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0" yWindow="525" windowWidth="19815" windowHeight="7110"/>
  </bookViews>
  <sheets>
    <sheet name="Rekapitulace stavby" sheetId="1" r:id="rId1"/>
    <sheet name="01 - Oprava střechy" sheetId="2" r:id="rId2"/>
    <sheet name="VON - Vedlejší a ostatní ..." sheetId="3" r:id="rId3"/>
    <sheet name="Pokyny pro vyplnění" sheetId="4" r:id="rId4"/>
  </sheets>
  <definedNames>
    <definedName name="_xlnm._FilterDatabase" localSheetId="1" hidden="1">'01 - Oprava střechy'!$C$85:$K$278</definedName>
    <definedName name="_xlnm._FilterDatabase" localSheetId="2" hidden="1">'VON - Vedlejší a ostatní ...'!$C$79:$K$87</definedName>
    <definedName name="_xlnm.Print_Titles" localSheetId="1">'01 - Oprava střechy'!$85:$85</definedName>
    <definedName name="_xlnm.Print_Titles" localSheetId="0">'Rekapitulace stavby'!$49:$49</definedName>
    <definedName name="_xlnm.Print_Titles" localSheetId="2">'VON - Vedlejší a ostatní ...'!$79:$79</definedName>
    <definedName name="_xlnm.Print_Area" localSheetId="1">'01 - Oprava střechy'!$C$4:$J$36,'01 - Oprava střechy'!$C$42:$J$67,'01 - Oprava střechy'!$C$73:$K$278</definedName>
    <definedName name="_xlnm.Print_Area" localSheetId="3">'Pokyny pro vyplnění'!$B$2:$K$69,'Pokyny pro vyplnění'!$B$72:$K$116,'Pokyny pro vyplnění'!$B$119:$K$188,'Pokyny pro vyplnění'!$B$196:$K$216</definedName>
    <definedName name="_xlnm.Print_Area" localSheetId="0">'Rekapitulace stavby'!$D$4:$AO$33,'Rekapitulace stavby'!$C$39:$AQ$54</definedName>
    <definedName name="_xlnm.Print_Area" localSheetId="2">'VON - Vedlejší a ostatní ...'!$C$4:$J$36,'VON - Vedlejší a ostatní ...'!$C$42:$J$61,'VON - Vedlejší a ostatní ...'!$C$67:$K$87</definedName>
  </definedNames>
  <calcPr calcId="145621"/>
</workbook>
</file>

<file path=xl/calcChain.xml><?xml version="1.0" encoding="utf-8"?>
<calcChain xmlns="http://schemas.openxmlformats.org/spreadsheetml/2006/main">
  <c r="AY53" i="1" l="1"/>
  <c r="AX53" i="1"/>
  <c r="BI87" i="3"/>
  <c r="BH87" i="3"/>
  <c r="BG87" i="3"/>
  <c r="BF87" i="3"/>
  <c r="T87" i="3"/>
  <c r="T86" i="3"/>
  <c r="R87" i="3"/>
  <c r="R86" i="3" s="1"/>
  <c r="P87" i="3"/>
  <c r="P86" i="3"/>
  <c r="BK87" i="3"/>
  <c r="BK86" i="3" s="1"/>
  <c r="J86" i="3" s="1"/>
  <c r="J60" i="3" s="1"/>
  <c r="J87" i="3"/>
  <c r="BE87" i="3" s="1"/>
  <c r="BI85" i="3"/>
  <c r="BH85" i="3"/>
  <c r="F33" i="3" s="1"/>
  <c r="BC53" i="1" s="1"/>
  <c r="BG85" i="3"/>
  <c r="BF85" i="3"/>
  <c r="T85" i="3"/>
  <c r="T84" i="3"/>
  <c r="R85" i="3"/>
  <c r="R84" i="3" s="1"/>
  <c r="P85" i="3"/>
  <c r="P84" i="3"/>
  <c r="BK85" i="3"/>
  <c r="BK84" i="3" s="1"/>
  <c r="J84" i="3" s="1"/>
  <c r="J59" i="3" s="1"/>
  <c r="J85" i="3"/>
  <c r="BE85" i="3" s="1"/>
  <c r="BI83" i="3"/>
  <c r="F34" i="3"/>
  <c r="BD53" i="1" s="1"/>
  <c r="BH83" i="3"/>
  <c r="BG83" i="3"/>
  <c r="F32" i="3" s="1"/>
  <c r="BB53" i="1" s="1"/>
  <c r="BF83" i="3"/>
  <c r="J31" i="3" s="1"/>
  <c r="AW53" i="1" s="1"/>
  <c r="T83" i="3"/>
  <c r="T82" i="3" s="1"/>
  <c r="T81" i="3" s="1"/>
  <c r="T80" i="3" s="1"/>
  <c r="R83" i="3"/>
  <c r="R82" i="3" s="1"/>
  <c r="R81" i="3" s="1"/>
  <c r="R80" i="3" s="1"/>
  <c r="P83" i="3"/>
  <c r="P82" i="3" s="1"/>
  <c r="P81" i="3" s="1"/>
  <c r="P80" i="3" s="1"/>
  <c r="AU53" i="1" s="1"/>
  <c r="BK83" i="3"/>
  <c r="BK82" i="3"/>
  <c r="BK81" i="3" s="1"/>
  <c r="J82" i="3"/>
  <c r="J58" i="3" s="1"/>
  <c r="J83" i="3"/>
  <c r="BE83" i="3" s="1"/>
  <c r="J30" i="3" s="1"/>
  <c r="AV53" i="1" s="1"/>
  <c r="AT53" i="1" s="1"/>
  <c r="F30" i="3"/>
  <c r="AZ53" i="1" s="1"/>
  <c r="J76" i="3"/>
  <c r="F76" i="3"/>
  <c r="F74" i="3"/>
  <c r="E72" i="3"/>
  <c r="J51" i="3"/>
  <c r="F51" i="3"/>
  <c r="F49" i="3"/>
  <c r="E47" i="3"/>
  <c r="J18" i="3"/>
  <c r="E18" i="3"/>
  <c r="F77" i="3"/>
  <c r="F52" i="3"/>
  <c r="J17" i="3"/>
  <c r="J12" i="3"/>
  <c r="J74" i="3"/>
  <c r="J49" i="3"/>
  <c r="E7" i="3"/>
  <c r="E70" i="3" s="1"/>
  <c r="E45" i="3"/>
  <c r="AY52" i="1"/>
  <c r="AX52" i="1"/>
  <c r="BI275" i="2"/>
  <c r="BH275" i="2"/>
  <c r="BG275" i="2"/>
  <c r="BF275" i="2"/>
  <c r="T275" i="2"/>
  <c r="T274" i="2"/>
  <c r="R275" i="2"/>
  <c r="R274" i="2" s="1"/>
  <c r="P275" i="2"/>
  <c r="P274" i="2"/>
  <c r="BK275" i="2"/>
  <c r="BK274" i="2" s="1"/>
  <c r="J274" i="2" s="1"/>
  <c r="J66" i="2" s="1"/>
  <c r="J275" i="2"/>
  <c r="BE275" i="2"/>
  <c r="BI273" i="2"/>
  <c r="BH273" i="2"/>
  <c r="BG273" i="2"/>
  <c r="BF273" i="2"/>
  <c r="T273" i="2"/>
  <c r="R273" i="2"/>
  <c r="P273" i="2"/>
  <c r="BK273" i="2"/>
  <c r="J273" i="2"/>
  <c r="BE273" i="2"/>
  <c r="BI268" i="2"/>
  <c r="BH268" i="2"/>
  <c r="BG268" i="2"/>
  <c r="BF268" i="2"/>
  <c r="T268" i="2"/>
  <c r="T267" i="2" s="1"/>
  <c r="R268" i="2"/>
  <c r="R267" i="2"/>
  <c r="P268" i="2"/>
  <c r="BK268" i="2"/>
  <c r="BK267" i="2"/>
  <c r="J267" i="2"/>
  <c r="J65" i="2" s="1"/>
  <c r="J268" i="2"/>
  <c r="BE268" i="2" s="1"/>
  <c r="BI266" i="2"/>
  <c r="BH266" i="2"/>
  <c r="BG266" i="2"/>
  <c r="BF266" i="2"/>
  <c r="T266" i="2"/>
  <c r="T265" i="2" s="1"/>
  <c r="R266" i="2"/>
  <c r="R265" i="2"/>
  <c r="P266" i="2"/>
  <c r="P265" i="2" s="1"/>
  <c r="BK266" i="2"/>
  <c r="BK265" i="2"/>
  <c r="J265" i="2"/>
  <c r="J64" i="2" s="1"/>
  <c r="J266" i="2"/>
  <c r="BE266" i="2" s="1"/>
  <c r="BI264" i="2"/>
  <c r="BH264" i="2"/>
  <c r="BG264" i="2"/>
  <c r="BF264" i="2"/>
  <c r="T264" i="2"/>
  <c r="R264" i="2"/>
  <c r="P264" i="2"/>
  <c r="BK264" i="2"/>
  <c r="J264" i="2"/>
  <c r="BE264" i="2" s="1"/>
  <c r="BI263" i="2"/>
  <c r="BH263" i="2"/>
  <c r="BG263" i="2"/>
  <c r="BF263" i="2"/>
  <c r="T263" i="2"/>
  <c r="R263" i="2"/>
  <c r="P263" i="2"/>
  <c r="BK263" i="2"/>
  <c r="J263" i="2"/>
  <c r="BE263" i="2"/>
  <c r="BI262" i="2"/>
  <c r="BH262" i="2"/>
  <c r="BG262" i="2"/>
  <c r="BF262" i="2"/>
  <c r="T262" i="2"/>
  <c r="R262" i="2"/>
  <c r="P262" i="2"/>
  <c r="BK262" i="2"/>
  <c r="J262" i="2"/>
  <c r="BE262" i="2" s="1"/>
  <c r="BI261" i="2"/>
  <c r="BH261" i="2"/>
  <c r="BG261" i="2"/>
  <c r="BF261" i="2"/>
  <c r="T261" i="2"/>
  <c r="R261" i="2"/>
  <c r="P261" i="2"/>
  <c r="BK261" i="2"/>
  <c r="J261" i="2"/>
  <c r="BE261" i="2"/>
  <c r="BI260" i="2"/>
  <c r="BH260" i="2"/>
  <c r="BG260" i="2"/>
  <c r="BF260" i="2"/>
  <c r="T260" i="2"/>
  <c r="R260" i="2"/>
  <c r="P260" i="2"/>
  <c r="BK260" i="2"/>
  <c r="J260" i="2"/>
  <c r="BE260" i="2" s="1"/>
  <c r="BI257" i="2"/>
  <c r="BH257" i="2"/>
  <c r="BG257" i="2"/>
  <c r="BF257" i="2"/>
  <c r="T257" i="2"/>
  <c r="R257" i="2"/>
  <c r="R256" i="2" s="1"/>
  <c r="P257" i="2"/>
  <c r="BK257" i="2"/>
  <c r="BK256" i="2" s="1"/>
  <c r="J256" i="2" s="1"/>
  <c r="J63" i="2" s="1"/>
  <c r="J257" i="2"/>
  <c r="BE257" i="2"/>
  <c r="BI255" i="2"/>
  <c r="BH255" i="2"/>
  <c r="BG255" i="2"/>
  <c r="BF255" i="2"/>
  <c r="T255" i="2"/>
  <c r="R255" i="2"/>
  <c r="P255" i="2"/>
  <c r="BK255" i="2"/>
  <c r="J255" i="2"/>
  <c r="BE255" i="2"/>
  <c r="BI254" i="2"/>
  <c r="BH254" i="2"/>
  <c r="BG254" i="2"/>
  <c r="BF254" i="2"/>
  <c r="T254" i="2"/>
  <c r="R254" i="2"/>
  <c r="P254" i="2"/>
  <c r="BK254" i="2"/>
  <c r="J254" i="2"/>
  <c r="BE254" i="2" s="1"/>
  <c r="BI253" i="2"/>
  <c r="BH253" i="2"/>
  <c r="BG253" i="2"/>
  <c r="BF253" i="2"/>
  <c r="T253" i="2"/>
  <c r="R253" i="2"/>
  <c r="P253" i="2"/>
  <c r="BK253" i="2"/>
  <c r="J253" i="2"/>
  <c r="BE253" i="2"/>
  <c r="BI247" i="2"/>
  <c r="BH247" i="2"/>
  <c r="BG247" i="2"/>
  <c r="BF247" i="2"/>
  <c r="T247" i="2"/>
  <c r="R247" i="2"/>
  <c r="P247" i="2"/>
  <c r="BK247" i="2"/>
  <c r="J247" i="2"/>
  <c r="BE247" i="2" s="1"/>
  <c r="BI243" i="2"/>
  <c r="BH243" i="2"/>
  <c r="BG243" i="2"/>
  <c r="BF243" i="2"/>
  <c r="T243" i="2"/>
  <c r="R243" i="2"/>
  <c r="P243" i="2"/>
  <c r="BK243" i="2"/>
  <c r="J243" i="2"/>
  <c r="BE243" i="2"/>
  <c r="BI242" i="2"/>
  <c r="BH242" i="2"/>
  <c r="BG242" i="2"/>
  <c r="BF242" i="2"/>
  <c r="T242" i="2"/>
  <c r="R242" i="2"/>
  <c r="P242" i="2"/>
  <c r="BK242" i="2"/>
  <c r="J242" i="2"/>
  <c r="BE242" i="2" s="1"/>
  <c r="BI239" i="2"/>
  <c r="BH239" i="2"/>
  <c r="BG239" i="2"/>
  <c r="BF239" i="2"/>
  <c r="T239" i="2"/>
  <c r="R239" i="2"/>
  <c r="P239" i="2"/>
  <c r="P224" i="2" s="1"/>
  <c r="BK239" i="2"/>
  <c r="J239" i="2"/>
  <c r="BE239" i="2"/>
  <c r="BI237" i="2"/>
  <c r="BH237" i="2"/>
  <c r="BG237" i="2"/>
  <c r="BF237" i="2"/>
  <c r="T237" i="2"/>
  <c r="T224" i="2" s="1"/>
  <c r="R237" i="2"/>
  <c r="P237" i="2"/>
  <c r="BK237" i="2"/>
  <c r="J237" i="2"/>
  <c r="BE237" i="2" s="1"/>
  <c r="BI225" i="2"/>
  <c r="BH225" i="2"/>
  <c r="BG225" i="2"/>
  <c r="BF225" i="2"/>
  <c r="T225" i="2"/>
  <c r="R225" i="2"/>
  <c r="R224" i="2" s="1"/>
  <c r="P225" i="2"/>
  <c r="BK225" i="2"/>
  <c r="BK224" i="2" s="1"/>
  <c r="J224" i="2" s="1"/>
  <c r="J62" i="2" s="1"/>
  <c r="J225" i="2"/>
  <c r="BE225" i="2"/>
  <c r="BI223" i="2"/>
  <c r="BH223" i="2"/>
  <c r="BG223" i="2"/>
  <c r="BF223" i="2"/>
  <c r="T223" i="2"/>
  <c r="R223" i="2"/>
  <c r="P223" i="2"/>
  <c r="BK223" i="2"/>
  <c r="J223" i="2"/>
  <c r="BE223" i="2"/>
  <c r="BI221" i="2"/>
  <c r="BH221" i="2"/>
  <c r="BG221" i="2"/>
  <c r="BF221" i="2"/>
  <c r="T221" i="2"/>
  <c r="R221" i="2"/>
  <c r="P221" i="2"/>
  <c r="BK221" i="2"/>
  <c r="J221" i="2"/>
  <c r="BE221" i="2" s="1"/>
  <c r="BI211" i="2"/>
  <c r="BH211" i="2"/>
  <c r="BG211" i="2"/>
  <c r="BF211" i="2"/>
  <c r="T211" i="2"/>
  <c r="R211" i="2"/>
  <c r="P211" i="2"/>
  <c r="BK211" i="2"/>
  <c r="J211" i="2"/>
  <c r="BE211" i="2"/>
  <c r="BI209" i="2"/>
  <c r="BH209" i="2"/>
  <c r="BG209" i="2"/>
  <c r="BF209" i="2"/>
  <c r="T209" i="2"/>
  <c r="R209" i="2"/>
  <c r="P209" i="2"/>
  <c r="BK209" i="2"/>
  <c r="J209" i="2"/>
  <c r="BE209" i="2" s="1"/>
  <c r="BI199" i="2"/>
  <c r="BH199" i="2"/>
  <c r="BG199" i="2"/>
  <c r="BF199" i="2"/>
  <c r="T199" i="2"/>
  <c r="R199" i="2"/>
  <c r="P199" i="2"/>
  <c r="BK199" i="2"/>
  <c r="J199" i="2"/>
  <c r="BE199" i="2"/>
  <c r="BI197" i="2"/>
  <c r="BH197" i="2"/>
  <c r="BG197" i="2"/>
  <c r="BF197" i="2"/>
  <c r="T197" i="2"/>
  <c r="R197" i="2"/>
  <c r="P197" i="2"/>
  <c r="BK197" i="2"/>
  <c r="J197" i="2"/>
  <c r="BE197" i="2" s="1"/>
  <c r="BI187" i="2"/>
  <c r="BH187" i="2"/>
  <c r="BG187" i="2"/>
  <c r="BF187" i="2"/>
  <c r="T187" i="2"/>
  <c r="R187" i="2"/>
  <c r="P187" i="2"/>
  <c r="BK187" i="2"/>
  <c r="J187" i="2"/>
  <c r="BE187" i="2"/>
  <c r="BI185" i="2"/>
  <c r="BH185" i="2"/>
  <c r="BG185" i="2"/>
  <c r="BF185" i="2"/>
  <c r="T185" i="2"/>
  <c r="R185" i="2"/>
  <c r="P185" i="2"/>
  <c r="BK185" i="2"/>
  <c r="J185" i="2"/>
  <c r="BE185" i="2" s="1"/>
  <c r="BI175" i="2"/>
  <c r="BH175" i="2"/>
  <c r="BG175" i="2"/>
  <c r="BF175" i="2"/>
  <c r="T175" i="2"/>
  <c r="R175" i="2"/>
  <c r="P175" i="2"/>
  <c r="BK175" i="2"/>
  <c r="J175" i="2"/>
  <c r="BE175" i="2"/>
  <c r="BI173" i="2"/>
  <c r="BH173" i="2"/>
  <c r="BG173" i="2"/>
  <c r="BF173" i="2"/>
  <c r="T173" i="2"/>
  <c r="R173" i="2"/>
  <c r="P173" i="2"/>
  <c r="BK173" i="2"/>
  <c r="J173" i="2"/>
  <c r="BE173" i="2" s="1"/>
  <c r="BI170" i="2"/>
  <c r="BH170" i="2"/>
  <c r="BG170" i="2"/>
  <c r="BF170" i="2"/>
  <c r="T170" i="2"/>
  <c r="R170" i="2"/>
  <c r="P170" i="2"/>
  <c r="BK170" i="2"/>
  <c r="J170" i="2"/>
  <c r="BE170" i="2"/>
  <c r="BI166" i="2"/>
  <c r="BH166" i="2"/>
  <c r="BG166" i="2"/>
  <c r="BF166" i="2"/>
  <c r="T166" i="2"/>
  <c r="R166" i="2"/>
  <c r="P166" i="2"/>
  <c r="BK166" i="2"/>
  <c r="J166" i="2"/>
  <c r="BE166" i="2" s="1"/>
  <c r="BI163" i="2"/>
  <c r="BH163" i="2"/>
  <c r="BG163" i="2"/>
  <c r="BF163" i="2"/>
  <c r="T163" i="2"/>
  <c r="R163" i="2"/>
  <c r="P163" i="2"/>
  <c r="BK163" i="2"/>
  <c r="J163" i="2"/>
  <c r="BE163" i="2"/>
  <c r="BI161" i="2"/>
  <c r="BH161" i="2"/>
  <c r="BG161" i="2"/>
  <c r="BF161" i="2"/>
  <c r="T161" i="2"/>
  <c r="R161" i="2"/>
  <c r="P161" i="2"/>
  <c r="BK161" i="2"/>
  <c r="J161" i="2"/>
  <c r="BE161" i="2" s="1"/>
  <c r="BI157" i="2"/>
  <c r="BH157" i="2"/>
  <c r="BG157" i="2"/>
  <c r="BF157" i="2"/>
  <c r="T157" i="2"/>
  <c r="R157" i="2"/>
  <c r="P157" i="2"/>
  <c r="BK157" i="2"/>
  <c r="J157" i="2"/>
  <c r="BE157" i="2"/>
  <c r="BI155" i="2"/>
  <c r="BH155" i="2"/>
  <c r="BG155" i="2"/>
  <c r="BF155" i="2"/>
  <c r="T155" i="2"/>
  <c r="R155" i="2"/>
  <c r="P155" i="2"/>
  <c r="BK155" i="2"/>
  <c r="J155" i="2"/>
  <c r="BE155" i="2" s="1"/>
  <c r="BI149" i="2"/>
  <c r="BH149" i="2"/>
  <c r="BG149" i="2"/>
  <c r="BF149" i="2"/>
  <c r="T149" i="2"/>
  <c r="R149" i="2"/>
  <c r="P149" i="2"/>
  <c r="BK149" i="2"/>
  <c r="J149" i="2"/>
  <c r="BE149" i="2"/>
  <c r="BI147" i="2"/>
  <c r="BH147" i="2"/>
  <c r="BG147" i="2"/>
  <c r="BF147" i="2"/>
  <c r="T147" i="2"/>
  <c r="R147" i="2"/>
  <c r="P147" i="2"/>
  <c r="BK147" i="2"/>
  <c r="J147" i="2"/>
  <c r="BE147" i="2" s="1"/>
  <c r="BI141" i="2"/>
  <c r="BH141" i="2"/>
  <c r="BG141" i="2"/>
  <c r="BF141" i="2"/>
  <c r="T141" i="2"/>
  <c r="R141" i="2"/>
  <c r="P141" i="2"/>
  <c r="BK141" i="2"/>
  <c r="J141" i="2"/>
  <c r="BE141" i="2"/>
  <c r="BI137" i="2"/>
  <c r="BH137" i="2"/>
  <c r="BG137" i="2"/>
  <c r="BF137" i="2"/>
  <c r="T137" i="2"/>
  <c r="R137" i="2"/>
  <c r="P137" i="2"/>
  <c r="BK137" i="2"/>
  <c r="J137" i="2"/>
  <c r="BE137" i="2" s="1"/>
  <c r="BI132" i="2"/>
  <c r="BH132" i="2"/>
  <c r="BG132" i="2"/>
  <c r="BF132" i="2"/>
  <c r="T132" i="2"/>
  <c r="R132" i="2"/>
  <c r="P132" i="2"/>
  <c r="BK132" i="2"/>
  <c r="J132" i="2"/>
  <c r="BE132" i="2"/>
  <c r="BI128" i="2"/>
  <c r="BH128" i="2"/>
  <c r="BG128" i="2"/>
  <c r="BF128" i="2"/>
  <c r="T128" i="2"/>
  <c r="R128" i="2"/>
  <c r="P128" i="2"/>
  <c r="BK128" i="2"/>
  <c r="J128" i="2"/>
  <c r="BE128" i="2" s="1"/>
  <c r="BI127" i="2"/>
  <c r="BH127" i="2"/>
  <c r="BG127" i="2"/>
  <c r="BF127" i="2"/>
  <c r="T127" i="2"/>
  <c r="R127" i="2"/>
  <c r="P127" i="2"/>
  <c r="BK127" i="2"/>
  <c r="J127" i="2"/>
  <c r="BE127" i="2"/>
  <c r="BI126" i="2"/>
  <c r="BH126" i="2"/>
  <c r="BG126" i="2"/>
  <c r="BF126" i="2"/>
  <c r="T126" i="2"/>
  <c r="R126" i="2"/>
  <c r="P126" i="2"/>
  <c r="BK126" i="2"/>
  <c r="J126" i="2"/>
  <c r="BE126" i="2" s="1"/>
  <c r="BI125" i="2"/>
  <c r="BH125" i="2"/>
  <c r="BG125" i="2"/>
  <c r="BF125" i="2"/>
  <c r="T125" i="2"/>
  <c r="R125" i="2"/>
  <c r="P125" i="2"/>
  <c r="BK125" i="2"/>
  <c r="J125" i="2"/>
  <c r="BE125" i="2"/>
  <c r="BI123" i="2"/>
  <c r="BH123" i="2"/>
  <c r="BG123" i="2"/>
  <c r="BF123" i="2"/>
  <c r="T123" i="2"/>
  <c r="R123" i="2"/>
  <c r="P123" i="2"/>
  <c r="BK123" i="2"/>
  <c r="J123" i="2"/>
  <c r="BE123" i="2" s="1"/>
  <c r="BI122" i="2"/>
  <c r="BH122" i="2"/>
  <c r="BG122" i="2"/>
  <c r="BF122" i="2"/>
  <c r="T122" i="2"/>
  <c r="R122" i="2"/>
  <c r="P122" i="2"/>
  <c r="BK122" i="2"/>
  <c r="J122" i="2"/>
  <c r="BE122" i="2"/>
  <c r="BI120" i="2"/>
  <c r="BH120" i="2"/>
  <c r="BG120" i="2"/>
  <c r="BF120" i="2"/>
  <c r="T120" i="2"/>
  <c r="R120" i="2"/>
  <c r="P120" i="2"/>
  <c r="BK120" i="2"/>
  <c r="J120" i="2"/>
  <c r="BE120" i="2" s="1"/>
  <c r="BI117" i="2"/>
  <c r="BH117" i="2"/>
  <c r="BG117" i="2"/>
  <c r="BF117" i="2"/>
  <c r="T117" i="2"/>
  <c r="R117" i="2"/>
  <c r="P117" i="2"/>
  <c r="BK117" i="2"/>
  <c r="J117" i="2"/>
  <c r="BE117" i="2"/>
  <c r="BI115" i="2"/>
  <c r="BH115" i="2"/>
  <c r="BG115" i="2"/>
  <c r="BF115" i="2"/>
  <c r="T115" i="2"/>
  <c r="R115" i="2"/>
  <c r="P115" i="2"/>
  <c r="BK115" i="2"/>
  <c r="J115" i="2"/>
  <c r="BE115" i="2" s="1"/>
  <c r="BI112" i="2"/>
  <c r="BH112" i="2"/>
  <c r="BG112" i="2"/>
  <c r="BF112" i="2"/>
  <c r="T112" i="2"/>
  <c r="R112" i="2"/>
  <c r="P112" i="2"/>
  <c r="BK112" i="2"/>
  <c r="J112" i="2"/>
  <c r="BE112" i="2"/>
  <c r="BI111" i="2"/>
  <c r="BH111" i="2"/>
  <c r="BG111" i="2"/>
  <c r="BF111" i="2"/>
  <c r="T111" i="2"/>
  <c r="R111" i="2"/>
  <c r="P111" i="2"/>
  <c r="BK111" i="2"/>
  <c r="J111" i="2"/>
  <c r="BE111" i="2" s="1"/>
  <c r="BI108" i="2"/>
  <c r="BH108" i="2"/>
  <c r="BG108" i="2"/>
  <c r="BF108" i="2"/>
  <c r="T108" i="2"/>
  <c r="R108" i="2"/>
  <c r="P108" i="2"/>
  <c r="BK108" i="2"/>
  <c r="J108" i="2"/>
  <c r="BE108" i="2"/>
  <c r="BI105" i="2"/>
  <c r="BH105" i="2"/>
  <c r="BG105" i="2"/>
  <c r="BF105" i="2"/>
  <c r="T105" i="2"/>
  <c r="R105" i="2"/>
  <c r="P105" i="2"/>
  <c r="BK105" i="2"/>
  <c r="J105" i="2"/>
  <c r="BE105" i="2" s="1"/>
  <c r="BI100" i="2"/>
  <c r="BH100" i="2"/>
  <c r="BG100" i="2"/>
  <c r="BF100" i="2"/>
  <c r="T100" i="2"/>
  <c r="R100" i="2"/>
  <c r="R99" i="2" s="1"/>
  <c r="R98" i="2" s="1"/>
  <c r="P100" i="2"/>
  <c r="BK100" i="2"/>
  <c r="BK99" i="2"/>
  <c r="J100" i="2"/>
  <c r="BE100" i="2" s="1"/>
  <c r="BI97" i="2"/>
  <c r="BH97" i="2"/>
  <c r="BG97" i="2"/>
  <c r="BF97" i="2"/>
  <c r="T97" i="2"/>
  <c r="R97" i="2"/>
  <c r="P97" i="2"/>
  <c r="BK97" i="2"/>
  <c r="J97" i="2"/>
  <c r="BE97" i="2" s="1"/>
  <c r="BI96" i="2"/>
  <c r="BH96" i="2"/>
  <c r="BG96" i="2"/>
  <c r="BF96" i="2"/>
  <c r="T96" i="2"/>
  <c r="R96" i="2"/>
  <c r="P96" i="2"/>
  <c r="BK96" i="2"/>
  <c r="J96" i="2"/>
  <c r="BE96" i="2"/>
  <c r="BI93" i="2"/>
  <c r="BH93" i="2"/>
  <c r="BG93" i="2"/>
  <c r="BF93" i="2"/>
  <c r="T93" i="2"/>
  <c r="R93" i="2"/>
  <c r="P93" i="2"/>
  <c r="BK93" i="2"/>
  <c r="J93" i="2"/>
  <c r="BE93" i="2" s="1"/>
  <c r="BI92" i="2"/>
  <c r="BH92" i="2"/>
  <c r="BG92" i="2"/>
  <c r="BF92" i="2"/>
  <c r="T92" i="2"/>
  <c r="R92" i="2"/>
  <c r="P92" i="2"/>
  <c r="BK92" i="2"/>
  <c r="J92" i="2"/>
  <c r="BE92" i="2"/>
  <c r="BI91" i="2"/>
  <c r="BH91" i="2"/>
  <c r="BG91" i="2"/>
  <c r="BF91" i="2"/>
  <c r="T91" i="2"/>
  <c r="R91" i="2"/>
  <c r="R90" i="2"/>
  <c r="P91" i="2"/>
  <c r="BK91" i="2"/>
  <c r="BK90" i="2"/>
  <c r="J90" i="2"/>
  <c r="J59" i="2" s="1"/>
  <c r="J91" i="2"/>
  <c r="BE91" i="2" s="1"/>
  <c r="BI89" i="2"/>
  <c r="BH89" i="2"/>
  <c r="F33" i="2"/>
  <c r="BC52" i="1" s="1"/>
  <c r="BG89" i="2"/>
  <c r="BF89" i="2"/>
  <c r="J31" i="2" s="1"/>
  <c r="AW52" i="1" s="1"/>
  <c r="F31" i="2"/>
  <c r="BA52" i="1" s="1"/>
  <c r="T89" i="2"/>
  <c r="T88" i="2"/>
  <c r="R89" i="2"/>
  <c r="R88" i="2"/>
  <c r="R87" i="2"/>
  <c r="P89" i="2"/>
  <c r="P88" i="2"/>
  <c r="BK89" i="2"/>
  <c r="BK88" i="2"/>
  <c r="J89" i="2"/>
  <c r="BE89" i="2" s="1"/>
  <c r="J82" i="2"/>
  <c r="F82" i="2"/>
  <c r="F80" i="2"/>
  <c r="E78" i="2"/>
  <c r="J51" i="2"/>
  <c r="F51" i="2"/>
  <c r="F49" i="2"/>
  <c r="E47" i="2"/>
  <c r="J18" i="2"/>
  <c r="E18" i="2"/>
  <c r="F52" i="2" s="1"/>
  <c r="F83" i="2"/>
  <c r="J17" i="2"/>
  <c r="J12" i="2"/>
  <c r="J49" i="2" s="1"/>
  <c r="J80" i="2"/>
  <c r="E7" i="2"/>
  <c r="E76" i="2"/>
  <c r="E45" i="2"/>
  <c r="AS51" i="1"/>
  <c r="L47" i="1"/>
  <c r="AM46" i="1"/>
  <c r="L46" i="1"/>
  <c r="AM44" i="1"/>
  <c r="L44" i="1"/>
  <c r="L42" i="1"/>
  <c r="L41" i="1"/>
  <c r="J81" i="3" l="1"/>
  <c r="J57" i="3" s="1"/>
  <c r="BK80" i="3"/>
  <c r="J80" i="3" s="1"/>
  <c r="R86" i="2"/>
  <c r="T90" i="2"/>
  <c r="T87" i="2" s="1"/>
  <c r="J99" i="2"/>
  <c r="J61" i="2" s="1"/>
  <c r="BK98" i="2"/>
  <c r="J98" i="2" s="1"/>
  <c r="J60" i="2" s="1"/>
  <c r="BA51" i="1"/>
  <c r="BC51" i="1"/>
  <c r="P99" i="2"/>
  <c r="T99" i="2"/>
  <c r="J88" i="2"/>
  <c r="J58" i="2" s="1"/>
  <c r="BK87" i="2"/>
  <c r="F30" i="2"/>
  <c r="AZ52" i="1" s="1"/>
  <c r="AZ51" i="1" s="1"/>
  <c r="J30" i="2"/>
  <c r="AV52" i="1" s="1"/>
  <c r="AT52" i="1" s="1"/>
  <c r="F34" i="2"/>
  <c r="BD52" i="1" s="1"/>
  <c r="BD51" i="1" s="1"/>
  <c r="W30" i="1" s="1"/>
  <c r="F32" i="2"/>
  <c r="BB52" i="1" s="1"/>
  <c r="BB51" i="1" s="1"/>
  <c r="P267" i="2"/>
  <c r="P90" i="2"/>
  <c r="P87" i="2" s="1"/>
  <c r="T256" i="2"/>
  <c r="P256" i="2"/>
  <c r="F31" i="3"/>
  <c r="BA53" i="1" s="1"/>
  <c r="W28" i="1" l="1"/>
  <c r="AX51" i="1"/>
  <c r="J87" i="2"/>
  <c r="J57" i="2" s="1"/>
  <c r="BK86" i="2"/>
  <c r="J86" i="2" s="1"/>
  <c r="AY51" i="1"/>
  <c r="W29" i="1"/>
  <c r="T86" i="2"/>
  <c r="AW51" i="1"/>
  <c r="AK27" i="1" s="1"/>
  <c r="W27" i="1"/>
  <c r="T98" i="2"/>
  <c r="J56" i="3"/>
  <c r="J27" i="3"/>
  <c r="W26" i="1"/>
  <c r="AV51" i="1"/>
  <c r="P98" i="2"/>
  <c r="P86" i="2" s="1"/>
  <c r="AU52" i="1" s="1"/>
  <c r="AU51" i="1" s="1"/>
  <c r="AT51" i="1" l="1"/>
  <c r="AK26" i="1"/>
  <c r="AG53" i="1"/>
  <c r="AN53" i="1" s="1"/>
  <c r="J36" i="3"/>
  <c r="J27" i="2"/>
  <c r="J56" i="2"/>
  <c r="J36" i="2" l="1"/>
  <c r="AG52" i="1"/>
  <c r="AN52" i="1" l="1"/>
  <c r="AG51" i="1"/>
  <c r="AK23" i="1" l="1"/>
  <c r="AK32" i="1" s="1"/>
  <c r="AN51" i="1"/>
</calcChain>
</file>

<file path=xl/sharedStrings.xml><?xml version="1.0" encoding="utf-8"?>
<sst xmlns="http://schemas.openxmlformats.org/spreadsheetml/2006/main" count="2954" uniqueCount="632">
  <si>
    <t>Export VZ</t>
  </si>
  <si>
    <t>List obsahuje:</t>
  </si>
  <si>
    <t>1) Rekapitulace stavby</t>
  </si>
  <si>
    <t>2) Rekapitulace objektů stavby a soupisů prací</t>
  </si>
  <si>
    <t>3.0</t>
  </si>
  <si>
    <t>ZAMOK</t>
  </si>
  <si>
    <t>False</t>
  </si>
  <si>
    <t>{2430c25b-8e3c-410b-977f-e431c48c93ba}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</si>
  <si>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</si>
  <si>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</si>
  <si>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</si>
  <si>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</si>
  <si>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</si>
  <si>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</si>
  <si>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</si>
  <si>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</si>
  <si>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190613-3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</si>
  <si>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</si>
  <si>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</si>
  <si>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ZŠ Mírová - oprava střechy</t>
  </si>
  <si>
    <t>KSO:</t>
  </si>
  <si>
    <t>801 31</t>
  </si>
  <si>
    <t>CC-CZ:</t>
  </si>
  <si>
    <t/>
  </si>
  <si>
    <t>Místo:</t>
  </si>
  <si>
    <t>Mírová 2734/4, Ústí nad Labem</t>
  </si>
  <si>
    <t>Datum:</t>
  </si>
  <si>
    <t>13. 6. 2019</t>
  </si>
  <si>
    <t>Zadavatel:</t>
  </si>
  <si>
    <t>IČ:</t>
  </si>
  <si>
    <t>Statutární město Ústí nad Labem</t>
  </si>
  <si>
    <t>DIČ:</t>
  </si>
  <si>
    <t>Uchazeč:</t>
  </si>
  <si>
    <t>Vyplň údaj</t>
  </si>
  <si>
    <t>Projektant:</t>
  </si>
  <si>
    <t>Petr Andrejkovič</t>
  </si>
  <si>
    <t>True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</si>
  <si>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</si>
  <si>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</si>
  <si>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</si>
  <si>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</si>
  <si>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</si>
  <si>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</si>
  <si>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</si>
  <si>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</si>
  <si>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</si>
  <si>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</si>
  <si>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</si>
  <si>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</si>
  <si>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</si>
  <si>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</si>
  <si>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</si>
  <si>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</si>
  <si>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</si>
  <si>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</si>
  <si>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</si>
  <si>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</si>
  <si>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</si>
  <si>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</si>
  <si>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</si>
  <si>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</si>
  <si>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</si>
  <si>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</si>
  <si>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</si>
  <si>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</si>
  <si>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</si>
  <si>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</si>
  <si>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</si>
  <si>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</si>
  <si>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</si>
  <si>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</si>
  <si>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</si>
  <si>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</si>
  <si>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</si>
  <si>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</si>
  <si>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</si>
  <si>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</si>
  <si>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</si>
  <si>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01</t>
  </si>
  <si>
    <t>Oprava střechy</t>
  </si>
  <si>
    <t>STA</t>
  </si>
  <si>
    <t>1</t>
  </si>
  <si>
    <t>{d41caeae-880e-44f5-a0b1-3c5fe8d21ea7}</t>
  </si>
  <si>
    <t>2</t>
  </si>
  <si>
    <t>VON</t>
  </si>
  <si>
    <t>Vedlejší a ostatní rozpočtové náklady</t>
  </si>
  <si>
    <t>{0e7ded2e-171d-4677-a9ee-5fd6ecf76976}</t>
  </si>
  <si>
    <t>1) Krycí list soupisu</t>
  </si>
  <si>
    <t>2) Rekapitulace</t>
  </si>
  <si>
    <t>3) Soupis prací</t>
  </si>
  <si>
    <t>Zpět na list:</t>
  </si>
  <si>
    <t>Rekapitulace stavby</t>
  </si>
  <si>
    <t>KRYCÍ LIST SOUPISU</t>
  </si>
  <si>
    <t>Objekt:</t>
  </si>
  <si>
    <t>01 - Oprava střechy</t>
  </si>
  <si>
    <t>Školní 623/17, Ústí nad Labem</t>
  </si>
  <si>
    <t>REKAPITULACE ČLENĚNÍ SOUPISU PRACÍ</t>
  </si>
  <si>
    <t>Kód dílu - Popis</t>
  </si>
  <si>
    <t>Cena celkem [CZK]</t>
  </si>
  <si>
    <t>Náklady soupisu celkem</t>
  </si>
  <si>
    <t>-1</t>
  </si>
  <si>
    <t>HSV - Práce a dodávky HSV</t>
  </si>
  <si>
    <t xml:space="preserve">    9 - Ostatní konstrukce a práce, bourání</t>
  </si>
  <si>
    <t xml:space="preserve">    997 - Přesun sutě</t>
  </si>
  <si>
    <t>PSV - Práce a dodávky PSV</t>
  </si>
  <si>
    <t xml:space="preserve">    712 - Povlakové krytiny</t>
  </si>
  <si>
    <t xml:space="preserve">    713 - Izolace tepelné</t>
  </si>
  <si>
    <t xml:space="preserve">    721 - Zdravotechnika - vnitřní kanalizace</t>
  </si>
  <si>
    <t xml:space="preserve">    741 - Elektroinstalace - silnoproud</t>
  </si>
  <si>
    <t xml:space="preserve">    762 - Konstrukce tesařské</t>
  </si>
  <si>
    <t xml:space="preserve">    764 - Konstrukce klempířské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</si>
  <si>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</si>
  <si>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</si>
  <si>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</si>
  <si>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</si>
  <si>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</si>
  <si>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</si>
  <si>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</si>
  <si>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</si>
  <si>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</si>
  <si>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</si>
  <si>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</si>
  <si>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</si>
  <si>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</si>
  <si>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</si>
  <si>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HSV</t>
  </si>
  <si>
    <t>Práce a dodávky HSV</t>
  </si>
  <si>
    <t>ROZPOCET</t>
  </si>
  <si>
    <t>9</t>
  </si>
  <si>
    <t>Ostatní konstrukce a práce, bourání</t>
  </si>
  <si>
    <t>K</t>
  </si>
  <si>
    <t>945412112</t>
  </si>
  <si>
    <t>Teleskopická hydraulická montážní plošina na samohybném podvozku, s otočným košem výšky zdvihu do 21 m</t>
  </si>
  <si>
    <t>den</t>
  </si>
  <si>
    <t>CS ÚRS 2018 02</t>
  </si>
  <si>
    <t>4</t>
  </si>
  <si>
    <t>-2134821874</t>
  </si>
  <si>
    <t>997</t>
  </si>
  <si>
    <t>Přesun sutě</t>
  </si>
  <si>
    <t>997013112</t>
  </si>
  <si>
    <t>Vnitrostaveništní doprava suti a vybouraných hmot vodorovně do 50 m svisle s použitím mechanizace pro budovy a haly výšky přes 6 do 9 m</t>
  </si>
  <si>
    <t>t</t>
  </si>
  <si>
    <t>1656834261</t>
  </si>
  <si>
    <t>3</t>
  </si>
  <si>
    <t>997013501</t>
  </si>
  <si>
    <t>Odvoz suti a vybouraných hmot na skládku nebo meziskládku se složením, na vzdálenost do 1 km</t>
  </si>
  <si>
    <t>-2063359409</t>
  </si>
  <si>
    <t>997013509</t>
  </si>
  <si>
    <t>Odvoz suti a vybouraných hmot na skládku nebo meziskládku se složením, na vzdálenost Příplatek k ceně za každý další i započatý 1 km přes 1 km</t>
  </si>
  <si>
    <t>-835459768</t>
  </si>
  <si>
    <t>VV</t>
  </si>
  <si>
    <t>5,538*9    "předpoklad skládka do 10km"</t>
  </si>
  <si>
    <t>Součet</t>
  </si>
  <si>
    <t>5</t>
  </si>
  <si>
    <t>997013814</t>
  </si>
  <si>
    <t>Poplatek za uložení stavebního odpadu na skládce (skládkovné) z izolačních materiálů zatříděného do Katalogu odpadů pod kódem 170 604</t>
  </si>
  <si>
    <t>-57445051</t>
  </si>
  <si>
    <t>6</t>
  </si>
  <si>
    <t>997013831</t>
  </si>
  <si>
    <t>Poplatek za uložení stavebního odpadu na skládce (skládkovné) směsného stavebního a demoličního zatříděného do Katalogu odpadů pod kódem 170 904</t>
  </si>
  <si>
    <t>-1261278445</t>
  </si>
  <si>
    <t>PSV</t>
  </si>
  <si>
    <t>Práce a dodávky PSV</t>
  </si>
  <si>
    <t>712</t>
  </si>
  <si>
    <t>Povlakové krytiny</t>
  </si>
  <si>
    <t>7</t>
  </si>
  <si>
    <t>712300831</t>
  </si>
  <si>
    <t>Odstranění ze střech plochých do 10° krytiny povlakové jednovrstvé</t>
  </si>
  <si>
    <t>m2</t>
  </si>
  <si>
    <t>16</t>
  </si>
  <si>
    <t>317048741</t>
  </si>
  <si>
    <t>Ochranná tkanina lepenky</t>
  </si>
  <si>
    <t>48,6*10,7+11,5*37,5</t>
  </si>
  <si>
    <t>951,27*0,2     "odstranění z 20% - viz. Technická zpráva"</t>
  </si>
  <si>
    <t>8</t>
  </si>
  <si>
    <t>712300832</t>
  </si>
  <si>
    <t>Odstranění ze střech plochých do 10° krytiny povlakové dvouvrstvé</t>
  </si>
  <si>
    <t>612785080</t>
  </si>
  <si>
    <t>190,254     "výpočet v pol.č. 712300831"</t>
  </si>
  <si>
    <t>712300841</t>
  </si>
  <si>
    <t>Odstranění ze střech plochých do 10° mechu odškrabáním a očistěním s urovnáním povrchu</t>
  </si>
  <si>
    <t>-1759912660</t>
  </si>
  <si>
    <t>10</t>
  </si>
  <si>
    <t>712300845</t>
  </si>
  <si>
    <t>Odstranění ze střech plochých do 10° doplňků ventilační hlavice</t>
  </si>
  <si>
    <t>kus</t>
  </si>
  <si>
    <t>-1215226498</t>
  </si>
  <si>
    <t>11</t>
  </si>
  <si>
    <t>712311101</t>
  </si>
  <si>
    <t>Provedení povlakové krytiny střech plochých do 10° natěradly a tmely za studena nátěrem lakem penetračním nebo asfaltovým</t>
  </si>
  <si>
    <t>1738706541</t>
  </si>
  <si>
    <t>12</t>
  </si>
  <si>
    <t>M</t>
  </si>
  <si>
    <t>11163150</t>
  </si>
  <si>
    <t>lak asfaltový penetrační</t>
  </si>
  <si>
    <t>32</t>
  </si>
  <si>
    <t>-557040505</t>
  </si>
  <si>
    <t>951,27*0,0003 'Přepočtené koeficientem množství</t>
  </si>
  <si>
    <t>13</t>
  </si>
  <si>
    <t>712341659</t>
  </si>
  <si>
    <t>Provedení povlakové krytiny střech plochých do 10° pásy přitavením NAIP bodově</t>
  </si>
  <si>
    <t>-869164219</t>
  </si>
  <si>
    <t>14</t>
  </si>
  <si>
    <t>62833158</t>
  </si>
  <si>
    <t>pás asfaltový s minerálním posypem tl 4mm s vložkou ze skelné tkaniny 200g/m2</t>
  </si>
  <si>
    <t>1176568364</t>
  </si>
  <si>
    <t>951,27*1,15 'Přepočtené koeficientem množství</t>
  </si>
  <si>
    <t>712363115</t>
  </si>
  <si>
    <t>Provedení povlakové krytiny střech plochých do 10° fólií ostatní činnosti při pokládání hydroizolačních fólií (materiál ve specifikaci) zaizolování prostupů střešní rovinou kruhový průřez, průměr do 300 mm</t>
  </si>
  <si>
    <t>1397124028</t>
  </si>
  <si>
    <t>69334PC.01</t>
  </si>
  <si>
    <t>těsnící manžety – tvarovky pro prostupy hydroizolací z PVC fólií</t>
  </si>
  <si>
    <t>-1376641612</t>
  </si>
  <si>
    <t>P</t>
  </si>
  <si>
    <t>Poznámka k položce:
prostup odvětrávacích komínků</t>
  </si>
  <si>
    <t>17</t>
  </si>
  <si>
    <t>712363122</t>
  </si>
  <si>
    <t>Provedení povlakové krytiny střech plochých do 10° fólií ostatní činnosti při pokládání hydroizolačních fólií (materiál ve specifikaci) zaizolování prostupů střešní rovinou provedení rohů a koutů izolačními tvarovkami horkovzdušným navařením</t>
  </si>
  <si>
    <t>-2139339701</t>
  </si>
  <si>
    <t>18</t>
  </si>
  <si>
    <t>28322070</t>
  </si>
  <si>
    <t>roh vnitřní pro střešní fólie mPVC</t>
  </si>
  <si>
    <t>1215410743</t>
  </si>
  <si>
    <t>19</t>
  </si>
  <si>
    <t>28322071</t>
  </si>
  <si>
    <t>roh vnější pro střešní fólie mPVC</t>
  </si>
  <si>
    <t>-384825564</t>
  </si>
  <si>
    <t>20</t>
  </si>
  <si>
    <t>712363352</t>
  </si>
  <si>
    <t>Povlakové krytiny střech plochých do 10° z tvarovaných poplastovaných lišt pro mPVC vnitřní koutová lišta rš 100 mm</t>
  </si>
  <si>
    <t>m</t>
  </si>
  <si>
    <t>769690698</t>
  </si>
  <si>
    <t>(48,6+10,7)*2</t>
  </si>
  <si>
    <t>(11,5+37,5)*2</t>
  </si>
  <si>
    <t>712363353</t>
  </si>
  <si>
    <t>Povlakové krytiny střech plochých do 10° z tvarovaných poplastovaných lišt pro mPVC vnější koutová lišta rš 100 mm</t>
  </si>
  <si>
    <t>1260337619</t>
  </si>
  <si>
    <t>0,67*2   "hrany atiky uprostřed střech"</t>
  </si>
  <si>
    <t>22</t>
  </si>
  <si>
    <t>712363359</t>
  </si>
  <si>
    <t>Povlakové krytiny střech plochých do 10° z tvarovaných poplastovaných lišt pro mPVC závětrná lišta rš 300 mm</t>
  </si>
  <si>
    <t>1060958278</t>
  </si>
  <si>
    <t>(60,8+38,3)*2</t>
  </si>
  <si>
    <t>10,7+0,4          "atika uprostřed"</t>
  </si>
  <si>
    <t>23</t>
  </si>
  <si>
    <t>712363501</t>
  </si>
  <si>
    <t>Provedení povlakové krytiny střech plochých do 10° s mechanicky kotvenou izolací včetně položení fólie a horkovzdušného svaření tl. tepelné izolace přes 140 mm do 200 mm budovy výšky do 18 m, kotvené do betonu nebo pórobetonu vnitřní plocha</t>
  </si>
  <si>
    <t>-770792428</t>
  </si>
  <si>
    <t>48,6*10,7</t>
  </si>
  <si>
    <t>-48,6*1,9*2-6,9*1,15*2   "odpočet okrajů střechy"</t>
  </si>
  <si>
    <t>11,5*37,5</t>
  </si>
  <si>
    <t>-11,5*1,1*2-35,3*1,9*2   "odpočet okrajů střechy"</t>
  </si>
  <si>
    <t>24</t>
  </si>
  <si>
    <t>28342412</t>
  </si>
  <si>
    <t>fólie hydroizolační střešní mPVC vyztužená skelným vláknem tl 1,8 mm</t>
  </si>
  <si>
    <t>-856697372</t>
  </si>
  <si>
    <t>591,28*1,15 'Přepočtené koeficientem množství</t>
  </si>
  <si>
    <t>25</t>
  </si>
  <si>
    <t>712363502</t>
  </si>
  <si>
    <t>Provedení povlakové krytiny střech plochých do 10° s mechanicky kotvenou izolací včetně položení fólie a horkovzdušného svaření tl. tepelné izolace přes 140 mm do 200 mm budovy výšky do 18 m, kotvené do betonu nebo pórobetonu okraj</t>
  </si>
  <si>
    <t>739769271</t>
  </si>
  <si>
    <t>48,6*1,9*2+6,9*1,15*2</t>
  </si>
  <si>
    <t>-2,8*1,15*4-3,6*1,9*4   "odpočet rohů střechy"</t>
  </si>
  <si>
    <t>11,5*1,1*2+35,3*1,9*2</t>
  </si>
  <si>
    <t>-2,75*1,1*4-3,65*1,9*4   "odpočet rohů střechy"</t>
  </si>
  <si>
    <t>26</t>
  </si>
  <si>
    <t>933700975</t>
  </si>
  <si>
    <t>279,91*1,15 'Přepočtené koeficientem množství</t>
  </si>
  <si>
    <t>27</t>
  </si>
  <si>
    <t>712363503</t>
  </si>
  <si>
    <t>Provedení povlakové krytiny střech plochých do 10° s mechanicky kotvenou izolací včetně položení fólie a horkovzdušného svaření tl. tepelné izolace přes 140 mm do 200 mm budovy výšky do 18 m, kotvené do betonu nebo pórobetonu roh</t>
  </si>
  <si>
    <t>43762985</t>
  </si>
  <si>
    <t xml:space="preserve">2,8*1,15*4+3,6*1,9*4   </t>
  </si>
  <si>
    <t xml:space="preserve">2,75*1,1*4+3,65*1,9*4   </t>
  </si>
  <si>
    <t>28</t>
  </si>
  <si>
    <t>-1157222327</t>
  </si>
  <si>
    <t>80,08*1,15 'Přepočtené koeficientem množství</t>
  </si>
  <si>
    <t>29</t>
  </si>
  <si>
    <t>712363681</t>
  </si>
  <si>
    <t>Provedení povlakové krytiny střech plochých do 10° s mechanicky kotvenou izolací ostatní práce mechanické kotvení kruhového prostupu do podkladu z betonu nebo pórobetonu</t>
  </si>
  <si>
    <t>2045899239</t>
  </si>
  <si>
    <t>9,0   "odvětrávací komínky"</t>
  </si>
  <si>
    <t>30</t>
  </si>
  <si>
    <t>28322058</t>
  </si>
  <si>
    <t>fólie hydroizolační střešní mPVC na detaily 1,5 mm</t>
  </si>
  <si>
    <t>686547342</t>
  </si>
  <si>
    <t>0,5*0,5*9</t>
  </si>
  <si>
    <t>2,25*1,3 'Přepočtené koeficientem množství</t>
  </si>
  <si>
    <t>31</t>
  </si>
  <si>
    <t>712391172</t>
  </si>
  <si>
    <t>Provedení povlakové krytiny střech plochých do 10° -ostatní práce provedení vrstvy textilní ochranné</t>
  </si>
  <si>
    <t>-1939527263</t>
  </si>
  <si>
    <t>69311068</t>
  </si>
  <si>
    <t>geotextilie netkaná PP 300g/m2</t>
  </si>
  <si>
    <t>-1905990279</t>
  </si>
  <si>
    <t>33</t>
  </si>
  <si>
    <t>712811101</t>
  </si>
  <si>
    <t>Provedení povlakové krytiny střech samostatným vytažením izolačního povlaku za studena na konstrukce převyšující úroveň střechy, nátěrem penetračním</t>
  </si>
  <si>
    <t>-982301584</t>
  </si>
  <si>
    <t>Zhlaví atiky:</t>
  </si>
  <si>
    <t>(60,8+37,5)*2*0,4</t>
  </si>
  <si>
    <t>(10,7+0,4)*0,4         "atika uprostřed"</t>
  </si>
  <si>
    <t>Mezisoučet</t>
  </si>
  <si>
    <t>Svislá část atiky</t>
  </si>
  <si>
    <t>(48,6+10,7)*2*0,67</t>
  </si>
  <si>
    <t>(11,5+37,5)*2*0,67</t>
  </si>
  <si>
    <t>34</t>
  </si>
  <si>
    <t>979981670</t>
  </si>
  <si>
    <t>228,202*0,00035 'Přepočtené koeficientem množství</t>
  </si>
  <si>
    <t>35</t>
  </si>
  <si>
    <t>712831101</t>
  </si>
  <si>
    <t>Provedení povlakové krytiny střech samostatným vytažením izolačního povlaku pásy na sucho na konstrukce převyšující úroveň střechy, AIP, NAIP nebo tkaninou</t>
  </si>
  <si>
    <t>-1813530461</t>
  </si>
  <si>
    <t>(48,6+10,7)*2*0,53</t>
  </si>
  <si>
    <t>(11,5+37,5)*2*0,53</t>
  </si>
  <si>
    <t>36</t>
  </si>
  <si>
    <t>311296012</t>
  </si>
  <si>
    <t>197,878*1,2 'Přepočtené koeficientem množství</t>
  </si>
  <si>
    <t>37</t>
  </si>
  <si>
    <t>712841559</t>
  </si>
  <si>
    <t>Provedení povlakové krytiny střech samostatným vytažením izolačního povlaku pásy přitavením na konstrukce převyšující úroveň střechy, NAIP</t>
  </si>
  <si>
    <t>631257251</t>
  </si>
  <si>
    <t>38</t>
  </si>
  <si>
    <t>-426978140</t>
  </si>
  <si>
    <t>228,202*1,2 'Přepočtené koeficientem množství</t>
  </si>
  <si>
    <t>39</t>
  </si>
  <si>
    <t>712861705</t>
  </si>
  <si>
    <t>Provedení povlakové krytiny střech samostatným vytažením izolačního povlaku fólií na konstrukce převyšující úroveň střechy, přilepenou se svařovanými spoji</t>
  </si>
  <si>
    <t>7964263</t>
  </si>
  <si>
    <t>40</t>
  </si>
  <si>
    <t>1537342462</t>
  </si>
  <si>
    <t>41</t>
  </si>
  <si>
    <t>998712102</t>
  </si>
  <si>
    <t>Přesun hmot pro povlakové krytiny stanovený z hmotnosti přesunovaného materiálu vodorovná dopravní vzdálenost do 50 m v objektech výšky přes 6 do 12 m</t>
  </si>
  <si>
    <t>-1351998455</t>
  </si>
  <si>
    <t>713</t>
  </si>
  <si>
    <t>Izolace tepelné</t>
  </si>
  <si>
    <t>42</t>
  </si>
  <si>
    <t>713131141</t>
  </si>
  <si>
    <t>Montáž tepelné izolace stěn rohožemi, pásy, deskami, dílci, bloky (izolační materiál ve specifikaci) lepením celoplošně</t>
  </si>
  <si>
    <t>242836877</t>
  </si>
  <si>
    <t>Kolem odvětrávacích komínků</t>
  </si>
  <si>
    <t>2*PI*0,1*0,3*9</t>
  </si>
  <si>
    <t>Kolem světlíku</t>
  </si>
  <si>
    <t>1,2*0,4*4</t>
  </si>
  <si>
    <t>43</t>
  </si>
  <si>
    <t>28376366</t>
  </si>
  <si>
    <t>deska XPS hladký povrch λ=0,034 tl 50mm</t>
  </si>
  <si>
    <t>1845408940</t>
  </si>
  <si>
    <t>148,738*1,02 'Přepočtené koeficientem množství</t>
  </si>
  <si>
    <t>44</t>
  </si>
  <si>
    <t>713141131</t>
  </si>
  <si>
    <t>Montáž tepelné izolace střech plochých rohožemi, pásy, deskami, dílci, bloky (izolační materiál ve specifikaci) přilepenými za studena zplna, jednovrstvá</t>
  </si>
  <si>
    <t>-1115022645</t>
  </si>
  <si>
    <t>45</t>
  </si>
  <si>
    <t>28375991</t>
  </si>
  <si>
    <t>deska EPS 150 pro trvalé zatížení v tlaku (max. 3000 kg/m2) tl 160mm</t>
  </si>
  <si>
    <t>-1772676655</t>
  </si>
  <si>
    <t>46</t>
  </si>
  <si>
    <t>713141358</t>
  </si>
  <si>
    <t>Montáž tepelné izolace střech plochých spádovými klíny na zhlaví atiky šířky do 500 mm mechanicky ukotvenými šrouby</t>
  </si>
  <si>
    <t>394965878</t>
  </si>
  <si>
    <t>47</t>
  </si>
  <si>
    <t>75106511</t>
  </si>
  <si>
    <t>83,08*1,02 'Přepočtené koeficientem množství</t>
  </si>
  <si>
    <t>48</t>
  </si>
  <si>
    <t>713191321</t>
  </si>
  <si>
    <t>Montáž tepelné izolace stavebních konstrukcí - doplňky a konstrukční součásti střech plochých osazení odvětrávacích komínků</t>
  </si>
  <si>
    <t>1322303242</t>
  </si>
  <si>
    <t>49</t>
  </si>
  <si>
    <t>6285200PC.03</t>
  </si>
  <si>
    <t>komínek střešní odvětrávací D200mm s integrovanou PVC manžetou</t>
  </si>
  <si>
    <t>1376804511</t>
  </si>
  <si>
    <t>50</t>
  </si>
  <si>
    <t>998713102</t>
  </si>
  <si>
    <t>Přesun hmot pro izolace tepelné stanovený z hmotnosti přesunovaného materiálu vodorovná dopravní vzdálenost do 50 m v objektech výšky přes 6 m do 12 m</t>
  </si>
  <si>
    <t>1492247385</t>
  </si>
  <si>
    <t>721</t>
  </si>
  <si>
    <t>Zdravotechnika - vnitřní kanalizace</t>
  </si>
  <si>
    <t>51</t>
  </si>
  <si>
    <t>721171809</t>
  </si>
  <si>
    <t>Demontáž potrubí z novodurových trub odpadních nebo připojovacích přes 114 do D 160</t>
  </si>
  <si>
    <t>-1660898881</t>
  </si>
  <si>
    <t>1,5*7    "svodné dešťové potrubí - výměna"</t>
  </si>
  <si>
    <t>52</t>
  </si>
  <si>
    <t>721171917</t>
  </si>
  <si>
    <t>Opravy odpadního potrubí plastového propojení dosavadního potrubí DN 160</t>
  </si>
  <si>
    <t>2015946981</t>
  </si>
  <si>
    <t>53</t>
  </si>
  <si>
    <t>721174057</t>
  </si>
  <si>
    <t>Potrubí z plastových trub polypropylenové dešťové DN 160</t>
  </si>
  <si>
    <t>-2094053714</t>
  </si>
  <si>
    <t>54</t>
  </si>
  <si>
    <t>721210824</t>
  </si>
  <si>
    <t>Demontáž kanalizačního příslušenství střešních vtoků DN 150</t>
  </si>
  <si>
    <t>-418242705</t>
  </si>
  <si>
    <t>55</t>
  </si>
  <si>
    <t>72123311R.01</t>
  </si>
  <si>
    <t>Střešní vtoky (vpusti) polypropylenové (PP) pro ploché střechy s odtokem svislým DN 160 vč. prodloužení</t>
  </si>
  <si>
    <t>-1363951640</t>
  </si>
  <si>
    <t>56</t>
  </si>
  <si>
    <t>998721102</t>
  </si>
  <si>
    <t>Přesun hmot pro vnitřní kanalizace stanovený z hmotnosti přesunovaného materiálu vodorovná dopravní vzdálenost do 50 m v objektech výšky přes 6 do 12 m</t>
  </si>
  <si>
    <t>871458082</t>
  </si>
  <si>
    <t>741</t>
  </si>
  <si>
    <t>Elektroinstalace - silnoproud</t>
  </si>
  <si>
    <t>57</t>
  </si>
  <si>
    <t>74141R.02</t>
  </si>
  <si>
    <t>Demontáž hromosvodu a provedení hromosvodu nového vč. revize</t>
  </si>
  <si>
    <t>kpl</t>
  </si>
  <si>
    <t>695573816</t>
  </si>
  <si>
    <t>762</t>
  </si>
  <si>
    <t>Konstrukce tesařské</t>
  </si>
  <si>
    <t>58</t>
  </si>
  <si>
    <t>762361312</t>
  </si>
  <si>
    <t>Konstrukční vrstva pod klempířské prvky pro oplechování horních ploch zdí a nadezdívek (atik) z desek dřevoštěpkových šroubovaných do podkladu, tloušťky desky 22 mm</t>
  </si>
  <si>
    <t>1356502817</t>
  </si>
  <si>
    <t>59</t>
  </si>
  <si>
    <t>998762102</t>
  </si>
  <si>
    <t>Přesun hmot pro konstrukce tesařské stanovený z hmotnosti přesunovaného materiálu vodorovná dopravní vzdálenost do 50 m v objektech výšky přes 6 do 12 m</t>
  </si>
  <si>
    <t>-1071180195</t>
  </si>
  <si>
    <t>764</t>
  </si>
  <si>
    <t>Konstrukce klempířské</t>
  </si>
  <si>
    <t>60</t>
  </si>
  <si>
    <t>764002841</t>
  </si>
  <si>
    <t>Demontáž klempířských konstrukcí oplechování horních ploch zdí a nadezdívek do suti</t>
  </si>
  <si>
    <t>-1671749356</t>
  </si>
  <si>
    <t>VON - Vedlejší a ostatní rozpočtové náklady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</si>
  <si>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</si>
  <si>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</si>
  <si>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</si>
  <si>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</si>
  <si>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>VRN</t>
  </si>
  <si>
    <t>Vedlejší rozpočtové náklady</t>
  </si>
  <si>
    <t>VRN1</t>
  </si>
  <si>
    <t>Průzkumné, geodetické a projektové práce</t>
  </si>
  <si>
    <t>013254000</t>
  </si>
  <si>
    <t>Dokumentace skutečného provedení stavby</t>
  </si>
  <si>
    <t>Kč</t>
  </si>
  <si>
    <t>1024</t>
  </si>
  <si>
    <t>-541647190</t>
  </si>
  <si>
    <t>VRN3</t>
  </si>
  <si>
    <t>Zařízení staveniště</t>
  </si>
  <si>
    <t>030001000</t>
  </si>
  <si>
    <t>1153421567</t>
  </si>
  <si>
    <t>VRN4</t>
  </si>
  <si>
    <t>Inženýrská činnost</t>
  </si>
  <si>
    <t>043002000</t>
  </si>
  <si>
    <t>Zkoušky a ostatní měření</t>
  </si>
  <si>
    <t>-1566815876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</si>
  <si>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</si>
  <si>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</si>
  <si>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</si>
  <si>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</si>
  <si>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charset val="238"/>
      </rPr>
      <t xml:space="preserve">Rekapitulace stavby </t>
    </r>
    <r>
      <rPr>
        <sz val="9"/>
        <rFont val="Trebuchet MS"/>
        <charset val="238"/>
      </rPr>
      <t>obsahuje sestavu Rekapitulace stavby a Rekapitulace objektů stavby a soupisů prací.</t>
    </r>
  </si>
  <si>
    <r>
      <t xml:space="preserve">V sestavě </t>
    </r>
    <r>
      <rPr>
        <b/>
        <sz val="9"/>
        <rFont val="Trebuchet MS"/>
        <charset val="238"/>
      </rPr>
      <t>Rekapitulace stavby</t>
    </r>
    <r>
      <rPr>
        <sz val="9"/>
        <rFont val="Trebuchet MS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</si>
  <si>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</si>
  <si>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t xml:space="preserve">V sestavě </t>
    </r>
    <r>
      <rPr>
        <b/>
        <sz val="9"/>
        <rFont val="Trebuchet MS"/>
        <charset val="238"/>
      </rPr>
      <t>Rekapitulace objektů stavby a soupisů prací</t>
    </r>
    <r>
      <rPr>
        <sz val="9"/>
        <rFont val="Trebuchet MS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</si>
  <si>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</si>
  <si>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</si>
  <si>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</si>
  <si>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</si>
  <si>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</si>
  <si>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</si>
  <si>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</si>
  <si>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Vedlejší a ostatní náklady</t>
  </si>
  <si>
    <t>OST</t>
  </si>
  <si>
    <t>Ostatní</t>
  </si>
  <si>
    <t>Soupis</t>
  </si>
  <si>
    <t>Soupis prací pro daný typ objektu</t>
  </si>
  <si>
    <r>
      <rPr>
        <i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</si>
  <si>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</si>
  <si>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charset val="238"/>
      </rPr>
      <t>Krycí list soupisu</t>
    </r>
    <r>
      <rPr>
        <sz val="9"/>
        <rFont val="Trebuchet MS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</si>
  <si>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</si>
  <si>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charset val="238"/>
      </rPr>
      <t>Rekapitulace členění soupisu prací</t>
    </r>
    <r>
      <rPr>
        <sz val="9"/>
        <rFont val="Trebuchet MS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</si>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</sst>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47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color rgb="FF800080"/>
      <name val="Trebuchet MS"/>
    </font>
    <font>
      <sz val="8"/>
      <color rgb="FF0000A8"/>
      <name val="Trebuchet MS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b/>
      <sz val="16"/>
      <name val="Trebuchet MS"/>
    </font>
    <font>
      <sz val="8"/>
      <color rgb="FF3366FF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sz val="10"/>
      <color theme="10"/>
      <name val="Trebuchet MS"/>
    </font>
    <font>
      <b/>
      <sz val="12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sz val="7"/>
      <color rgb="FF969696"/>
      <name val="Trebuchet MS"/>
    </font>
    <font>
      <i/>
      <sz val="8"/>
      <color rgb="FF0000FF"/>
      <name val="Trebuchet MS"/>
    </font>
    <font>
      <i/>
      <sz val="7"/>
      <color rgb="FF969696"/>
      <name val="Trebuchet MS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  <font>
      <i/>
      <sz val="9"/>
      <name val="Trebuchet MS"/>
      <charset val="238"/>
    </font>
  </fonts>
  <fills count="6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 style="hair">
        <color rgb="FF969696"/>
      </top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5" fillId="0" borderId="0" applyNumberFormat="0" applyFill="0" applyBorder="0" applyAlignment="0" applyProtection="0"/>
  </cellStyleXfs>
  <cellXfs count="400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12" fillId="2" borderId="0" xfId="0" applyFont="1" applyFill="1" applyAlignment="1" applyProtection="1">
      <alignment horizontal="left" vertical="center"/>
    </xf>
    <xf numFmtId="0" fontId="13" fillId="2" borderId="0" xfId="0" applyFont="1" applyFill="1" applyAlignment="1" applyProtection="1">
      <alignment vertical="center"/>
    </xf>
    <xf numFmtId="0" fontId="14" fillId="2" borderId="0" xfId="0" applyFont="1" applyFill="1" applyAlignment="1" applyProtection="1">
      <alignment horizontal="left" vertical="center"/>
    </xf>
    <xf numFmtId="0" fontId="15" fillId="2" borderId="0" xfId="1" applyFont="1" applyFill="1" applyAlignment="1" applyProtection="1">
      <alignment vertical="center"/>
    </xf>
    <xf numFmtId="0" fontId="45" fillId="2" borderId="0" xfId="1" applyFill="1"/>
    <xf numFmtId="0" fontId="0" fillId="2" borderId="0" xfId="0" applyFill="1"/>
    <xf numFmtId="0" fontId="12" fillId="2" borderId="0" xfId="0" applyFont="1" applyFill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Protection="1"/>
    <xf numFmtId="0" fontId="16" fillId="0" borderId="0" xfId="0" applyFont="1" applyBorder="1" applyAlignment="1" applyProtection="1">
      <alignment horizontal="left" vertical="center"/>
    </xf>
    <xf numFmtId="0" fontId="0" fillId="0" borderId="6" xfId="0" applyBorder="1" applyProtection="1"/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top"/>
    </xf>
    <xf numFmtId="0" fontId="19" fillId="0" borderId="0" xfId="0" applyFont="1" applyBorder="1" applyAlignment="1" applyProtection="1">
      <alignment horizontal="left" vertical="center"/>
    </xf>
    <xf numFmtId="0" fontId="2" fillId="3" borderId="0" xfId="0" applyFont="1" applyFill="1" applyBorder="1" applyAlignment="1" applyProtection="1">
      <alignment horizontal="left" vertical="center"/>
      <protection locked="0"/>
    </xf>
    <xf numFmtId="49" fontId="2" fillId="3" borderId="0" xfId="0" applyNumberFormat="1" applyFont="1" applyFill="1" applyBorder="1" applyAlignment="1" applyProtection="1">
      <alignment horizontal="left" vertical="center"/>
      <protection locked="0"/>
    </xf>
    <xf numFmtId="0" fontId="0" fillId="0" borderId="7" xfId="0" applyBorder="1" applyProtection="1"/>
    <xf numFmtId="0" fontId="0" fillId="0" borderId="5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21" fillId="0" borderId="8" xfId="0" applyFont="1" applyBorder="1" applyAlignment="1" applyProtection="1">
      <alignment horizontal="left" vertical="center"/>
    </xf>
    <xf numFmtId="0" fontId="0" fillId="0" borderId="8" xfId="0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6" xfId="0" applyFont="1" applyBorder="1" applyAlignment="1" applyProtection="1">
      <alignment vertical="center"/>
    </xf>
    <xf numFmtId="0" fontId="0" fillId="4" borderId="0" xfId="0" applyFont="1" applyFill="1" applyBorder="1" applyAlignment="1" applyProtection="1">
      <alignment vertical="center"/>
    </xf>
    <xf numFmtId="0" fontId="3" fillId="4" borderId="9" xfId="0" applyFont="1" applyFill="1" applyBorder="1" applyAlignment="1" applyProtection="1">
      <alignment horizontal="left" vertical="center"/>
    </xf>
    <xf numFmtId="0" fontId="0" fillId="4" borderId="10" xfId="0" applyFont="1" applyFill="1" applyBorder="1" applyAlignment="1" applyProtection="1">
      <alignment vertical="center"/>
    </xf>
    <xf numFmtId="0" fontId="3" fillId="4" borderId="10" xfId="0" applyFont="1" applyFill="1" applyBorder="1" applyAlignment="1" applyProtection="1">
      <alignment horizontal="center" vertical="center"/>
    </xf>
    <xf numFmtId="0" fontId="0" fillId="4" borderId="6" xfId="0" applyFont="1" applyFill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5" xfId="0" applyFont="1" applyBorder="1" applyAlignment="1">
      <alignment vertical="center"/>
    </xf>
    <xf numFmtId="0" fontId="16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19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5" xfId="0" applyFont="1" applyBorder="1" applyAlignment="1">
      <alignment vertical="center"/>
    </xf>
    <xf numFmtId="0" fontId="22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19" xfId="0" applyFont="1" applyBorder="1" applyAlignment="1" applyProtection="1">
      <alignment vertical="center"/>
    </xf>
    <xf numFmtId="0" fontId="0" fillId="5" borderId="10" xfId="0" applyFont="1" applyFill="1" applyBorder="1" applyAlignment="1" applyProtection="1">
      <alignment vertical="center"/>
    </xf>
    <xf numFmtId="0" fontId="2" fillId="5" borderId="11" xfId="0" applyFont="1" applyFill="1" applyBorder="1" applyAlignment="1" applyProtection="1">
      <alignment horizontal="center" vertical="center"/>
    </xf>
    <xf numFmtId="0" fontId="19" fillId="0" borderId="20" xfId="0" applyFont="1" applyBorder="1" applyAlignment="1" applyProtection="1">
      <alignment horizontal="center" vertical="center" wrapText="1"/>
    </xf>
    <xf numFmtId="0" fontId="19" fillId="0" borderId="21" xfId="0" applyFont="1" applyBorder="1" applyAlignment="1" applyProtection="1">
      <alignment horizontal="center" vertical="center" wrapText="1"/>
    </xf>
    <xf numFmtId="0" fontId="19" fillId="0" borderId="22" xfId="0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0" borderId="17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4" fontId="23" fillId="0" borderId="18" xfId="0" applyNumberFormat="1" applyFont="1" applyBorder="1" applyAlignment="1" applyProtection="1">
      <alignment vertical="center"/>
    </xf>
    <xf numFmtId="4" fontId="23" fillId="0" borderId="0" xfId="0" applyNumberFormat="1" applyFont="1" applyBorder="1" applyAlignment="1" applyProtection="1">
      <alignment vertical="center"/>
    </xf>
    <xf numFmtId="166" fontId="23" fillId="0" borderId="0" xfId="0" applyNumberFormat="1" applyFont="1" applyBorder="1" applyAlignment="1" applyProtection="1">
      <alignment vertical="center"/>
    </xf>
    <xf numFmtId="4" fontId="23" fillId="0" borderId="19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4" fillId="0" borderId="5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9" fillId="0" borderId="0" xfId="0" applyFont="1" applyAlignment="1" applyProtection="1">
      <alignment horizontal="center" vertical="center"/>
    </xf>
    <xf numFmtId="0" fontId="4" fillId="0" borderId="5" xfId="0" applyFont="1" applyBorder="1" applyAlignment="1">
      <alignment vertical="center"/>
    </xf>
    <xf numFmtId="4" fontId="30" fillId="0" borderId="18" xfId="0" applyNumberFormat="1" applyFont="1" applyBorder="1" applyAlignment="1" applyProtection="1">
      <alignment vertical="center"/>
    </xf>
    <xf numFmtId="4" fontId="30" fillId="0" borderId="0" xfId="0" applyNumberFormat="1" applyFont="1" applyBorder="1" applyAlignment="1" applyProtection="1">
      <alignment vertical="center"/>
    </xf>
    <xf numFmtId="166" fontId="30" fillId="0" borderId="0" xfId="0" applyNumberFormat="1" applyFont="1" applyBorder="1" applyAlignment="1" applyProtection="1">
      <alignment vertical="center"/>
    </xf>
    <xf numFmtId="4" fontId="30" fillId="0" borderId="19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4" fontId="30" fillId="0" borderId="23" xfId="0" applyNumberFormat="1" applyFont="1" applyBorder="1" applyAlignment="1" applyProtection="1">
      <alignment vertical="center"/>
    </xf>
    <xf numFmtId="4" fontId="30" fillId="0" borderId="24" xfId="0" applyNumberFormat="1" applyFont="1" applyBorder="1" applyAlignment="1" applyProtection="1">
      <alignment vertical="center"/>
    </xf>
    <xf numFmtId="166" fontId="30" fillId="0" borderId="24" xfId="0" applyNumberFormat="1" applyFont="1" applyBorder="1" applyAlignment="1" applyProtection="1">
      <alignment vertical="center"/>
    </xf>
    <xf numFmtId="4" fontId="30" fillId="0" borderId="25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13" fillId="2" borderId="0" xfId="0" applyFont="1" applyFill="1" applyAlignment="1">
      <alignment vertical="center"/>
    </xf>
    <xf numFmtId="0" fontId="14" fillId="2" borderId="0" xfId="0" applyFont="1" applyFill="1" applyAlignment="1">
      <alignment horizontal="left" vertical="center"/>
    </xf>
    <xf numFmtId="0" fontId="31" fillId="2" borderId="0" xfId="1" applyFont="1" applyFill="1" applyAlignment="1">
      <alignment vertical="center"/>
    </xf>
    <xf numFmtId="0" fontId="13" fillId="2" borderId="0" xfId="0" applyFont="1" applyFill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19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 applyProtection="1">
      <alignment vertical="center" wrapText="1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26" xfId="0" applyFont="1" applyBorder="1" applyAlignment="1" applyProtection="1">
      <alignment vertical="center"/>
    </xf>
    <xf numFmtId="0" fontId="21" fillId="0" borderId="0" xfId="0" applyFont="1" applyBorder="1" applyAlignment="1" applyProtection="1">
      <alignment horizontal="left" vertical="center"/>
    </xf>
    <xf numFmtId="4" fontId="24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5" borderId="0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left" vertical="center"/>
    </xf>
    <xf numFmtId="0" fontId="3" fillId="5" borderId="10" xfId="0" applyFont="1" applyFill="1" applyBorder="1" applyAlignment="1" applyProtection="1">
      <alignment horizontal="right" vertical="center"/>
    </xf>
    <xf numFmtId="0" fontId="3" fillId="5" borderId="10" xfId="0" applyFont="1" applyFill="1" applyBorder="1" applyAlignment="1" applyProtection="1">
      <alignment horizontal="center" vertical="center"/>
    </xf>
    <xf numFmtId="0" fontId="0" fillId="5" borderId="10" xfId="0" applyFont="1" applyFill="1" applyBorder="1" applyAlignment="1" applyProtection="1">
      <alignment vertical="center"/>
      <protection locked="0"/>
    </xf>
    <xf numFmtId="4" fontId="3" fillId="5" borderId="10" xfId="0" applyNumberFormat="1" applyFont="1" applyFill="1" applyBorder="1" applyAlignment="1" applyProtection="1">
      <alignment vertical="center"/>
    </xf>
    <xf numFmtId="0" fontId="0" fillId="5" borderId="27" xfId="0" applyFont="1" applyFill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2" fillId="5" borderId="0" xfId="0" applyFont="1" applyFill="1" applyBorder="1" applyAlignment="1" applyProtection="1">
      <alignment horizontal="left" vertical="center"/>
    </xf>
    <xf numFmtId="0" fontId="0" fillId="5" borderId="0" xfId="0" applyFont="1" applyFill="1" applyBorder="1" applyAlignment="1" applyProtection="1">
      <alignment vertical="center"/>
      <protection locked="0"/>
    </xf>
    <xf numFmtId="0" fontId="2" fillId="5" borderId="0" xfId="0" applyFont="1" applyFill="1" applyBorder="1" applyAlignment="1" applyProtection="1">
      <alignment horizontal="right" vertical="center"/>
    </xf>
    <xf numFmtId="0" fontId="0" fillId="5" borderId="6" xfId="0" applyFont="1" applyFill="1" applyBorder="1" applyAlignment="1" applyProtection="1">
      <alignment vertical="center"/>
    </xf>
    <xf numFmtId="0" fontId="32" fillId="0" borderId="0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horizontal="left" vertical="center"/>
    </xf>
    <xf numFmtId="0" fontId="5" fillId="0" borderId="24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vertical="center"/>
      <protection locked="0"/>
    </xf>
    <xf numFmtId="4" fontId="5" fillId="0" borderId="24" xfId="0" applyNumberFormat="1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horizontal="left" vertical="center"/>
    </xf>
    <xf numFmtId="0" fontId="6" fillId="0" borderId="24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vertical="center"/>
      <protection locked="0"/>
    </xf>
    <xf numFmtId="4" fontId="6" fillId="0" borderId="24" xfId="0" applyNumberFormat="1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</xf>
    <xf numFmtId="0" fontId="19" fillId="0" borderId="0" xfId="0" applyFont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horizontal="center" vertical="center" wrapText="1"/>
    </xf>
    <xf numFmtId="0" fontId="2" fillId="5" borderId="20" xfId="0" applyFont="1" applyFill="1" applyBorder="1" applyAlignment="1" applyProtection="1">
      <alignment horizontal="center" vertical="center" wrapText="1"/>
    </xf>
    <xf numFmtId="0" fontId="2" fillId="5" borderId="21" xfId="0" applyFont="1" applyFill="1" applyBorder="1" applyAlignment="1" applyProtection="1">
      <alignment horizontal="center" vertical="center" wrapText="1"/>
    </xf>
    <xf numFmtId="0" fontId="2" fillId="5" borderId="21" xfId="0" applyFont="1" applyFill="1" applyBorder="1" applyAlignment="1" applyProtection="1">
      <alignment horizontal="center" vertical="center" wrapText="1"/>
      <protection locked="0"/>
    </xf>
    <xf numFmtId="0" fontId="2" fillId="5" borderId="22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" fontId="24" fillId="0" borderId="0" xfId="0" applyNumberFormat="1" applyFont="1" applyAlignment="1" applyProtection="1"/>
    <xf numFmtId="166" fontId="33" fillId="0" borderId="16" xfId="0" applyNumberFormat="1" applyFont="1" applyBorder="1" applyAlignment="1" applyProtection="1"/>
    <xf numFmtId="166" fontId="33" fillId="0" borderId="17" xfId="0" applyNumberFormat="1" applyFont="1" applyBorder="1" applyAlignment="1" applyProtection="1"/>
    <xf numFmtId="4" fontId="34" fillId="0" borderId="0" xfId="0" applyNumberFormat="1" applyFont="1" applyAlignment="1">
      <alignment vertical="center"/>
    </xf>
    <xf numFmtId="0" fontId="7" fillId="0" borderId="5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 applyProtection="1"/>
    <xf numFmtId="0" fontId="7" fillId="0" borderId="5" xfId="0" applyFont="1" applyBorder="1" applyAlignment="1"/>
    <xf numFmtId="0" fontId="7" fillId="0" borderId="18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9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Alignment="1" applyProtection="1">
      <alignment horizontal="left"/>
    </xf>
    <xf numFmtId="4" fontId="6" fillId="0" borderId="0" xfId="0" applyNumberFormat="1" applyFont="1" applyAlignment="1" applyProtection="1"/>
    <xf numFmtId="0" fontId="0" fillId="0" borderId="28" xfId="0" applyFont="1" applyBorder="1" applyAlignment="1" applyProtection="1">
      <alignment horizontal="center" vertical="center"/>
    </xf>
    <xf numFmtId="49" fontId="0" fillId="0" borderId="28" xfId="0" applyNumberFormat="1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center" vertical="center" wrapText="1"/>
    </xf>
    <xf numFmtId="167" fontId="0" fillId="0" borderId="28" xfId="0" applyNumberFormat="1" applyFont="1" applyBorder="1" applyAlignment="1" applyProtection="1">
      <alignment vertical="center"/>
    </xf>
    <xf numFmtId="4" fontId="0" fillId="3" borderId="28" xfId="0" applyNumberFormat="1" applyFont="1" applyFill="1" applyBorder="1" applyAlignment="1" applyProtection="1">
      <alignment vertical="center"/>
      <protection locked="0"/>
    </xf>
    <xf numFmtId="4" fontId="0" fillId="0" borderId="28" xfId="0" applyNumberFormat="1" applyFont="1" applyBorder="1" applyAlignment="1" applyProtection="1">
      <alignment vertical="center"/>
    </xf>
    <xf numFmtId="0" fontId="1" fillId="3" borderId="28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9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8" fillId="0" borderId="5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35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 wrapText="1"/>
    </xf>
    <xf numFmtId="167" fontId="8" fillId="0" borderId="0" xfId="0" applyNumberFormat="1" applyFont="1" applyAlignment="1" applyProtection="1">
      <alignment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5" xfId="0" applyFont="1" applyBorder="1" applyAlignment="1">
      <alignment vertical="center"/>
    </xf>
    <xf numFmtId="0" fontId="8" fillId="0" borderId="18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19" xfId="0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9" fillId="0" borderId="5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5" xfId="0" applyFont="1" applyBorder="1" applyAlignment="1">
      <alignment vertical="center"/>
    </xf>
    <xf numFmtId="0" fontId="9" fillId="0" borderId="18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9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5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vertical="center"/>
      <protection locked="0"/>
    </xf>
    <xf numFmtId="0" fontId="10" fillId="0" borderId="5" xfId="0" applyFont="1" applyBorder="1" applyAlignment="1">
      <alignment vertical="center"/>
    </xf>
    <xf numFmtId="0" fontId="10" fillId="0" borderId="18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9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6" fillId="0" borderId="28" xfId="0" applyFont="1" applyBorder="1" applyAlignment="1" applyProtection="1">
      <alignment horizontal="center" vertical="center"/>
    </xf>
    <xf numFmtId="49" fontId="36" fillId="0" borderId="28" xfId="0" applyNumberFormat="1" applyFont="1" applyBorder="1" applyAlignment="1" applyProtection="1">
      <alignment horizontal="left" vertical="center" wrapText="1"/>
    </xf>
    <xf numFmtId="0" fontId="36" fillId="0" borderId="28" xfId="0" applyFont="1" applyBorder="1" applyAlignment="1" applyProtection="1">
      <alignment horizontal="left" vertical="center" wrapText="1"/>
    </xf>
    <xf numFmtId="0" fontId="36" fillId="0" borderId="28" xfId="0" applyFont="1" applyBorder="1" applyAlignment="1" applyProtection="1">
      <alignment horizontal="center" vertical="center" wrapText="1"/>
    </xf>
    <xf numFmtId="167" fontId="36" fillId="0" borderId="28" xfId="0" applyNumberFormat="1" applyFont="1" applyBorder="1" applyAlignment="1" applyProtection="1">
      <alignment vertical="center"/>
    </xf>
    <xf numFmtId="4" fontId="36" fillId="3" borderId="28" xfId="0" applyNumberFormat="1" applyFont="1" applyFill="1" applyBorder="1" applyAlignment="1" applyProtection="1">
      <alignment vertical="center"/>
      <protection locked="0"/>
    </xf>
    <xf numFmtId="4" fontId="36" fillId="0" borderId="28" xfId="0" applyNumberFormat="1" applyFont="1" applyBorder="1" applyAlignment="1" applyProtection="1">
      <alignment vertical="center"/>
    </xf>
    <xf numFmtId="0" fontId="36" fillId="0" borderId="5" xfId="0" applyFont="1" applyBorder="1" applyAlignment="1">
      <alignment vertical="center"/>
    </xf>
    <xf numFmtId="0" fontId="36" fillId="3" borderId="28" xfId="0" applyFont="1" applyFill="1" applyBorder="1" applyAlignment="1" applyProtection="1">
      <alignment horizontal="left" vertical="center"/>
      <protection locked="0"/>
    </xf>
    <xf numFmtId="0" fontId="36" fillId="0" borderId="0" xfId="0" applyFont="1" applyBorder="1" applyAlignment="1" applyProtection="1">
      <alignment horizontal="center" vertical="center"/>
    </xf>
    <xf numFmtId="0" fontId="37" fillId="0" borderId="0" xfId="0" applyFont="1" applyAlignment="1" applyProtection="1">
      <alignment vertical="center" wrapText="1"/>
    </xf>
    <xf numFmtId="0" fontId="0" fillId="0" borderId="18" xfId="0" applyFont="1" applyBorder="1" applyAlignment="1" applyProtection="1">
      <alignment vertical="center"/>
    </xf>
    <xf numFmtId="0" fontId="11" fillId="0" borderId="5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5" xfId="0" applyFont="1" applyBorder="1" applyAlignment="1">
      <alignment vertical="center"/>
    </xf>
    <xf numFmtId="0" fontId="11" fillId="0" borderId="18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9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9" fillId="0" borderId="23" xfId="0" applyFont="1" applyBorder="1" applyAlignment="1" applyProtection="1">
      <alignment vertical="center"/>
    </xf>
    <xf numFmtId="0" fontId="9" fillId="0" borderId="24" xfId="0" applyFont="1" applyBorder="1" applyAlignment="1" applyProtection="1">
      <alignment vertical="center"/>
    </xf>
    <xf numFmtId="0" fontId="9" fillId="0" borderId="25" xfId="0" applyFont="1" applyBorder="1" applyAlignment="1" applyProtection="1">
      <alignment vertical="center"/>
    </xf>
    <xf numFmtId="0" fontId="1" fillId="0" borderId="24" xfId="0" applyFont="1" applyBorder="1" applyAlignment="1" applyProtection="1">
      <alignment horizontal="center" vertical="center"/>
    </xf>
    <xf numFmtId="0" fontId="0" fillId="0" borderId="24" xfId="0" applyFont="1" applyBorder="1" applyAlignment="1" applyProtection="1">
      <alignment vertical="center"/>
    </xf>
    <xf numFmtId="166" fontId="1" fillId="0" borderId="24" xfId="0" applyNumberFormat="1" applyFont="1" applyBorder="1" applyAlignment="1" applyProtection="1">
      <alignment vertical="center"/>
    </xf>
    <xf numFmtId="166" fontId="1" fillId="0" borderId="25" xfId="0" applyNumberFormat="1" applyFont="1" applyBorder="1" applyAlignment="1" applyProtection="1">
      <alignment vertical="center"/>
    </xf>
    <xf numFmtId="0" fontId="0" fillId="0" borderId="0" xfId="0" applyAlignment="1" applyProtection="1">
      <alignment vertical="top"/>
      <protection locked="0"/>
    </xf>
    <xf numFmtId="0" fontId="38" fillId="0" borderId="29" xfId="0" applyFont="1" applyBorder="1" applyAlignment="1" applyProtection="1">
      <alignment vertical="center" wrapText="1"/>
      <protection locked="0"/>
    </xf>
    <xf numFmtId="0" fontId="38" fillId="0" borderId="30" xfId="0" applyFont="1" applyBorder="1" applyAlignment="1" applyProtection="1">
      <alignment vertical="center" wrapText="1"/>
      <protection locked="0"/>
    </xf>
    <xf numFmtId="0" fontId="38" fillId="0" borderId="31" xfId="0" applyFont="1" applyBorder="1" applyAlignment="1" applyProtection="1">
      <alignment vertical="center" wrapText="1"/>
      <protection locked="0"/>
    </xf>
    <xf numFmtId="0" fontId="38" fillId="0" borderId="32" xfId="0" applyFont="1" applyBorder="1" applyAlignment="1" applyProtection="1">
      <alignment horizontal="center" vertical="center" wrapText="1"/>
      <protection locked="0"/>
    </xf>
    <xf numFmtId="0" fontId="38" fillId="0" borderId="33" xfId="0" applyFont="1" applyBorder="1" applyAlignment="1" applyProtection="1">
      <alignment horizontal="center" vertical="center" wrapText="1"/>
      <protection locked="0"/>
    </xf>
    <xf numFmtId="0" fontId="38" fillId="0" borderId="32" xfId="0" applyFont="1" applyBorder="1" applyAlignment="1" applyProtection="1">
      <alignment vertical="center" wrapText="1"/>
      <protection locked="0"/>
    </xf>
    <xf numFmtId="0" fontId="38" fillId="0" borderId="33" xfId="0" applyFont="1" applyBorder="1" applyAlignment="1" applyProtection="1">
      <alignment vertical="center" wrapText="1"/>
      <protection locked="0"/>
    </xf>
    <xf numFmtId="0" fontId="40" fillId="0" borderId="1" xfId="0" applyFont="1" applyBorder="1" applyAlignment="1" applyProtection="1">
      <alignment horizontal="left" vertical="center" wrapText="1"/>
      <protection locked="0"/>
    </xf>
    <xf numFmtId="0" fontId="41" fillId="0" borderId="1" xfId="0" applyFont="1" applyBorder="1" applyAlignment="1" applyProtection="1">
      <alignment horizontal="left" vertical="center" wrapText="1"/>
      <protection locked="0"/>
    </xf>
    <xf numFmtId="0" fontId="41" fillId="0" borderId="32" xfId="0" applyFont="1" applyBorder="1" applyAlignment="1" applyProtection="1">
      <alignment vertical="center" wrapText="1"/>
      <protection locked="0"/>
    </xf>
    <xf numFmtId="0" fontId="41" fillId="0" borderId="1" xfId="0" applyFont="1" applyBorder="1" applyAlignment="1" applyProtection="1">
      <alignment vertical="center" wrapText="1"/>
      <protection locked="0"/>
    </xf>
    <xf numFmtId="0" fontId="41" fillId="0" borderId="1" xfId="0" applyFont="1" applyBorder="1" applyAlignment="1" applyProtection="1">
      <alignment vertical="center"/>
      <protection locked="0"/>
    </xf>
    <xf numFmtId="0" fontId="41" fillId="0" borderId="1" xfId="0" applyFont="1" applyBorder="1" applyAlignment="1" applyProtection="1">
      <alignment horizontal="left" vertical="center"/>
      <protection locked="0"/>
    </xf>
    <xf numFmtId="49" fontId="41" fillId="0" borderId="1" xfId="0" applyNumberFormat="1" applyFont="1" applyBorder="1" applyAlignment="1" applyProtection="1">
      <alignment vertical="center" wrapText="1"/>
      <protection locked="0"/>
    </xf>
    <xf numFmtId="0" fontId="38" fillId="0" borderId="35" xfId="0" applyFont="1" applyBorder="1" applyAlignment="1" applyProtection="1">
      <alignment vertical="center" wrapText="1"/>
      <protection locked="0"/>
    </xf>
    <xf numFmtId="0" fontId="42" fillId="0" borderId="34" xfId="0" applyFont="1" applyBorder="1" applyAlignment="1" applyProtection="1">
      <alignment vertical="center" wrapText="1"/>
      <protection locked="0"/>
    </xf>
    <xf numFmtId="0" fontId="38" fillId="0" borderId="36" xfId="0" applyFont="1" applyBorder="1" applyAlignment="1" applyProtection="1">
      <alignment vertical="center" wrapText="1"/>
      <protection locked="0"/>
    </xf>
    <xf numFmtId="0" fontId="38" fillId="0" borderId="1" xfId="0" applyFont="1" applyBorder="1" applyAlignment="1" applyProtection="1">
      <alignment vertical="top"/>
      <protection locked="0"/>
    </xf>
    <xf numFmtId="0" fontId="38" fillId="0" borderId="0" xfId="0" applyFont="1" applyAlignment="1" applyProtection="1">
      <alignment vertical="top"/>
      <protection locked="0"/>
    </xf>
    <xf numFmtId="0" fontId="38" fillId="0" borderId="29" xfId="0" applyFont="1" applyBorder="1" applyAlignment="1" applyProtection="1">
      <alignment horizontal="left" vertical="center"/>
      <protection locked="0"/>
    </xf>
    <xf numFmtId="0" fontId="38" fillId="0" borderId="30" xfId="0" applyFont="1" applyBorder="1" applyAlignment="1" applyProtection="1">
      <alignment horizontal="left" vertical="center"/>
      <protection locked="0"/>
    </xf>
    <xf numFmtId="0" fontId="38" fillId="0" borderId="31" xfId="0" applyFont="1" applyBorder="1" applyAlignment="1" applyProtection="1">
      <alignment horizontal="left" vertical="center"/>
      <protection locked="0"/>
    </xf>
    <xf numFmtId="0" fontId="38" fillId="0" borderId="32" xfId="0" applyFont="1" applyBorder="1" applyAlignment="1" applyProtection="1">
      <alignment horizontal="left" vertical="center"/>
      <protection locked="0"/>
    </xf>
    <xf numFmtId="0" fontId="38" fillId="0" borderId="33" xfId="0" applyFont="1" applyBorder="1" applyAlignment="1" applyProtection="1">
      <alignment horizontal="left" vertical="center"/>
      <protection locked="0"/>
    </xf>
    <xf numFmtId="0" fontId="40" fillId="0" borderId="1" xfId="0" applyFont="1" applyBorder="1" applyAlignment="1" applyProtection="1">
      <alignment horizontal="left" vertical="center"/>
      <protection locked="0"/>
    </xf>
    <xf numFmtId="0" fontId="43" fillId="0" borderId="0" xfId="0" applyFont="1" applyAlignment="1" applyProtection="1">
      <alignment horizontal="left" vertical="center"/>
      <protection locked="0"/>
    </xf>
    <xf numFmtId="0" fontId="40" fillId="0" borderId="34" xfId="0" applyFont="1" applyBorder="1" applyAlignment="1" applyProtection="1">
      <alignment horizontal="left" vertical="center"/>
      <protection locked="0"/>
    </xf>
    <xf numFmtId="0" fontId="40" fillId="0" borderId="34" xfId="0" applyFont="1" applyBorder="1" applyAlignment="1" applyProtection="1">
      <alignment horizontal="center" vertical="center"/>
      <protection locked="0"/>
    </xf>
    <xf numFmtId="0" fontId="43" fillId="0" borderId="34" xfId="0" applyFont="1" applyBorder="1" applyAlignment="1" applyProtection="1">
      <alignment horizontal="left" vertical="center"/>
      <protection locked="0"/>
    </xf>
    <xf numFmtId="0" fontId="44" fillId="0" borderId="1" xfId="0" applyFont="1" applyBorder="1" applyAlignment="1" applyProtection="1">
      <alignment horizontal="left" vertical="center"/>
      <protection locked="0"/>
    </xf>
    <xf numFmtId="0" fontId="41" fillId="0" borderId="0" xfId="0" applyFont="1" applyAlignment="1" applyProtection="1">
      <alignment horizontal="left" vertical="center"/>
      <protection locked="0"/>
    </xf>
    <xf numFmtId="0" fontId="41" fillId="0" borderId="1" xfId="0" applyFont="1" applyBorder="1" applyAlignment="1" applyProtection="1">
      <alignment horizontal="center" vertical="center"/>
      <protection locked="0"/>
    </xf>
    <xf numFmtId="0" fontId="41" fillId="0" borderId="32" xfId="0" applyFont="1" applyBorder="1" applyAlignment="1" applyProtection="1">
      <alignment horizontal="left" vertical="center"/>
      <protection locked="0"/>
    </xf>
    <xf numFmtId="0" fontId="41" fillId="0" borderId="1" xfId="0" applyFont="1" applyFill="1" applyBorder="1" applyAlignment="1" applyProtection="1">
      <alignment horizontal="left" vertical="center"/>
      <protection locked="0"/>
    </xf>
    <xf numFmtId="0" fontId="41" fillId="0" borderId="1" xfId="0" applyFont="1" applyFill="1" applyBorder="1" applyAlignment="1" applyProtection="1">
      <alignment horizontal="center" vertical="center"/>
      <protection locked="0"/>
    </xf>
    <xf numFmtId="0" fontId="38" fillId="0" borderId="35" xfId="0" applyFont="1" applyBorder="1" applyAlignment="1" applyProtection="1">
      <alignment horizontal="left" vertical="center"/>
      <protection locked="0"/>
    </xf>
    <xf numFmtId="0" fontId="42" fillId="0" borderId="34" xfId="0" applyFont="1" applyBorder="1" applyAlignment="1" applyProtection="1">
      <alignment horizontal="left" vertical="center"/>
      <protection locked="0"/>
    </xf>
    <xf numFmtId="0" fontId="38" fillId="0" borderId="36" xfId="0" applyFont="1" applyBorder="1" applyAlignment="1" applyProtection="1">
      <alignment horizontal="left" vertical="center"/>
      <protection locked="0"/>
    </xf>
    <xf numFmtId="0" fontId="38" fillId="0" borderId="1" xfId="0" applyFont="1" applyBorder="1" applyAlignment="1" applyProtection="1">
      <alignment horizontal="left" vertical="center"/>
      <protection locked="0"/>
    </xf>
    <xf numFmtId="0" fontId="42" fillId="0" borderId="1" xfId="0" applyFont="1" applyBorder="1" applyAlignment="1" applyProtection="1">
      <alignment horizontal="left" vertical="center"/>
      <protection locked="0"/>
    </xf>
    <xf numFmtId="0" fontId="43" fillId="0" borderId="1" xfId="0" applyFont="1" applyBorder="1" applyAlignment="1" applyProtection="1">
      <alignment horizontal="left" vertical="center"/>
      <protection locked="0"/>
    </xf>
    <xf numFmtId="0" fontId="41" fillId="0" borderId="34" xfId="0" applyFont="1" applyBorder="1" applyAlignment="1" applyProtection="1">
      <alignment horizontal="left" vertical="center"/>
      <protection locked="0"/>
    </xf>
    <xf numFmtId="0" fontId="38" fillId="0" borderId="1" xfId="0" applyFont="1" applyBorder="1" applyAlignment="1" applyProtection="1">
      <alignment horizontal="left" vertical="center" wrapText="1"/>
      <protection locked="0"/>
    </xf>
    <xf numFmtId="0" fontId="41" fillId="0" borderId="1" xfId="0" applyFont="1" applyBorder="1" applyAlignment="1" applyProtection="1">
      <alignment horizontal="center" vertical="center" wrapText="1"/>
      <protection locked="0"/>
    </xf>
    <xf numFmtId="0" fontId="38" fillId="0" borderId="29" xfId="0" applyFont="1" applyBorder="1" applyAlignment="1" applyProtection="1">
      <alignment horizontal="left" vertical="center" wrapText="1"/>
      <protection locked="0"/>
    </xf>
    <xf numFmtId="0" fontId="38" fillId="0" borderId="30" xfId="0" applyFont="1" applyBorder="1" applyAlignment="1" applyProtection="1">
      <alignment horizontal="left" vertical="center" wrapText="1"/>
      <protection locked="0"/>
    </xf>
    <xf numFmtId="0" fontId="38" fillId="0" borderId="31" xfId="0" applyFont="1" applyBorder="1" applyAlignment="1" applyProtection="1">
      <alignment horizontal="left" vertical="center" wrapText="1"/>
      <protection locked="0"/>
    </xf>
    <xf numFmtId="0" fontId="38" fillId="0" borderId="32" xfId="0" applyFont="1" applyBorder="1" applyAlignment="1" applyProtection="1">
      <alignment horizontal="left" vertical="center" wrapText="1"/>
      <protection locked="0"/>
    </xf>
    <xf numFmtId="0" fontId="38" fillId="0" borderId="33" xfId="0" applyFont="1" applyBorder="1" applyAlignment="1" applyProtection="1">
      <alignment horizontal="left" vertical="center" wrapText="1"/>
      <protection locked="0"/>
    </xf>
    <xf numFmtId="0" fontId="43" fillId="0" borderId="32" xfId="0" applyFont="1" applyBorder="1" applyAlignment="1" applyProtection="1">
      <alignment horizontal="left" vertical="center" wrapText="1"/>
      <protection locked="0"/>
    </xf>
    <xf numFmtId="0" fontId="43" fillId="0" borderId="33" xfId="0" applyFont="1" applyBorder="1" applyAlignment="1" applyProtection="1">
      <alignment horizontal="left" vertical="center" wrapText="1"/>
      <protection locked="0"/>
    </xf>
    <xf numFmtId="0" fontId="41" fillId="0" borderId="32" xfId="0" applyFont="1" applyBorder="1" applyAlignment="1" applyProtection="1">
      <alignment horizontal="left" vertical="center" wrapText="1"/>
      <protection locked="0"/>
    </xf>
    <xf numFmtId="0" fontId="41" fillId="0" borderId="33" xfId="0" applyFont="1" applyBorder="1" applyAlignment="1" applyProtection="1">
      <alignment horizontal="left" vertical="center" wrapText="1"/>
      <protection locked="0"/>
    </xf>
    <xf numFmtId="0" fontId="41" fillId="0" borderId="33" xfId="0" applyFont="1" applyBorder="1" applyAlignment="1" applyProtection="1">
      <alignment horizontal="left" vertical="center"/>
      <protection locked="0"/>
    </xf>
    <xf numFmtId="0" fontId="41" fillId="0" borderId="35" xfId="0" applyFont="1" applyBorder="1" applyAlignment="1" applyProtection="1">
      <alignment horizontal="left" vertical="center" wrapText="1"/>
      <protection locked="0"/>
    </xf>
    <xf numFmtId="0" fontId="41" fillId="0" borderId="34" xfId="0" applyFont="1" applyBorder="1" applyAlignment="1" applyProtection="1">
      <alignment horizontal="left" vertical="center" wrapText="1"/>
      <protection locked="0"/>
    </xf>
    <xf numFmtId="0" fontId="41" fillId="0" borderId="36" xfId="0" applyFont="1" applyBorder="1" applyAlignment="1" applyProtection="1">
      <alignment horizontal="left" vertical="center" wrapText="1"/>
      <protection locked="0"/>
    </xf>
    <xf numFmtId="0" fontId="41" fillId="0" borderId="1" xfId="0" applyFont="1" applyBorder="1" applyAlignment="1" applyProtection="1">
      <alignment horizontal="left" vertical="top"/>
      <protection locked="0"/>
    </xf>
    <xf numFmtId="0" fontId="41" fillId="0" borderId="1" xfId="0" applyFont="1" applyBorder="1" applyAlignment="1" applyProtection="1">
      <alignment horizontal="center" vertical="top"/>
      <protection locked="0"/>
    </xf>
    <xf numFmtId="0" fontId="41" fillId="0" borderId="35" xfId="0" applyFont="1" applyBorder="1" applyAlignment="1" applyProtection="1">
      <alignment horizontal="left" vertical="center"/>
      <protection locked="0"/>
    </xf>
    <xf numFmtId="0" fontId="41" fillId="0" borderId="36" xfId="0" applyFont="1" applyBorder="1" applyAlignment="1" applyProtection="1">
      <alignment horizontal="left" vertical="center"/>
      <protection locked="0"/>
    </xf>
    <xf numFmtId="0" fontId="43" fillId="0" borderId="0" xfId="0" applyFont="1" applyAlignment="1" applyProtection="1">
      <alignment vertical="center"/>
      <protection locked="0"/>
    </xf>
    <xf numFmtId="0" fontId="40" fillId="0" borderId="1" xfId="0" applyFont="1" applyBorder="1" applyAlignment="1" applyProtection="1">
      <alignment vertical="center"/>
      <protection locked="0"/>
    </xf>
    <xf numFmtId="0" fontId="43" fillId="0" borderId="34" xfId="0" applyFont="1" applyBorder="1" applyAlignment="1" applyProtection="1">
      <alignment vertical="center"/>
      <protection locked="0"/>
    </xf>
    <xf numFmtId="0" fontId="40" fillId="0" borderId="34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top"/>
      <protection locked="0"/>
    </xf>
    <xf numFmtId="49" fontId="41" fillId="0" borderId="1" xfId="0" applyNumberFormat="1" applyFont="1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vertical="top"/>
      <protection locked="0"/>
    </xf>
    <xf numFmtId="0" fontId="40" fillId="0" borderId="34" xfId="0" applyFont="1" applyBorder="1" applyAlignment="1" applyProtection="1">
      <alignment horizontal="left"/>
      <protection locked="0"/>
    </xf>
    <xf numFmtId="0" fontId="43" fillId="0" borderId="34" xfId="0" applyFont="1" applyBorder="1" applyAlignment="1" applyProtection="1">
      <protection locked="0"/>
    </xf>
    <xf numFmtId="0" fontId="38" fillId="0" borderId="32" xfId="0" applyFont="1" applyBorder="1" applyAlignment="1" applyProtection="1">
      <alignment vertical="top"/>
      <protection locked="0"/>
    </xf>
    <xf numFmtId="0" fontId="38" fillId="0" borderId="33" xfId="0" applyFont="1" applyBorder="1" applyAlignment="1" applyProtection="1">
      <alignment vertical="top"/>
      <protection locked="0"/>
    </xf>
    <xf numFmtId="0" fontId="38" fillId="0" borderId="1" xfId="0" applyFont="1" applyBorder="1" applyAlignment="1" applyProtection="1">
      <alignment horizontal="center" vertical="center"/>
      <protection locked="0"/>
    </xf>
    <xf numFmtId="0" fontId="38" fillId="0" borderId="1" xfId="0" applyFont="1" applyBorder="1" applyAlignment="1" applyProtection="1">
      <alignment horizontal="left" vertical="top"/>
      <protection locked="0"/>
    </xf>
    <xf numFmtId="0" fontId="38" fillId="0" borderId="35" xfId="0" applyFont="1" applyBorder="1" applyAlignment="1" applyProtection="1">
      <alignment vertical="top"/>
      <protection locked="0"/>
    </xf>
    <xf numFmtId="0" fontId="38" fillId="0" borderId="34" xfId="0" applyFont="1" applyBorder="1" applyAlignment="1" applyProtection="1">
      <alignment vertical="top"/>
      <protection locked="0"/>
    </xf>
    <xf numFmtId="0" fontId="38" fillId="0" borderId="36" xfId="0" applyFont="1" applyBorder="1" applyAlignment="1" applyProtection="1">
      <alignment vertical="top"/>
      <protection locked="0"/>
    </xf>
    <xf numFmtId="0" fontId="20" fillId="0" borderId="0" xfId="0" applyFont="1" applyAlignment="1">
      <alignment horizontal="left" vertical="top" wrapText="1"/>
    </xf>
    <xf numFmtId="0" fontId="20" fillId="0" borderId="0" xfId="0" applyFont="1" applyAlignment="1">
      <alignment horizontal="left" vertical="center"/>
    </xf>
    <xf numFmtId="4" fontId="20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3" fillId="4" borderId="10" xfId="0" applyFont="1" applyFill="1" applyBorder="1" applyAlignment="1" applyProtection="1">
      <alignment horizontal="left" vertical="center"/>
    </xf>
    <xf numFmtId="0" fontId="0" fillId="4" borderId="10" xfId="0" applyFont="1" applyFill="1" applyBorder="1" applyAlignment="1" applyProtection="1">
      <alignment vertical="center"/>
    </xf>
    <xf numFmtId="4" fontId="3" fillId="4" borderId="10" xfId="0" applyNumberFormat="1" applyFont="1" applyFill="1" applyBorder="1" applyAlignment="1" applyProtection="1">
      <alignment vertical="center"/>
    </xf>
    <xf numFmtId="0" fontId="0" fillId="4" borderId="11" xfId="0" applyFont="1" applyFill="1" applyBorder="1" applyAlignment="1" applyProtection="1">
      <alignment vertical="center"/>
    </xf>
    <xf numFmtId="0" fontId="0" fillId="0" borderId="0" xfId="0"/>
    <xf numFmtId="0" fontId="2" fillId="0" borderId="0" xfId="0" applyFont="1" applyBorder="1" applyAlignment="1" applyProtection="1">
      <alignment horizontal="left" vertical="center"/>
    </xf>
    <xf numFmtId="0" fontId="0" fillId="0" borderId="0" xfId="0" applyBorder="1" applyProtection="1"/>
    <xf numFmtId="0" fontId="23" fillId="0" borderId="15" xfId="0" applyFont="1" applyBorder="1" applyAlignment="1">
      <alignment horizontal="center" vertical="center"/>
    </xf>
    <xf numFmtId="0" fontId="23" fillId="0" borderId="16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8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4" fontId="28" fillId="0" borderId="0" xfId="0" applyNumberFormat="1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5" borderId="10" xfId="0" applyFont="1" applyFill="1" applyBorder="1" applyAlignment="1" applyProtection="1">
      <alignment horizontal="center" vertical="center"/>
    </xf>
    <xf numFmtId="0" fontId="2" fillId="5" borderId="10" xfId="0" applyFont="1" applyFill="1" applyBorder="1" applyAlignment="1" applyProtection="1">
      <alignment horizontal="left" vertical="center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center" vertical="center"/>
    </xf>
    <xf numFmtId="49" fontId="2" fillId="3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4" fontId="21" fillId="0" borderId="8" xfId="0" applyNumberFormat="1" applyFont="1" applyBorder="1" applyAlignment="1" applyProtection="1">
      <alignment vertical="center"/>
    </xf>
    <xf numFmtId="0" fontId="0" fillId="0" borderId="8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left" vertical="top" wrapText="1"/>
    </xf>
    <xf numFmtId="0" fontId="27" fillId="0" borderId="0" xfId="0" applyFont="1" applyAlignment="1" applyProtection="1">
      <alignment horizontal="left" vertical="center" wrapText="1"/>
    </xf>
    <xf numFmtId="0" fontId="2" fillId="5" borderId="9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5" borderId="10" xfId="0" applyFont="1" applyFill="1" applyBorder="1" applyAlignment="1" applyProtection="1">
      <alignment horizontal="right" vertical="center"/>
    </xf>
    <xf numFmtId="0" fontId="19" fillId="0" borderId="0" xfId="0" applyFont="1" applyBorder="1" applyAlignment="1" applyProtection="1">
      <alignment horizontal="left" vertical="center" wrapText="1"/>
    </xf>
    <xf numFmtId="0" fontId="19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horizontal="left" vertical="center"/>
    </xf>
    <xf numFmtId="0" fontId="19" fillId="0" borderId="0" xfId="0" applyFont="1" applyAlignment="1" applyProtection="1">
      <alignment horizontal="left" vertical="center" wrapText="1"/>
    </xf>
    <xf numFmtId="0" fontId="19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31" fillId="2" borderId="0" xfId="1" applyFont="1" applyFill="1" applyAlignment="1">
      <alignment vertical="center"/>
    </xf>
    <xf numFmtId="0" fontId="41" fillId="0" borderId="1" xfId="0" applyFont="1" applyBorder="1" applyAlignment="1" applyProtection="1">
      <alignment horizontal="left" vertical="top"/>
      <protection locked="0"/>
    </xf>
    <xf numFmtId="0" fontId="41" fillId="0" borderId="1" xfId="0" applyFont="1" applyBorder="1" applyAlignment="1" applyProtection="1">
      <alignment horizontal="left" vertical="center"/>
      <protection locked="0"/>
    </xf>
    <xf numFmtId="0" fontId="40" fillId="0" borderId="34" xfId="0" applyFont="1" applyBorder="1" applyAlignment="1" applyProtection="1">
      <alignment horizontal="left"/>
      <protection locked="0"/>
    </xf>
    <xf numFmtId="0" fontId="39" fillId="0" borderId="1" xfId="0" applyFont="1" applyBorder="1" applyAlignment="1" applyProtection="1">
      <alignment horizontal="center" vertical="center" wrapText="1"/>
      <protection locked="0"/>
    </xf>
    <xf numFmtId="0" fontId="39" fillId="0" borderId="1" xfId="0" applyFont="1" applyBorder="1" applyAlignment="1" applyProtection="1">
      <alignment horizontal="center" vertical="center"/>
      <protection locked="0"/>
    </xf>
    <xf numFmtId="0" fontId="41" fillId="0" borderId="1" xfId="0" applyFont="1" applyBorder="1" applyAlignment="1" applyProtection="1">
      <alignment horizontal="left" vertical="center" wrapText="1"/>
      <protection locked="0"/>
    </xf>
    <xf numFmtId="49" fontId="41" fillId="0" borderId="1" xfId="0" applyNumberFormat="1" applyFont="1" applyBorder="1" applyAlignment="1" applyProtection="1">
      <alignment horizontal="left" vertical="center" wrapText="1"/>
      <protection locked="0"/>
    </xf>
    <xf numFmtId="0" fontId="40" fillId="0" borderId="34" xfId="0" applyFont="1" applyBorder="1" applyAlignment="1" applyProtection="1">
      <alignment horizontal="left" wrapText="1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55"/>
  <sheetViews>
    <sheetView showGridLines="0" tabSelected="1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customWidth="1"/>
    <col min="44" max="44" width="13.6640625" customWidth="1"/>
    <col min="45" max="47" width="25.832031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91" width="9.33203125" hidden="1"/>
  </cols>
  <sheetData>
    <row r="1" spans="1:74" ht="21.4" customHeight="1">
      <c r="A1" s="16" t="s">
        <v>0</v>
      </c>
      <c r="B1" s="17"/>
      <c r="C1" s="17"/>
      <c r="D1" s="18" t="s">
        <v>1</v>
      </c>
      <c r="E1" s="17"/>
      <c r="F1" s="17"/>
      <c r="G1" s="17"/>
      <c r="H1" s="17"/>
      <c r="I1" s="17"/>
      <c r="J1" s="17"/>
      <c r="K1" s="19" t="s">
        <v>2</v>
      </c>
      <c r="L1" s="19"/>
      <c r="M1" s="19"/>
      <c r="N1" s="19"/>
      <c r="O1" s="19"/>
      <c r="P1" s="19"/>
      <c r="Q1" s="19"/>
      <c r="R1" s="19"/>
      <c r="S1" s="19"/>
      <c r="T1" s="17"/>
      <c r="U1" s="17"/>
      <c r="V1" s="17"/>
      <c r="W1" s="19" t="s">
        <v>3</v>
      </c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20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2" t="s">
        <v>4</v>
      </c>
      <c r="BB1" s="22" t="s">
        <v>5</v>
      </c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T1" s="23" t="s">
        <v>6</v>
      </c>
      <c r="BU1" s="23" t="s">
        <v>6</v>
      </c>
      <c r="BV1" s="23" t="s">
        <v>7</v>
      </c>
    </row>
    <row r="2" spans="1:74" ht="36.950000000000003" customHeight="1">
      <c r="AR2" s="353"/>
      <c r="AS2" s="353"/>
      <c r="AT2" s="353"/>
      <c r="AU2" s="353"/>
      <c r="AV2" s="353"/>
      <c r="AW2" s="353"/>
      <c r="AX2" s="353"/>
      <c r="AY2" s="353"/>
      <c r="AZ2" s="353"/>
      <c r="BA2" s="353"/>
      <c r="BB2" s="353"/>
      <c r="BC2" s="353"/>
      <c r="BD2" s="353"/>
      <c r="BE2" s="353"/>
      <c r="BS2" s="24" t="s">
        <v>8</v>
      </c>
      <c r="BT2" s="24" t="s">
        <v>9</v>
      </c>
    </row>
    <row r="3" spans="1:74" ht="6.95" customHeight="1">
      <c r="B3" s="25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7"/>
      <c r="BS3" s="24" t="s">
        <v>8</v>
      </c>
      <c r="BT3" s="24" t="s">
        <v>10</v>
      </c>
    </row>
    <row r="4" spans="1:74" ht="36.950000000000003" customHeight="1">
      <c r="B4" s="28"/>
      <c r="C4" s="29"/>
      <c r="D4" s="30" t="s">
        <v>11</v>
      </c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31"/>
      <c r="AS4" s="32" t="s">
        <v>12</v>
      </c>
      <c r="BE4" s="33" t="s">
        <v>13</v>
      </c>
      <c r="BS4" s="24" t="s">
        <v>14</v>
      </c>
    </row>
    <row r="5" spans="1:74" ht="14.45" customHeight="1">
      <c r="B5" s="28"/>
      <c r="C5" s="29"/>
      <c r="D5" s="34" t="s">
        <v>15</v>
      </c>
      <c r="E5" s="29"/>
      <c r="F5" s="29"/>
      <c r="G5" s="29"/>
      <c r="H5" s="29"/>
      <c r="I5" s="29"/>
      <c r="J5" s="29"/>
      <c r="K5" s="354" t="s">
        <v>16</v>
      </c>
      <c r="L5" s="355"/>
      <c r="M5" s="355"/>
      <c r="N5" s="355"/>
      <c r="O5" s="355"/>
      <c r="P5" s="355"/>
      <c r="Q5" s="355"/>
      <c r="R5" s="355"/>
      <c r="S5" s="355"/>
      <c r="T5" s="355"/>
      <c r="U5" s="355"/>
      <c r="V5" s="355"/>
      <c r="W5" s="355"/>
      <c r="X5" s="355"/>
      <c r="Y5" s="355"/>
      <c r="Z5" s="355"/>
      <c r="AA5" s="355"/>
      <c r="AB5" s="355"/>
      <c r="AC5" s="355"/>
      <c r="AD5" s="355"/>
      <c r="AE5" s="355"/>
      <c r="AF5" s="355"/>
      <c r="AG5" s="355"/>
      <c r="AH5" s="355"/>
      <c r="AI5" s="355"/>
      <c r="AJ5" s="355"/>
      <c r="AK5" s="355"/>
      <c r="AL5" s="355"/>
      <c r="AM5" s="355"/>
      <c r="AN5" s="355"/>
      <c r="AO5" s="355"/>
      <c r="AP5" s="29"/>
      <c r="AQ5" s="31"/>
      <c r="BE5" s="345" t="s">
        <v>17</v>
      </c>
      <c r="BS5" s="24" t="s">
        <v>8</v>
      </c>
    </row>
    <row r="6" spans="1:74" ht="36.950000000000003" customHeight="1">
      <c r="B6" s="28"/>
      <c r="C6" s="29"/>
      <c r="D6" s="36" t="s">
        <v>18</v>
      </c>
      <c r="E6" s="29"/>
      <c r="F6" s="29"/>
      <c r="G6" s="29"/>
      <c r="H6" s="29"/>
      <c r="I6" s="29"/>
      <c r="J6" s="29"/>
      <c r="K6" s="376" t="s">
        <v>19</v>
      </c>
      <c r="L6" s="355"/>
      <c r="M6" s="355"/>
      <c r="N6" s="355"/>
      <c r="O6" s="355"/>
      <c r="P6" s="355"/>
      <c r="Q6" s="355"/>
      <c r="R6" s="355"/>
      <c r="S6" s="355"/>
      <c r="T6" s="355"/>
      <c r="U6" s="355"/>
      <c r="V6" s="355"/>
      <c r="W6" s="355"/>
      <c r="X6" s="355"/>
      <c r="Y6" s="355"/>
      <c r="Z6" s="355"/>
      <c r="AA6" s="355"/>
      <c r="AB6" s="355"/>
      <c r="AC6" s="355"/>
      <c r="AD6" s="355"/>
      <c r="AE6" s="355"/>
      <c r="AF6" s="355"/>
      <c r="AG6" s="355"/>
      <c r="AH6" s="355"/>
      <c r="AI6" s="355"/>
      <c r="AJ6" s="355"/>
      <c r="AK6" s="355"/>
      <c r="AL6" s="355"/>
      <c r="AM6" s="355"/>
      <c r="AN6" s="355"/>
      <c r="AO6" s="355"/>
      <c r="AP6" s="29"/>
      <c r="AQ6" s="31"/>
      <c r="BE6" s="346"/>
      <c r="BS6" s="24" t="s">
        <v>8</v>
      </c>
    </row>
    <row r="7" spans="1:74" ht="14.45" customHeight="1">
      <c r="B7" s="28"/>
      <c r="C7" s="29"/>
      <c r="D7" s="37" t="s">
        <v>20</v>
      </c>
      <c r="E7" s="29"/>
      <c r="F7" s="29"/>
      <c r="G7" s="29"/>
      <c r="H7" s="29"/>
      <c r="I7" s="29"/>
      <c r="J7" s="29"/>
      <c r="K7" s="35" t="s">
        <v>21</v>
      </c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37" t="s">
        <v>22</v>
      </c>
      <c r="AL7" s="29"/>
      <c r="AM7" s="29"/>
      <c r="AN7" s="35" t="s">
        <v>23</v>
      </c>
      <c r="AO7" s="29"/>
      <c r="AP7" s="29"/>
      <c r="AQ7" s="31"/>
      <c r="BE7" s="346"/>
      <c r="BS7" s="24" t="s">
        <v>8</v>
      </c>
    </row>
    <row r="8" spans="1:74" ht="14.45" customHeight="1">
      <c r="B8" s="28"/>
      <c r="C8" s="29"/>
      <c r="D8" s="37" t="s">
        <v>24</v>
      </c>
      <c r="E8" s="29"/>
      <c r="F8" s="29"/>
      <c r="G8" s="29"/>
      <c r="H8" s="29"/>
      <c r="I8" s="29"/>
      <c r="J8" s="29"/>
      <c r="K8" s="35" t="s">
        <v>25</v>
      </c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37" t="s">
        <v>26</v>
      </c>
      <c r="AL8" s="29"/>
      <c r="AM8" s="29"/>
      <c r="AN8" s="38" t="s">
        <v>27</v>
      </c>
      <c r="AO8" s="29"/>
      <c r="AP8" s="29"/>
      <c r="AQ8" s="31"/>
      <c r="BE8" s="346"/>
      <c r="BS8" s="24" t="s">
        <v>8</v>
      </c>
    </row>
    <row r="9" spans="1:74" ht="14.45" customHeight="1">
      <c r="B9" s="28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31"/>
      <c r="BE9" s="346"/>
      <c r="BS9" s="24" t="s">
        <v>8</v>
      </c>
    </row>
    <row r="10" spans="1:74" ht="14.45" customHeight="1">
      <c r="B10" s="28"/>
      <c r="C10" s="29"/>
      <c r="D10" s="37" t="s">
        <v>28</v>
      </c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37" t="s">
        <v>29</v>
      </c>
      <c r="AL10" s="29"/>
      <c r="AM10" s="29"/>
      <c r="AN10" s="35" t="s">
        <v>23</v>
      </c>
      <c r="AO10" s="29"/>
      <c r="AP10" s="29"/>
      <c r="AQ10" s="31"/>
      <c r="BE10" s="346"/>
      <c r="BS10" s="24" t="s">
        <v>8</v>
      </c>
    </row>
    <row r="11" spans="1:74" ht="18.399999999999999" customHeight="1">
      <c r="B11" s="28"/>
      <c r="C11" s="29"/>
      <c r="D11" s="29"/>
      <c r="E11" s="35" t="s">
        <v>30</v>
      </c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37" t="s">
        <v>31</v>
      </c>
      <c r="AL11" s="29"/>
      <c r="AM11" s="29"/>
      <c r="AN11" s="35" t="s">
        <v>23</v>
      </c>
      <c r="AO11" s="29"/>
      <c r="AP11" s="29"/>
      <c r="AQ11" s="31"/>
      <c r="BE11" s="346"/>
      <c r="BS11" s="24" t="s">
        <v>8</v>
      </c>
    </row>
    <row r="12" spans="1:74" ht="6.95" customHeight="1">
      <c r="B12" s="28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31"/>
      <c r="BE12" s="346"/>
      <c r="BS12" s="24" t="s">
        <v>8</v>
      </c>
    </row>
    <row r="13" spans="1:74" ht="14.45" customHeight="1">
      <c r="B13" s="28"/>
      <c r="C13" s="29"/>
      <c r="D13" s="37" t="s">
        <v>32</v>
      </c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37" t="s">
        <v>29</v>
      </c>
      <c r="AL13" s="29"/>
      <c r="AM13" s="29"/>
      <c r="AN13" s="39" t="s">
        <v>33</v>
      </c>
      <c r="AO13" s="29"/>
      <c r="AP13" s="29"/>
      <c r="AQ13" s="31"/>
      <c r="BE13" s="346"/>
      <c r="BS13" s="24" t="s">
        <v>8</v>
      </c>
    </row>
    <row r="14" spans="1:74">
      <c r="B14" s="28"/>
      <c r="C14" s="29"/>
      <c r="D14" s="29"/>
      <c r="E14" s="370" t="s">
        <v>33</v>
      </c>
      <c r="F14" s="371"/>
      <c r="G14" s="371"/>
      <c r="H14" s="371"/>
      <c r="I14" s="371"/>
      <c r="J14" s="371"/>
      <c r="K14" s="371"/>
      <c r="L14" s="371"/>
      <c r="M14" s="371"/>
      <c r="N14" s="371"/>
      <c r="O14" s="371"/>
      <c r="P14" s="371"/>
      <c r="Q14" s="371"/>
      <c r="R14" s="371"/>
      <c r="S14" s="371"/>
      <c r="T14" s="371"/>
      <c r="U14" s="371"/>
      <c r="V14" s="371"/>
      <c r="W14" s="371"/>
      <c r="X14" s="371"/>
      <c r="Y14" s="371"/>
      <c r="Z14" s="371"/>
      <c r="AA14" s="371"/>
      <c r="AB14" s="371"/>
      <c r="AC14" s="371"/>
      <c r="AD14" s="371"/>
      <c r="AE14" s="371"/>
      <c r="AF14" s="371"/>
      <c r="AG14" s="371"/>
      <c r="AH14" s="371"/>
      <c r="AI14" s="371"/>
      <c r="AJ14" s="371"/>
      <c r="AK14" s="37" t="s">
        <v>31</v>
      </c>
      <c r="AL14" s="29"/>
      <c r="AM14" s="29"/>
      <c r="AN14" s="39" t="s">
        <v>33</v>
      </c>
      <c r="AO14" s="29"/>
      <c r="AP14" s="29"/>
      <c r="AQ14" s="31"/>
      <c r="BE14" s="346"/>
      <c r="BS14" s="24" t="s">
        <v>8</v>
      </c>
    </row>
    <row r="15" spans="1:74" ht="6.95" customHeight="1">
      <c r="B15" s="28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31"/>
      <c r="BE15" s="346"/>
      <c r="BS15" s="24" t="s">
        <v>6</v>
      </c>
    </row>
    <row r="16" spans="1:74" ht="14.45" customHeight="1">
      <c r="B16" s="28"/>
      <c r="C16" s="29"/>
      <c r="D16" s="37" t="s">
        <v>34</v>
      </c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37" t="s">
        <v>29</v>
      </c>
      <c r="AL16" s="29"/>
      <c r="AM16" s="29"/>
      <c r="AN16" s="35" t="s">
        <v>23</v>
      </c>
      <c r="AO16" s="29"/>
      <c r="AP16" s="29"/>
      <c r="AQ16" s="31"/>
      <c r="BE16" s="346"/>
      <c r="BS16" s="24" t="s">
        <v>6</v>
      </c>
    </row>
    <row r="17" spans="2:71" ht="18.399999999999999" customHeight="1">
      <c r="B17" s="28"/>
      <c r="C17" s="29"/>
      <c r="D17" s="29"/>
      <c r="E17" s="35" t="s">
        <v>35</v>
      </c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37" t="s">
        <v>31</v>
      </c>
      <c r="AL17" s="29"/>
      <c r="AM17" s="29"/>
      <c r="AN17" s="35" t="s">
        <v>23</v>
      </c>
      <c r="AO17" s="29"/>
      <c r="AP17" s="29"/>
      <c r="AQ17" s="31"/>
      <c r="BE17" s="346"/>
      <c r="BS17" s="24" t="s">
        <v>36</v>
      </c>
    </row>
    <row r="18" spans="2:71" ht="6.95" customHeight="1">
      <c r="B18" s="28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31"/>
      <c r="BE18" s="346"/>
      <c r="BS18" s="24" t="s">
        <v>8</v>
      </c>
    </row>
    <row r="19" spans="2:71" ht="14.45" customHeight="1">
      <c r="B19" s="28"/>
      <c r="C19" s="29"/>
      <c r="D19" s="37" t="s">
        <v>37</v>
      </c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31"/>
      <c r="BE19" s="346"/>
      <c r="BS19" s="24" t="s">
        <v>8</v>
      </c>
    </row>
    <row r="20" spans="2:71" ht="57" customHeight="1">
      <c r="B20" s="28"/>
      <c r="C20" s="29"/>
      <c r="D20" s="29"/>
      <c r="E20" s="372" t="s">
        <v>38</v>
      </c>
      <c r="F20" s="372"/>
      <c r="G20" s="372"/>
      <c r="H20" s="372"/>
      <c r="I20" s="372"/>
      <c r="J20" s="372"/>
      <c r="K20" s="372"/>
      <c r="L20" s="372"/>
      <c r="M20" s="372"/>
      <c r="N20" s="372"/>
      <c r="O20" s="372"/>
      <c r="P20" s="372"/>
      <c r="Q20" s="372"/>
      <c r="R20" s="372"/>
      <c r="S20" s="372"/>
      <c r="T20" s="372"/>
      <c r="U20" s="372"/>
      <c r="V20" s="372"/>
      <c r="W20" s="372"/>
      <c r="X20" s="372"/>
      <c r="Y20" s="372"/>
      <c r="Z20" s="372"/>
      <c r="AA20" s="372"/>
      <c r="AB20" s="372"/>
      <c r="AC20" s="372"/>
      <c r="AD20" s="372"/>
      <c r="AE20" s="372"/>
      <c r="AF20" s="372"/>
      <c r="AG20" s="372"/>
      <c r="AH20" s="372"/>
      <c r="AI20" s="372"/>
      <c r="AJ20" s="372"/>
      <c r="AK20" s="372"/>
      <c r="AL20" s="372"/>
      <c r="AM20" s="372"/>
      <c r="AN20" s="372"/>
      <c r="AO20" s="29"/>
      <c r="AP20" s="29"/>
      <c r="AQ20" s="31"/>
      <c r="BE20" s="346"/>
      <c r="BS20" s="24" t="s">
        <v>6</v>
      </c>
    </row>
    <row r="21" spans="2:71" ht="6.95" customHeight="1">
      <c r="B21" s="28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31"/>
      <c r="BE21" s="346"/>
    </row>
    <row r="22" spans="2:71" ht="6.95" customHeight="1">
      <c r="B22" s="28"/>
      <c r="C22" s="29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29"/>
      <c r="AQ22" s="31"/>
      <c r="BE22" s="346"/>
    </row>
    <row r="23" spans="2:71" s="1" customFormat="1" ht="25.9" customHeight="1">
      <c r="B23" s="41"/>
      <c r="C23" s="42"/>
      <c r="D23" s="43" t="s">
        <v>39</v>
      </c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373">
        <f>ROUND(AG51,2)</f>
        <v>0</v>
      </c>
      <c r="AL23" s="374"/>
      <c r="AM23" s="374"/>
      <c r="AN23" s="374"/>
      <c r="AO23" s="374"/>
      <c r="AP23" s="42"/>
      <c r="AQ23" s="45"/>
      <c r="BE23" s="346"/>
    </row>
    <row r="24" spans="2:71" s="1" customFormat="1" ht="6.95" customHeight="1">
      <c r="B24" s="41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5"/>
      <c r="BE24" s="346"/>
    </row>
    <row r="25" spans="2:71" s="1" customFormat="1" ht="13.5">
      <c r="B25" s="41"/>
      <c r="C25" s="42"/>
      <c r="D25" s="42"/>
      <c r="E25" s="42"/>
      <c r="F25" s="42"/>
      <c r="G25" s="42"/>
      <c r="H25" s="42"/>
      <c r="I25" s="42"/>
      <c r="J25" s="42"/>
      <c r="K25" s="42"/>
      <c r="L25" s="375" t="s">
        <v>40</v>
      </c>
      <c r="M25" s="375"/>
      <c r="N25" s="375"/>
      <c r="O25" s="375"/>
      <c r="P25" s="42"/>
      <c r="Q25" s="42"/>
      <c r="R25" s="42"/>
      <c r="S25" s="42"/>
      <c r="T25" s="42"/>
      <c r="U25" s="42"/>
      <c r="V25" s="42"/>
      <c r="W25" s="375" t="s">
        <v>41</v>
      </c>
      <c r="X25" s="375"/>
      <c r="Y25" s="375"/>
      <c r="Z25" s="375"/>
      <c r="AA25" s="375"/>
      <c r="AB25" s="375"/>
      <c r="AC25" s="375"/>
      <c r="AD25" s="375"/>
      <c r="AE25" s="375"/>
      <c r="AF25" s="42"/>
      <c r="AG25" s="42"/>
      <c r="AH25" s="42"/>
      <c r="AI25" s="42"/>
      <c r="AJ25" s="42"/>
      <c r="AK25" s="375" t="s">
        <v>42</v>
      </c>
      <c r="AL25" s="375"/>
      <c r="AM25" s="375"/>
      <c r="AN25" s="375"/>
      <c r="AO25" s="375"/>
      <c r="AP25" s="42"/>
      <c r="AQ25" s="45"/>
      <c r="BE25" s="346"/>
    </row>
    <row r="26" spans="2:71" s="2" customFormat="1" ht="14.45" customHeight="1">
      <c r="B26" s="47"/>
      <c r="C26" s="48"/>
      <c r="D26" s="49" t="s">
        <v>43</v>
      </c>
      <c r="E26" s="48"/>
      <c r="F26" s="49" t="s">
        <v>44</v>
      </c>
      <c r="G26" s="48"/>
      <c r="H26" s="48"/>
      <c r="I26" s="48"/>
      <c r="J26" s="48"/>
      <c r="K26" s="48"/>
      <c r="L26" s="369">
        <v>0.21</v>
      </c>
      <c r="M26" s="348"/>
      <c r="N26" s="348"/>
      <c r="O26" s="348"/>
      <c r="P26" s="48"/>
      <c r="Q26" s="48"/>
      <c r="R26" s="48"/>
      <c r="S26" s="48"/>
      <c r="T26" s="48"/>
      <c r="U26" s="48"/>
      <c r="V26" s="48"/>
      <c r="W26" s="347">
        <f>ROUND(AZ51,2)</f>
        <v>0</v>
      </c>
      <c r="X26" s="348"/>
      <c r="Y26" s="348"/>
      <c r="Z26" s="348"/>
      <c r="AA26" s="348"/>
      <c r="AB26" s="348"/>
      <c r="AC26" s="348"/>
      <c r="AD26" s="348"/>
      <c r="AE26" s="348"/>
      <c r="AF26" s="48"/>
      <c r="AG26" s="48"/>
      <c r="AH26" s="48"/>
      <c r="AI26" s="48"/>
      <c r="AJ26" s="48"/>
      <c r="AK26" s="347">
        <f>ROUND(AV51,2)</f>
        <v>0</v>
      </c>
      <c r="AL26" s="348"/>
      <c r="AM26" s="348"/>
      <c r="AN26" s="348"/>
      <c r="AO26" s="348"/>
      <c r="AP26" s="48"/>
      <c r="AQ26" s="50"/>
      <c r="BE26" s="346"/>
    </row>
    <row r="27" spans="2:71" s="2" customFormat="1" ht="14.45" customHeight="1">
      <c r="B27" s="47"/>
      <c r="C27" s="48"/>
      <c r="D27" s="48"/>
      <c r="E27" s="48"/>
      <c r="F27" s="49" t="s">
        <v>45</v>
      </c>
      <c r="G27" s="48"/>
      <c r="H27" s="48"/>
      <c r="I27" s="48"/>
      <c r="J27" s="48"/>
      <c r="K27" s="48"/>
      <c r="L27" s="369">
        <v>0.15</v>
      </c>
      <c r="M27" s="348"/>
      <c r="N27" s="348"/>
      <c r="O27" s="348"/>
      <c r="P27" s="48"/>
      <c r="Q27" s="48"/>
      <c r="R27" s="48"/>
      <c r="S27" s="48"/>
      <c r="T27" s="48"/>
      <c r="U27" s="48"/>
      <c r="V27" s="48"/>
      <c r="W27" s="347">
        <f>ROUND(BA51,2)</f>
        <v>0</v>
      </c>
      <c r="X27" s="348"/>
      <c r="Y27" s="348"/>
      <c r="Z27" s="348"/>
      <c r="AA27" s="348"/>
      <c r="AB27" s="348"/>
      <c r="AC27" s="348"/>
      <c r="AD27" s="348"/>
      <c r="AE27" s="348"/>
      <c r="AF27" s="48"/>
      <c r="AG27" s="48"/>
      <c r="AH27" s="48"/>
      <c r="AI27" s="48"/>
      <c r="AJ27" s="48"/>
      <c r="AK27" s="347">
        <f>ROUND(AW51,2)</f>
        <v>0</v>
      </c>
      <c r="AL27" s="348"/>
      <c r="AM27" s="348"/>
      <c r="AN27" s="348"/>
      <c r="AO27" s="348"/>
      <c r="AP27" s="48"/>
      <c r="AQ27" s="50"/>
      <c r="BE27" s="346"/>
    </row>
    <row r="28" spans="2:71" s="2" customFormat="1" ht="14.45" hidden="1" customHeight="1">
      <c r="B28" s="47"/>
      <c r="C28" s="48"/>
      <c r="D28" s="48"/>
      <c r="E28" s="48"/>
      <c r="F28" s="49" t="s">
        <v>46</v>
      </c>
      <c r="G28" s="48"/>
      <c r="H28" s="48"/>
      <c r="I28" s="48"/>
      <c r="J28" s="48"/>
      <c r="K28" s="48"/>
      <c r="L28" s="369">
        <v>0.21</v>
      </c>
      <c r="M28" s="348"/>
      <c r="N28" s="348"/>
      <c r="O28" s="348"/>
      <c r="P28" s="48"/>
      <c r="Q28" s="48"/>
      <c r="R28" s="48"/>
      <c r="S28" s="48"/>
      <c r="T28" s="48"/>
      <c r="U28" s="48"/>
      <c r="V28" s="48"/>
      <c r="W28" s="347">
        <f>ROUND(BB51,2)</f>
        <v>0</v>
      </c>
      <c r="X28" s="348"/>
      <c r="Y28" s="348"/>
      <c r="Z28" s="348"/>
      <c r="AA28" s="348"/>
      <c r="AB28" s="348"/>
      <c r="AC28" s="348"/>
      <c r="AD28" s="348"/>
      <c r="AE28" s="348"/>
      <c r="AF28" s="48"/>
      <c r="AG28" s="48"/>
      <c r="AH28" s="48"/>
      <c r="AI28" s="48"/>
      <c r="AJ28" s="48"/>
      <c r="AK28" s="347">
        <v>0</v>
      </c>
      <c r="AL28" s="348"/>
      <c r="AM28" s="348"/>
      <c r="AN28" s="348"/>
      <c r="AO28" s="348"/>
      <c r="AP28" s="48"/>
      <c r="AQ28" s="50"/>
      <c r="BE28" s="346"/>
    </row>
    <row r="29" spans="2:71" s="2" customFormat="1" ht="14.45" hidden="1" customHeight="1">
      <c r="B29" s="47"/>
      <c r="C29" s="48"/>
      <c r="D29" s="48"/>
      <c r="E29" s="48"/>
      <c r="F29" s="49" t="s">
        <v>47</v>
      </c>
      <c r="G29" s="48"/>
      <c r="H29" s="48"/>
      <c r="I29" s="48"/>
      <c r="J29" s="48"/>
      <c r="K29" s="48"/>
      <c r="L29" s="369">
        <v>0.15</v>
      </c>
      <c r="M29" s="348"/>
      <c r="N29" s="348"/>
      <c r="O29" s="348"/>
      <c r="P29" s="48"/>
      <c r="Q29" s="48"/>
      <c r="R29" s="48"/>
      <c r="S29" s="48"/>
      <c r="T29" s="48"/>
      <c r="U29" s="48"/>
      <c r="V29" s="48"/>
      <c r="W29" s="347">
        <f>ROUND(BC51,2)</f>
        <v>0</v>
      </c>
      <c r="X29" s="348"/>
      <c r="Y29" s="348"/>
      <c r="Z29" s="348"/>
      <c r="AA29" s="348"/>
      <c r="AB29" s="348"/>
      <c r="AC29" s="348"/>
      <c r="AD29" s="348"/>
      <c r="AE29" s="348"/>
      <c r="AF29" s="48"/>
      <c r="AG29" s="48"/>
      <c r="AH29" s="48"/>
      <c r="AI29" s="48"/>
      <c r="AJ29" s="48"/>
      <c r="AK29" s="347">
        <v>0</v>
      </c>
      <c r="AL29" s="348"/>
      <c r="AM29" s="348"/>
      <c r="AN29" s="348"/>
      <c r="AO29" s="348"/>
      <c r="AP29" s="48"/>
      <c r="AQ29" s="50"/>
      <c r="BE29" s="346"/>
    </row>
    <row r="30" spans="2:71" s="2" customFormat="1" ht="14.45" hidden="1" customHeight="1">
      <c r="B30" s="47"/>
      <c r="C30" s="48"/>
      <c r="D30" s="48"/>
      <c r="E30" s="48"/>
      <c r="F30" s="49" t="s">
        <v>48</v>
      </c>
      <c r="G30" s="48"/>
      <c r="H30" s="48"/>
      <c r="I30" s="48"/>
      <c r="J30" s="48"/>
      <c r="K30" s="48"/>
      <c r="L30" s="369">
        <v>0</v>
      </c>
      <c r="M30" s="348"/>
      <c r="N30" s="348"/>
      <c r="O30" s="348"/>
      <c r="P30" s="48"/>
      <c r="Q30" s="48"/>
      <c r="R30" s="48"/>
      <c r="S30" s="48"/>
      <c r="T30" s="48"/>
      <c r="U30" s="48"/>
      <c r="V30" s="48"/>
      <c r="W30" s="347">
        <f>ROUND(BD51,2)</f>
        <v>0</v>
      </c>
      <c r="X30" s="348"/>
      <c r="Y30" s="348"/>
      <c r="Z30" s="348"/>
      <c r="AA30" s="348"/>
      <c r="AB30" s="348"/>
      <c r="AC30" s="348"/>
      <c r="AD30" s="348"/>
      <c r="AE30" s="348"/>
      <c r="AF30" s="48"/>
      <c r="AG30" s="48"/>
      <c r="AH30" s="48"/>
      <c r="AI30" s="48"/>
      <c r="AJ30" s="48"/>
      <c r="AK30" s="347">
        <v>0</v>
      </c>
      <c r="AL30" s="348"/>
      <c r="AM30" s="348"/>
      <c r="AN30" s="348"/>
      <c r="AO30" s="348"/>
      <c r="AP30" s="48"/>
      <c r="AQ30" s="50"/>
      <c r="BE30" s="346"/>
    </row>
    <row r="31" spans="2:71" s="1" customFormat="1" ht="6.95" customHeight="1">
      <c r="B31" s="41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5"/>
      <c r="BE31" s="346"/>
    </row>
    <row r="32" spans="2:71" s="1" customFormat="1" ht="25.9" customHeight="1">
      <c r="B32" s="41"/>
      <c r="C32" s="51"/>
      <c r="D32" s="52" t="s">
        <v>49</v>
      </c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4" t="s">
        <v>50</v>
      </c>
      <c r="U32" s="53"/>
      <c r="V32" s="53"/>
      <c r="W32" s="53"/>
      <c r="X32" s="349" t="s">
        <v>51</v>
      </c>
      <c r="Y32" s="350"/>
      <c r="Z32" s="350"/>
      <c r="AA32" s="350"/>
      <c r="AB32" s="350"/>
      <c r="AC32" s="53"/>
      <c r="AD32" s="53"/>
      <c r="AE32" s="53"/>
      <c r="AF32" s="53"/>
      <c r="AG32" s="53"/>
      <c r="AH32" s="53"/>
      <c r="AI32" s="53"/>
      <c r="AJ32" s="53"/>
      <c r="AK32" s="351">
        <f>SUM(AK23:AK30)</f>
        <v>0</v>
      </c>
      <c r="AL32" s="350"/>
      <c r="AM32" s="350"/>
      <c r="AN32" s="350"/>
      <c r="AO32" s="352"/>
      <c r="AP32" s="51"/>
      <c r="AQ32" s="55"/>
      <c r="BE32" s="346"/>
    </row>
    <row r="33" spans="2:56" s="1" customFormat="1" ht="6.95" customHeight="1">
      <c r="B33" s="41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5"/>
    </row>
    <row r="34" spans="2:56" s="1" customFormat="1" ht="6.95" customHeight="1">
      <c r="B34" s="56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8"/>
    </row>
    <row r="38" spans="2:56" s="1" customFormat="1" ht="6.95" customHeight="1">
      <c r="B38" s="59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1"/>
    </row>
    <row r="39" spans="2:56" s="1" customFormat="1" ht="36.950000000000003" customHeight="1">
      <c r="B39" s="41"/>
      <c r="C39" s="62" t="s">
        <v>52</v>
      </c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1"/>
    </row>
    <row r="40" spans="2:56" s="1" customFormat="1" ht="6.95" customHeight="1">
      <c r="B40" s="41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1"/>
    </row>
    <row r="41" spans="2:56" s="3" customFormat="1" ht="14.45" customHeight="1">
      <c r="B41" s="64"/>
      <c r="C41" s="65" t="s">
        <v>15</v>
      </c>
      <c r="D41" s="66"/>
      <c r="E41" s="66"/>
      <c r="F41" s="66"/>
      <c r="G41" s="66"/>
      <c r="H41" s="66"/>
      <c r="I41" s="66"/>
      <c r="J41" s="66"/>
      <c r="K41" s="66"/>
      <c r="L41" s="66" t="str">
        <f>K5</f>
        <v>190613-3</v>
      </c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7"/>
    </row>
    <row r="42" spans="2:56" s="4" customFormat="1" ht="36.950000000000003" customHeight="1">
      <c r="B42" s="68"/>
      <c r="C42" s="69" t="s">
        <v>18</v>
      </c>
      <c r="D42" s="70"/>
      <c r="E42" s="70"/>
      <c r="F42" s="70"/>
      <c r="G42" s="70"/>
      <c r="H42" s="70"/>
      <c r="I42" s="70"/>
      <c r="J42" s="70"/>
      <c r="K42" s="70"/>
      <c r="L42" s="379" t="str">
        <f>K6</f>
        <v>ZŠ Mírová - oprava střechy</v>
      </c>
      <c r="M42" s="380"/>
      <c r="N42" s="380"/>
      <c r="O42" s="380"/>
      <c r="P42" s="380"/>
      <c r="Q42" s="380"/>
      <c r="R42" s="380"/>
      <c r="S42" s="380"/>
      <c r="T42" s="380"/>
      <c r="U42" s="380"/>
      <c r="V42" s="380"/>
      <c r="W42" s="380"/>
      <c r="X42" s="380"/>
      <c r="Y42" s="380"/>
      <c r="Z42" s="380"/>
      <c r="AA42" s="380"/>
      <c r="AB42" s="380"/>
      <c r="AC42" s="380"/>
      <c r="AD42" s="380"/>
      <c r="AE42" s="380"/>
      <c r="AF42" s="380"/>
      <c r="AG42" s="380"/>
      <c r="AH42" s="380"/>
      <c r="AI42" s="380"/>
      <c r="AJ42" s="380"/>
      <c r="AK42" s="380"/>
      <c r="AL42" s="380"/>
      <c r="AM42" s="380"/>
      <c r="AN42" s="380"/>
      <c r="AO42" s="380"/>
      <c r="AP42" s="70"/>
      <c r="AQ42" s="70"/>
      <c r="AR42" s="71"/>
    </row>
    <row r="43" spans="2:56" s="1" customFormat="1" ht="6.95" customHeight="1">
      <c r="B43" s="41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1"/>
    </row>
    <row r="44" spans="2:56" s="1" customFormat="1">
      <c r="B44" s="41"/>
      <c r="C44" s="65" t="s">
        <v>24</v>
      </c>
      <c r="D44" s="63"/>
      <c r="E44" s="63"/>
      <c r="F44" s="63"/>
      <c r="G44" s="63"/>
      <c r="H44" s="63"/>
      <c r="I44" s="63"/>
      <c r="J44" s="63"/>
      <c r="K44" s="63"/>
      <c r="L44" s="72" t="str">
        <f>IF(K8="","",K8)</f>
        <v>Mírová 2734/4, Ústí nad Labem</v>
      </c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5" t="s">
        <v>26</v>
      </c>
      <c r="AJ44" s="63"/>
      <c r="AK44" s="63"/>
      <c r="AL44" s="63"/>
      <c r="AM44" s="381" t="str">
        <f>IF(AN8= "","",AN8)</f>
        <v>13. 6. 2019</v>
      </c>
      <c r="AN44" s="381"/>
      <c r="AO44" s="63"/>
      <c r="AP44" s="63"/>
      <c r="AQ44" s="63"/>
      <c r="AR44" s="61"/>
    </row>
    <row r="45" spans="2:56" s="1" customFormat="1" ht="6.95" customHeight="1">
      <c r="B45" s="41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1"/>
    </row>
    <row r="46" spans="2:56" s="1" customFormat="1">
      <c r="B46" s="41"/>
      <c r="C46" s="65" t="s">
        <v>28</v>
      </c>
      <c r="D46" s="63"/>
      <c r="E46" s="63"/>
      <c r="F46" s="63"/>
      <c r="G46" s="63"/>
      <c r="H46" s="63"/>
      <c r="I46" s="63"/>
      <c r="J46" s="63"/>
      <c r="K46" s="63"/>
      <c r="L46" s="66" t="str">
        <f>IF(E11= "","",E11)</f>
        <v>Statutární město Ústí nad Labem</v>
      </c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5" t="s">
        <v>34</v>
      </c>
      <c r="AJ46" s="63"/>
      <c r="AK46" s="63"/>
      <c r="AL46" s="63"/>
      <c r="AM46" s="364" t="str">
        <f>IF(E17="","",E17)</f>
        <v>Petr Andrejkovič</v>
      </c>
      <c r="AN46" s="364"/>
      <c r="AO46" s="364"/>
      <c r="AP46" s="364"/>
      <c r="AQ46" s="63"/>
      <c r="AR46" s="61"/>
      <c r="AS46" s="356" t="s">
        <v>53</v>
      </c>
      <c r="AT46" s="357"/>
      <c r="AU46" s="74"/>
      <c r="AV46" s="74"/>
      <c r="AW46" s="74"/>
      <c r="AX46" s="74"/>
      <c r="AY46" s="74"/>
      <c r="AZ46" s="74"/>
      <c r="BA46" s="74"/>
      <c r="BB46" s="74"/>
      <c r="BC46" s="74"/>
      <c r="BD46" s="75"/>
    </row>
    <row r="47" spans="2:56" s="1" customFormat="1">
      <c r="B47" s="41"/>
      <c r="C47" s="65" t="s">
        <v>32</v>
      </c>
      <c r="D47" s="63"/>
      <c r="E47" s="63"/>
      <c r="F47" s="63"/>
      <c r="G47" s="63"/>
      <c r="H47" s="63"/>
      <c r="I47" s="63"/>
      <c r="J47" s="63"/>
      <c r="K47" s="63"/>
      <c r="L47" s="66" t="str">
        <f>IF(E14= "Vyplň údaj","",E14)</f>
        <v/>
      </c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1"/>
      <c r="AS47" s="358"/>
      <c r="AT47" s="359"/>
      <c r="AU47" s="76"/>
      <c r="AV47" s="76"/>
      <c r="AW47" s="76"/>
      <c r="AX47" s="76"/>
      <c r="AY47" s="76"/>
      <c r="AZ47" s="76"/>
      <c r="BA47" s="76"/>
      <c r="BB47" s="76"/>
      <c r="BC47" s="76"/>
      <c r="BD47" s="77"/>
    </row>
    <row r="48" spans="2:56" s="1" customFormat="1" ht="10.9" customHeight="1">
      <c r="B48" s="41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1"/>
      <c r="AS48" s="360"/>
      <c r="AT48" s="361"/>
      <c r="AU48" s="42"/>
      <c r="AV48" s="42"/>
      <c r="AW48" s="42"/>
      <c r="AX48" s="42"/>
      <c r="AY48" s="42"/>
      <c r="AZ48" s="42"/>
      <c r="BA48" s="42"/>
      <c r="BB48" s="42"/>
      <c r="BC48" s="42"/>
      <c r="BD48" s="78"/>
    </row>
    <row r="49" spans="1:91" s="1" customFormat="1" ht="29.25" customHeight="1">
      <c r="B49" s="41"/>
      <c r="C49" s="378" t="s">
        <v>54</v>
      </c>
      <c r="D49" s="366"/>
      <c r="E49" s="366"/>
      <c r="F49" s="366"/>
      <c r="G49" s="366"/>
      <c r="H49" s="79"/>
      <c r="I49" s="365" t="s">
        <v>55</v>
      </c>
      <c r="J49" s="366"/>
      <c r="K49" s="366"/>
      <c r="L49" s="366"/>
      <c r="M49" s="366"/>
      <c r="N49" s="366"/>
      <c r="O49" s="366"/>
      <c r="P49" s="366"/>
      <c r="Q49" s="366"/>
      <c r="R49" s="366"/>
      <c r="S49" s="366"/>
      <c r="T49" s="366"/>
      <c r="U49" s="366"/>
      <c r="V49" s="366"/>
      <c r="W49" s="366"/>
      <c r="X49" s="366"/>
      <c r="Y49" s="366"/>
      <c r="Z49" s="366"/>
      <c r="AA49" s="366"/>
      <c r="AB49" s="366"/>
      <c r="AC49" s="366"/>
      <c r="AD49" s="366"/>
      <c r="AE49" s="366"/>
      <c r="AF49" s="366"/>
      <c r="AG49" s="382" t="s">
        <v>56</v>
      </c>
      <c r="AH49" s="366"/>
      <c r="AI49" s="366"/>
      <c r="AJ49" s="366"/>
      <c r="AK49" s="366"/>
      <c r="AL49" s="366"/>
      <c r="AM49" s="366"/>
      <c r="AN49" s="365" t="s">
        <v>57</v>
      </c>
      <c r="AO49" s="366"/>
      <c r="AP49" s="366"/>
      <c r="AQ49" s="80" t="s">
        <v>58</v>
      </c>
      <c r="AR49" s="61"/>
      <c r="AS49" s="81" t="s">
        <v>59</v>
      </c>
      <c r="AT49" s="82" t="s">
        <v>60</v>
      </c>
      <c r="AU49" s="82" t="s">
        <v>61</v>
      </c>
      <c r="AV49" s="82" t="s">
        <v>62</v>
      </c>
      <c r="AW49" s="82" t="s">
        <v>63</v>
      </c>
      <c r="AX49" s="82" t="s">
        <v>64</v>
      </c>
      <c r="AY49" s="82" t="s">
        <v>65</v>
      </c>
      <c r="AZ49" s="82" t="s">
        <v>66</v>
      </c>
      <c r="BA49" s="82" t="s">
        <v>67</v>
      </c>
      <c r="BB49" s="82" t="s">
        <v>68</v>
      </c>
      <c r="BC49" s="82" t="s">
        <v>69</v>
      </c>
      <c r="BD49" s="83" t="s">
        <v>70</v>
      </c>
    </row>
    <row r="50" spans="1:91" s="1" customFormat="1" ht="10.9" customHeight="1">
      <c r="B50" s="41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1"/>
      <c r="AS50" s="84"/>
      <c r="AT50" s="85"/>
      <c r="AU50" s="85"/>
      <c r="AV50" s="85"/>
      <c r="AW50" s="85"/>
      <c r="AX50" s="85"/>
      <c r="AY50" s="85"/>
      <c r="AZ50" s="85"/>
      <c r="BA50" s="85"/>
      <c r="BB50" s="85"/>
      <c r="BC50" s="85"/>
      <c r="BD50" s="86"/>
    </row>
    <row r="51" spans="1:91" s="4" customFormat="1" ht="32.450000000000003" customHeight="1">
      <c r="B51" s="68"/>
      <c r="C51" s="87" t="s">
        <v>71</v>
      </c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367">
        <f>ROUND(SUM(AG52:AG53),2)</f>
        <v>0</v>
      </c>
      <c r="AH51" s="367"/>
      <c r="AI51" s="367"/>
      <c r="AJ51" s="367"/>
      <c r="AK51" s="367"/>
      <c r="AL51" s="367"/>
      <c r="AM51" s="367"/>
      <c r="AN51" s="368">
        <f>SUM(AG51,AT51)</f>
        <v>0</v>
      </c>
      <c r="AO51" s="368"/>
      <c r="AP51" s="368"/>
      <c r="AQ51" s="89" t="s">
        <v>23</v>
      </c>
      <c r="AR51" s="71"/>
      <c r="AS51" s="90">
        <f>ROUND(SUM(AS52:AS53),2)</f>
        <v>0</v>
      </c>
      <c r="AT51" s="91">
        <f>ROUND(SUM(AV51:AW51),2)</f>
        <v>0</v>
      </c>
      <c r="AU51" s="92">
        <f>ROUND(SUM(AU52:AU53),5)</f>
        <v>0</v>
      </c>
      <c r="AV51" s="91">
        <f>ROUND(AZ51*L26,2)</f>
        <v>0</v>
      </c>
      <c r="AW51" s="91">
        <f>ROUND(BA51*L27,2)</f>
        <v>0</v>
      </c>
      <c r="AX51" s="91">
        <f>ROUND(BB51*L26,2)</f>
        <v>0</v>
      </c>
      <c r="AY51" s="91">
        <f>ROUND(BC51*L27,2)</f>
        <v>0</v>
      </c>
      <c r="AZ51" s="91">
        <f>ROUND(SUM(AZ52:AZ53),2)</f>
        <v>0</v>
      </c>
      <c r="BA51" s="91">
        <f>ROUND(SUM(BA52:BA53),2)</f>
        <v>0</v>
      </c>
      <c r="BB51" s="91">
        <f>ROUND(SUM(BB52:BB53),2)</f>
        <v>0</v>
      </c>
      <c r="BC51" s="91">
        <f>ROUND(SUM(BC52:BC53),2)</f>
        <v>0</v>
      </c>
      <c r="BD51" s="93">
        <f>ROUND(SUM(BD52:BD53),2)</f>
        <v>0</v>
      </c>
      <c r="BS51" s="94" t="s">
        <v>72</v>
      </c>
      <c r="BT51" s="94" t="s">
        <v>73</v>
      </c>
      <c r="BU51" s="95" t="s">
        <v>74</v>
      </c>
      <c r="BV51" s="94" t="s">
        <v>75</v>
      </c>
      <c r="BW51" s="94" t="s">
        <v>7</v>
      </c>
      <c r="BX51" s="94" t="s">
        <v>76</v>
      </c>
      <c r="CL51" s="94" t="s">
        <v>21</v>
      </c>
    </row>
    <row r="52" spans="1:91" s="5" customFormat="1" ht="16.5" customHeight="1">
      <c r="A52" s="96" t="s">
        <v>77</v>
      </c>
      <c r="B52" s="97"/>
      <c r="C52" s="98"/>
      <c r="D52" s="377" t="s">
        <v>78</v>
      </c>
      <c r="E52" s="377"/>
      <c r="F52" s="377"/>
      <c r="G52" s="377"/>
      <c r="H52" s="377"/>
      <c r="I52" s="99"/>
      <c r="J52" s="377" t="s">
        <v>79</v>
      </c>
      <c r="K52" s="377"/>
      <c r="L52" s="377"/>
      <c r="M52" s="377"/>
      <c r="N52" s="377"/>
      <c r="O52" s="377"/>
      <c r="P52" s="377"/>
      <c r="Q52" s="377"/>
      <c r="R52" s="377"/>
      <c r="S52" s="377"/>
      <c r="T52" s="377"/>
      <c r="U52" s="377"/>
      <c r="V52" s="377"/>
      <c r="W52" s="377"/>
      <c r="X52" s="377"/>
      <c r="Y52" s="377"/>
      <c r="Z52" s="377"/>
      <c r="AA52" s="377"/>
      <c r="AB52" s="377"/>
      <c r="AC52" s="377"/>
      <c r="AD52" s="377"/>
      <c r="AE52" s="377"/>
      <c r="AF52" s="377"/>
      <c r="AG52" s="362">
        <f>'01 - Oprava střechy'!J27</f>
        <v>0</v>
      </c>
      <c r="AH52" s="363"/>
      <c r="AI52" s="363"/>
      <c r="AJ52" s="363"/>
      <c r="AK52" s="363"/>
      <c r="AL52" s="363"/>
      <c r="AM52" s="363"/>
      <c r="AN52" s="362">
        <f>SUM(AG52,AT52)</f>
        <v>0</v>
      </c>
      <c r="AO52" s="363"/>
      <c r="AP52" s="363"/>
      <c r="AQ52" s="100" t="s">
        <v>80</v>
      </c>
      <c r="AR52" s="101"/>
      <c r="AS52" s="102">
        <v>0</v>
      </c>
      <c r="AT52" s="103">
        <f>ROUND(SUM(AV52:AW52),2)</f>
        <v>0</v>
      </c>
      <c r="AU52" s="104">
        <f>'01 - Oprava střechy'!P86</f>
        <v>0</v>
      </c>
      <c r="AV52" s="103">
        <f>'01 - Oprava střechy'!J30</f>
        <v>0</v>
      </c>
      <c r="AW52" s="103">
        <f>'01 - Oprava střechy'!J31</f>
        <v>0</v>
      </c>
      <c r="AX52" s="103">
        <f>'01 - Oprava střechy'!J32</f>
        <v>0</v>
      </c>
      <c r="AY52" s="103">
        <f>'01 - Oprava střechy'!J33</f>
        <v>0</v>
      </c>
      <c r="AZ52" s="103">
        <f>'01 - Oprava střechy'!F30</f>
        <v>0</v>
      </c>
      <c r="BA52" s="103">
        <f>'01 - Oprava střechy'!F31</f>
        <v>0</v>
      </c>
      <c r="BB52" s="103">
        <f>'01 - Oprava střechy'!F32</f>
        <v>0</v>
      </c>
      <c r="BC52" s="103">
        <f>'01 - Oprava střechy'!F33</f>
        <v>0</v>
      </c>
      <c r="BD52" s="105">
        <f>'01 - Oprava střechy'!F34</f>
        <v>0</v>
      </c>
      <c r="BT52" s="106" t="s">
        <v>81</v>
      </c>
      <c r="BV52" s="106" t="s">
        <v>75</v>
      </c>
      <c r="BW52" s="106" t="s">
        <v>82</v>
      </c>
      <c r="BX52" s="106" t="s">
        <v>7</v>
      </c>
      <c r="CL52" s="106" t="s">
        <v>21</v>
      </c>
      <c r="CM52" s="106" t="s">
        <v>83</v>
      </c>
    </row>
    <row r="53" spans="1:91" s="5" customFormat="1" ht="16.5" customHeight="1">
      <c r="A53" s="96" t="s">
        <v>77</v>
      </c>
      <c r="B53" s="97"/>
      <c r="C53" s="98"/>
      <c r="D53" s="377" t="s">
        <v>84</v>
      </c>
      <c r="E53" s="377"/>
      <c r="F53" s="377"/>
      <c r="G53" s="377"/>
      <c r="H53" s="377"/>
      <c r="I53" s="99"/>
      <c r="J53" s="377" t="s">
        <v>85</v>
      </c>
      <c r="K53" s="377"/>
      <c r="L53" s="377"/>
      <c r="M53" s="377"/>
      <c r="N53" s="377"/>
      <c r="O53" s="377"/>
      <c r="P53" s="377"/>
      <c r="Q53" s="377"/>
      <c r="R53" s="377"/>
      <c r="S53" s="377"/>
      <c r="T53" s="377"/>
      <c r="U53" s="377"/>
      <c r="V53" s="377"/>
      <c r="W53" s="377"/>
      <c r="X53" s="377"/>
      <c r="Y53" s="377"/>
      <c r="Z53" s="377"/>
      <c r="AA53" s="377"/>
      <c r="AB53" s="377"/>
      <c r="AC53" s="377"/>
      <c r="AD53" s="377"/>
      <c r="AE53" s="377"/>
      <c r="AF53" s="377"/>
      <c r="AG53" s="362">
        <f>'VON - Vedlejší a ostatní ...'!J27</f>
        <v>0</v>
      </c>
      <c r="AH53" s="363"/>
      <c r="AI53" s="363"/>
      <c r="AJ53" s="363"/>
      <c r="AK53" s="363"/>
      <c r="AL53" s="363"/>
      <c r="AM53" s="363"/>
      <c r="AN53" s="362">
        <f>SUM(AG53,AT53)</f>
        <v>0</v>
      </c>
      <c r="AO53" s="363"/>
      <c r="AP53" s="363"/>
      <c r="AQ53" s="100" t="s">
        <v>80</v>
      </c>
      <c r="AR53" s="101"/>
      <c r="AS53" s="107">
        <v>0</v>
      </c>
      <c r="AT53" s="108">
        <f>ROUND(SUM(AV53:AW53),2)</f>
        <v>0</v>
      </c>
      <c r="AU53" s="109">
        <f>'VON - Vedlejší a ostatní ...'!P80</f>
        <v>0</v>
      </c>
      <c r="AV53" s="108">
        <f>'VON - Vedlejší a ostatní ...'!J30</f>
        <v>0</v>
      </c>
      <c r="AW53" s="108">
        <f>'VON - Vedlejší a ostatní ...'!J31</f>
        <v>0</v>
      </c>
      <c r="AX53" s="108">
        <f>'VON - Vedlejší a ostatní ...'!J32</f>
        <v>0</v>
      </c>
      <c r="AY53" s="108">
        <f>'VON - Vedlejší a ostatní ...'!J33</f>
        <v>0</v>
      </c>
      <c r="AZ53" s="108">
        <f>'VON - Vedlejší a ostatní ...'!F30</f>
        <v>0</v>
      </c>
      <c r="BA53" s="108">
        <f>'VON - Vedlejší a ostatní ...'!F31</f>
        <v>0</v>
      </c>
      <c r="BB53" s="108">
        <f>'VON - Vedlejší a ostatní ...'!F32</f>
        <v>0</v>
      </c>
      <c r="BC53" s="108">
        <f>'VON - Vedlejší a ostatní ...'!F33</f>
        <v>0</v>
      </c>
      <c r="BD53" s="110">
        <f>'VON - Vedlejší a ostatní ...'!F34</f>
        <v>0</v>
      </c>
      <c r="BT53" s="106" t="s">
        <v>81</v>
      </c>
      <c r="BV53" s="106" t="s">
        <v>75</v>
      </c>
      <c r="BW53" s="106" t="s">
        <v>86</v>
      </c>
      <c r="BX53" s="106" t="s">
        <v>7</v>
      </c>
      <c r="CL53" s="106" t="s">
        <v>21</v>
      </c>
      <c r="CM53" s="106" t="s">
        <v>83</v>
      </c>
    </row>
    <row r="54" spans="1:91" s="1" customFormat="1" ht="30" customHeight="1">
      <c r="B54" s="41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1"/>
    </row>
    <row r="55" spans="1:91" s="1" customFormat="1" ht="6.95" customHeight="1">
      <c r="B55" s="56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61"/>
    </row>
  </sheetData>
  <sheetProtection algorithmName="SHA-512" hashValue="ETOw31V4yGh5WMvOPLmbslDz35GgTlq7UVk3Gj7inXtHiJK+1SN0bB/0smx1SIJGARLKq2DEhlp/OJRiLrleEA==" saltValue="wQ0t06I+1g4SyzRA4MZMZVef5bOQ5JQxweZYp7jbUE3fJNdy7uEHKn0WC5suMGLnoF0oitnNmQs1z0KigbeLIg==" spinCount="100000" sheet="1" objects="1" scenarios="1" formatColumns="0" formatRows="0"/>
  <mergeCells count="45">
    <mergeCell ref="D52:H52"/>
    <mergeCell ref="D53:H53"/>
    <mergeCell ref="J53:AF53"/>
    <mergeCell ref="C49:G49"/>
    <mergeCell ref="L42:AO42"/>
    <mergeCell ref="AM44:AN44"/>
    <mergeCell ref="I49:AF49"/>
    <mergeCell ref="AG49:AM49"/>
    <mergeCell ref="L30:O30"/>
    <mergeCell ref="AK30:AO30"/>
    <mergeCell ref="K6:AO6"/>
    <mergeCell ref="J52:AF52"/>
    <mergeCell ref="W29:AE29"/>
    <mergeCell ref="AK29:AO29"/>
    <mergeCell ref="L26:O26"/>
    <mergeCell ref="W26:AE26"/>
    <mergeCell ref="AK26:AO26"/>
    <mergeCell ref="L27:O27"/>
    <mergeCell ref="W27:AE27"/>
    <mergeCell ref="AK27:AO27"/>
    <mergeCell ref="AS46:AT48"/>
    <mergeCell ref="AN53:AP53"/>
    <mergeCell ref="AN52:AP52"/>
    <mergeCell ref="AM46:AP46"/>
    <mergeCell ref="AN49:AP49"/>
    <mergeCell ref="AG52:AM52"/>
    <mergeCell ref="AG53:AM53"/>
    <mergeCell ref="AG51:AM51"/>
    <mergeCell ref="AN51:AP51"/>
    <mergeCell ref="BE5:BE32"/>
    <mergeCell ref="W30:AE30"/>
    <mergeCell ref="X32:AB32"/>
    <mergeCell ref="AK32:AO32"/>
    <mergeCell ref="AR2:BE2"/>
    <mergeCell ref="K5:AO5"/>
    <mergeCell ref="W28:AE28"/>
    <mergeCell ref="AK28:AO28"/>
    <mergeCell ref="L29:O29"/>
    <mergeCell ref="L28:O28"/>
    <mergeCell ref="E14:AJ14"/>
    <mergeCell ref="E20:AN20"/>
    <mergeCell ref="AK23:AO23"/>
    <mergeCell ref="L25:O25"/>
    <mergeCell ref="W25:AE25"/>
    <mergeCell ref="AK25:AO25"/>
  </mergeCells>
  <hyperlinks>
    <hyperlink ref="K1:S1" location="C2" display="1) Rekapitulace stavby"/>
    <hyperlink ref="W1:AI1" location="C51" display="2) Rekapitulace objektů stavby a soupisů prací"/>
    <hyperlink ref="A52" location="'01 - Oprava střechy'!C2" display="/"/>
    <hyperlink ref="A53" location="'VON - Vedlejší a ostatní ...'!C2" display="/"/>
  </hyperlinks>
  <pageMargins left="0.59055118110236227" right="0.59055118110236227" top="0.59055118110236227" bottom="0.59055118110236227" header="0" footer="0"/>
  <pageSetup paperSize="9" fitToHeight="100" orientation="landscape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79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1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1"/>
      <c r="B1" s="112"/>
      <c r="C1" s="112"/>
      <c r="D1" s="113" t="s">
        <v>1</v>
      </c>
      <c r="E1" s="112"/>
      <c r="F1" s="114" t="s">
        <v>87</v>
      </c>
      <c r="G1" s="391" t="s">
        <v>88</v>
      </c>
      <c r="H1" s="391"/>
      <c r="I1" s="115"/>
      <c r="J1" s="114" t="s">
        <v>89</v>
      </c>
      <c r="K1" s="113" t="s">
        <v>90</v>
      </c>
      <c r="L1" s="114" t="s">
        <v>91</v>
      </c>
      <c r="M1" s="114"/>
      <c r="N1" s="114"/>
      <c r="O1" s="114"/>
      <c r="P1" s="114"/>
      <c r="Q1" s="114"/>
      <c r="R1" s="114"/>
      <c r="S1" s="114"/>
      <c r="T1" s="114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50000000000003" customHeight="1">
      <c r="L2" s="353"/>
      <c r="M2" s="353"/>
      <c r="N2" s="353"/>
      <c r="O2" s="353"/>
      <c r="P2" s="353"/>
      <c r="Q2" s="353"/>
      <c r="R2" s="353"/>
      <c r="S2" s="353"/>
      <c r="T2" s="353"/>
      <c r="U2" s="353"/>
      <c r="V2" s="353"/>
      <c r="AT2" s="24" t="s">
        <v>82</v>
      </c>
    </row>
    <row r="3" spans="1:70" ht="6.95" customHeight="1">
      <c r="B3" s="25"/>
      <c r="C3" s="26"/>
      <c r="D3" s="26"/>
      <c r="E3" s="26"/>
      <c r="F3" s="26"/>
      <c r="G3" s="26"/>
      <c r="H3" s="26"/>
      <c r="I3" s="116"/>
      <c r="J3" s="26"/>
      <c r="K3" s="27"/>
      <c r="AT3" s="24" t="s">
        <v>83</v>
      </c>
    </row>
    <row r="4" spans="1:70" ht="36.950000000000003" customHeight="1">
      <c r="B4" s="28"/>
      <c r="C4" s="29"/>
      <c r="D4" s="30" t="s">
        <v>92</v>
      </c>
      <c r="E4" s="29"/>
      <c r="F4" s="29"/>
      <c r="G4" s="29"/>
      <c r="H4" s="29"/>
      <c r="I4" s="117"/>
      <c r="J4" s="29"/>
      <c r="K4" s="31"/>
      <c r="M4" s="32" t="s">
        <v>12</v>
      </c>
      <c r="AT4" s="24" t="s">
        <v>6</v>
      </c>
    </row>
    <row r="5" spans="1:70" ht="6.95" customHeight="1">
      <c r="B5" s="28"/>
      <c r="C5" s="29"/>
      <c r="D5" s="29"/>
      <c r="E5" s="29"/>
      <c r="F5" s="29"/>
      <c r="G5" s="29"/>
      <c r="H5" s="29"/>
      <c r="I5" s="117"/>
      <c r="J5" s="29"/>
      <c r="K5" s="31"/>
    </row>
    <row r="6" spans="1:70">
      <c r="B6" s="28"/>
      <c r="C6" s="29"/>
      <c r="D6" s="37" t="s">
        <v>18</v>
      </c>
      <c r="E6" s="29"/>
      <c r="F6" s="29"/>
      <c r="G6" s="29"/>
      <c r="H6" s="29"/>
      <c r="I6" s="117"/>
      <c r="J6" s="29"/>
      <c r="K6" s="31"/>
    </row>
    <row r="7" spans="1:70" ht="16.5" customHeight="1">
      <c r="B7" s="28"/>
      <c r="C7" s="29"/>
      <c r="D7" s="29"/>
      <c r="E7" s="383" t="str">
        <f>'Rekapitulace stavby'!K6</f>
        <v>ZŠ Mírová - oprava střechy</v>
      </c>
      <c r="F7" s="384"/>
      <c r="G7" s="384"/>
      <c r="H7" s="384"/>
      <c r="I7" s="117"/>
      <c r="J7" s="29"/>
      <c r="K7" s="31"/>
    </row>
    <row r="8" spans="1:70" s="1" customFormat="1">
      <c r="B8" s="41"/>
      <c r="C8" s="42"/>
      <c r="D8" s="37" t="s">
        <v>93</v>
      </c>
      <c r="E8" s="42"/>
      <c r="F8" s="42"/>
      <c r="G8" s="42"/>
      <c r="H8" s="42"/>
      <c r="I8" s="118"/>
      <c r="J8" s="42"/>
      <c r="K8" s="45"/>
    </row>
    <row r="9" spans="1:70" s="1" customFormat="1" ht="36.950000000000003" customHeight="1">
      <c r="B9" s="41"/>
      <c r="C9" s="42"/>
      <c r="D9" s="42"/>
      <c r="E9" s="385" t="s">
        <v>94</v>
      </c>
      <c r="F9" s="386"/>
      <c r="G9" s="386"/>
      <c r="H9" s="386"/>
      <c r="I9" s="118"/>
      <c r="J9" s="42"/>
      <c r="K9" s="45"/>
    </row>
    <row r="10" spans="1:70" s="1" customFormat="1" ht="13.5">
      <c r="B10" s="41"/>
      <c r="C10" s="42"/>
      <c r="D10" s="42"/>
      <c r="E10" s="42"/>
      <c r="F10" s="42"/>
      <c r="G10" s="42"/>
      <c r="H10" s="42"/>
      <c r="I10" s="118"/>
      <c r="J10" s="42"/>
      <c r="K10" s="45"/>
    </row>
    <row r="11" spans="1:70" s="1" customFormat="1" ht="14.45" customHeight="1">
      <c r="B11" s="41"/>
      <c r="C11" s="42"/>
      <c r="D11" s="37" t="s">
        <v>20</v>
      </c>
      <c r="E11" s="42"/>
      <c r="F11" s="35" t="s">
        <v>21</v>
      </c>
      <c r="G11" s="42"/>
      <c r="H11" s="42"/>
      <c r="I11" s="119" t="s">
        <v>22</v>
      </c>
      <c r="J11" s="35" t="s">
        <v>23</v>
      </c>
      <c r="K11" s="45"/>
    </row>
    <row r="12" spans="1:70" s="1" customFormat="1" ht="14.45" customHeight="1">
      <c r="B12" s="41"/>
      <c r="C12" s="42"/>
      <c r="D12" s="37" t="s">
        <v>24</v>
      </c>
      <c r="E12" s="42"/>
      <c r="F12" s="35" t="s">
        <v>95</v>
      </c>
      <c r="G12" s="42"/>
      <c r="H12" s="42"/>
      <c r="I12" s="119" t="s">
        <v>26</v>
      </c>
      <c r="J12" s="120" t="str">
        <f>'Rekapitulace stavby'!AN8</f>
        <v>13. 6. 2019</v>
      </c>
      <c r="K12" s="45"/>
    </row>
    <row r="13" spans="1:70" s="1" customFormat="1" ht="10.9" customHeight="1">
      <c r="B13" s="41"/>
      <c r="C13" s="42"/>
      <c r="D13" s="42"/>
      <c r="E13" s="42"/>
      <c r="F13" s="42"/>
      <c r="G13" s="42"/>
      <c r="H13" s="42"/>
      <c r="I13" s="118"/>
      <c r="J13" s="42"/>
      <c r="K13" s="45"/>
    </row>
    <row r="14" spans="1:70" s="1" customFormat="1" ht="14.45" customHeight="1">
      <c r="B14" s="41"/>
      <c r="C14" s="42"/>
      <c r="D14" s="37" t="s">
        <v>28</v>
      </c>
      <c r="E14" s="42"/>
      <c r="F14" s="42"/>
      <c r="G14" s="42"/>
      <c r="H14" s="42"/>
      <c r="I14" s="119" t="s">
        <v>29</v>
      </c>
      <c r="J14" s="35" t="s">
        <v>23</v>
      </c>
      <c r="K14" s="45"/>
    </row>
    <row r="15" spans="1:70" s="1" customFormat="1" ht="18" customHeight="1">
      <c r="B15" s="41"/>
      <c r="C15" s="42"/>
      <c r="D15" s="42"/>
      <c r="E15" s="35" t="s">
        <v>30</v>
      </c>
      <c r="F15" s="42"/>
      <c r="G15" s="42"/>
      <c r="H15" s="42"/>
      <c r="I15" s="119" t="s">
        <v>31</v>
      </c>
      <c r="J15" s="35" t="s">
        <v>23</v>
      </c>
      <c r="K15" s="45"/>
    </row>
    <row r="16" spans="1:70" s="1" customFormat="1" ht="6.95" customHeight="1">
      <c r="B16" s="41"/>
      <c r="C16" s="42"/>
      <c r="D16" s="42"/>
      <c r="E16" s="42"/>
      <c r="F16" s="42"/>
      <c r="G16" s="42"/>
      <c r="H16" s="42"/>
      <c r="I16" s="118"/>
      <c r="J16" s="42"/>
      <c r="K16" s="45"/>
    </row>
    <row r="17" spans="2:11" s="1" customFormat="1" ht="14.45" customHeight="1">
      <c r="B17" s="41"/>
      <c r="C17" s="42"/>
      <c r="D17" s="37" t="s">
        <v>32</v>
      </c>
      <c r="E17" s="42"/>
      <c r="F17" s="42"/>
      <c r="G17" s="42"/>
      <c r="H17" s="42"/>
      <c r="I17" s="119" t="s">
        <v>29</v>
      </c>
      <c r="J17" s="35" t="str">
        <f>IF('Rekapitulace stavby'!AN13="Vyplň údaj","",IF('Rekapitulace stavby'!AN13="","",'Rekapitulace stavby'!AN13))</f>
        <v/>
      </c>
      <c r="K17" s="45"/>
    </row>
    <row r="18" spans="2:11" s="1" customFormat="1" ht="18" customHeight="1">
      <c r="B18" s="41"/>
      <c r="C18" s="42"/>
      <c r="D18" s="42"/>
      <c r="E18" s="35" t="str">
        <f>IF('Rekapitulace stavby'!E14="Vyplň údaj","",IF('Rekapitulace stavby'!E14="","",'Rekapitulace stavby'!E14))</f>
        <v/>
      </c>
      <c r="F18" s="42"/>
      <c r="G18" s="42"/>
      <c r="H18" s="42"/>
      <c r="I18" s="119" t="s">
        <v>31</v>
      </c>
      <c r="J18" s="35" t="str">
        <f>IF('Rekapitulace stavby'!AN14="Vyplň údaj","",IF('Rekapitulace stavby'!AN14="","",'Rekapitulace stavby'!AN14))</f>
        <v/>
      </c>
      <c r="K18" s="45"/>
    </row>
    <row r="19" spans="2:11" s="1" customFormat="1" ht="6.95" customHeight="1">
      <c r="B19" s="41"/>
      <c r="C19" s="42"/>
      <c r="D19" s="42"/>
      <c r="E19" s="42"/>
      <c r="F19" s="42"/>
      <c r="G19" s="42"/>
      <c r="H19" s="42"/>
      <c r="I19" s="118"/>
      <c r="J19" s="42"/>
      <c r="K19" s="45"/>
    </row>
    <row r="20" spans="2:11" s="1" customFormat="1" ht="14.45" customHeight="1">
      <c r="B20" s="41"/>
      <c r="C20" s="42"/>
      <c r="D20" s="37" t="s">
        <v>34</v>
      </c>
      <c r="E20" s="42"/>
      <c r="F20" s="42"/>
      <c r="G20" s="42"/>
      <c r="H20" s="42"/>
      <c r="I20" s="119" t="s">
        <v>29</v>
      </c>
      <c r="J20" s="35" t="s">
        <v>23</v>
      </c>
      <c r="K20" s="45"/>
    </row>
    <row r="21" spans="2:11" s="1" customFormat="1" ht="18" customHeight="1">
      <c r="B21" s="41"/>
      <c r="C21" s="42"/>
      <c r="D21" s="42"/>
      <c r="E21" s="35" t="s">
        <v>35</v>
      </c>
      <c r="F21" s="42"/>
      <c r="G21" s="42"/>
      <c r="H21" s="42"/>
      <c r="I21" s="119" t="s">
        <v>31</v>
      </c>
      <c r="J21" s="35" t="s">
        <v>23</v>
      </c>
      <c r="K21" s="45"/>
    </row>
    <row r="22" spans="2:11" s="1" customFormat="1" ht="6.95" customHeight="1">
      <c r="B22" s="41"/>
      <c r="C22" s="42"/>
      <c r="D22" s="42"/>
      <c r="E22" s="42"/>
      <c r="F22" s="42"/>
      <c r="G22" s="42"/>
      <c r="H22" s="42"/>
      <c r="I22" s="118"/>
      <c r="J22" s="42"/>
      <c r="K22" s="45"/>
    </row>
    <row r="23" spans="2:11" s="1" customFormat="1" ht="14.45" customHeight="1">
      <c r="B23" s="41"/>
      <c r="C23" s="42"/>
      <c r="D23" s="37" t="s">
        <v>37</v>
      </c>
      <c r="E23" s="42"/>
      <c r="F23" s="42"/>
      <c r="G23" s="42"/>
      <c r="H23" s="42"/>
      <c r="I23" s="118"/>
      <c r="J23" s="42"/>
      <c r="K23" s="45"/>
    </row>
    <row r="24" spans="2:11" s="6" customFormat="1" ht="16.5" customHeight="1">
      <c r="B24" s="121"/>
      <c r="C24" s="122"/>
      <c r="D24" s="122"/>
      <c r="E24" s="372" t="s">
        <v>23</v>
      </c>
      <c r="F24" s="372"/>
      <c r="G24" s="372"/>
      <c r="H24" s="372"/>
      <c r="I24" s="123"/>
      <c r="J24" s="122"/>
      <c r="K24" s="124"/>
    </row>
    <row r="25" spans="2:11" s="1" customFormat="1" ht="6.95" customHeight="1">
      <c r="B25" s="41"/>
      <c r="C25" s="42"/>
      <c r="D25" s="42"/>
      <c r="E25" s="42"/>
      <c r="F25" s="42"/>
      <c r="G25" s="42"/>
      <c r="H25" s="42"/>
      <c r="I25" s="118"/>
      <c r="J25" s="42"/>
      <c r="K25" s="45"/>
    </row>
    <row r="26" spans="2:11" s="1" customFormat="1" ht="6.95" customHeight="1">
      <c r="B26" s="41"/>
      <c r="C26" s="42"/>
      <c r="D26" s="85"/>
      <c r="E26" s="85"/>
      <c r="F26" s="85"/>
      <c r="G26" s="85"/>
      <c r="H26" s="85"/>
      <c r="I26" s="125"/>
      <c r="J26" s="85"/>
      <c r="K26" s="126"/>
    </row>
    <row r="27" spans="2:11" s="1" customFormat="1" ht="25.35" customHeight="1">
      <c r="B27" s="41"/>
      <c r="C27" s="42"/>
      <c r="D27" s="127" t="s">
        <v>39</v>
      </c>
      <c r="E27" s="42"/>
      <c r="F27" s="42"/>
      <c r="G27" s="42"/>
      <c r="H27" s="42"/>
      <c r="I27" s="118"/>
      <c r="J27" s="128">
        <f>ROUND(J86,2)</f>
        <v>0</v>
      </c>
      <c r="K27" s="45"/>
    </row>
    <row r="28" spans="2:11" s="1" customFormat="1" ht="6.95" customHeight="1">
      <c r="B28" s="41"/>
      <c r="C28" s="42"/>
      <c r="D28" s="85"/>
      <c r="E28" s="85"/>
      <c r="F28" s="85"/>
      <c r="G28" s="85"/>
      <c r="H28" s="85"/>
      <c r="I28" s="125"/>
      <c r="J28" s="85"/>
      <c r="K28" s="126"/>
    </row>
    <row r="29" spans="2:11" s="1" customFormat="1" ht="14.45" customHeight="1">
      <c r="B29" s="41"/>
      <c r="C29" s="42"/>
      <c r="D29" s="42"/>
      <c r="E29" s="42"/>
      <c r="F29" s="46" t="s">
        <v>41</v>
      </c>
      <c r="G29" s="42"/>
      <c r="H29" s="42"/>
      <c r="I29" s="129" t="s">
        <v>40</v>
      </c>
      <c r="J29" s="46" t="s">
        <v>42</v>
      </c>
      <c r="K29" s="45"/>
    </row>
    <row r="30" spans="2:11" s="1" customFormat="1" ht="14.45" customHeight="1">
      <c r="B30" s="41"/>
      <c r="C30" s="42"/>
      <c r="D30" s="49" t="s">
        <v>43</v>
      </c>
      <c r="E30" s="49" t="s">
        <v>44</v>
      </c>
      <c r="F30" s="130">
        <f>ROUND(SUM(BE86:BE278), 2)</f>
        <v>0</v>
      </c>
      <c r="G30" s="42"/>
      <c r="H30" s="42"/>
      <c r="I30" s="131">
        <v>0.21</v>
      </c>
      <c r="J30" s="130">
        <f>ROUND(ROUND((SUM(BE86:BE278)), 2)*I30, 2)</f>
        <v>0</v>
      </c>
      <c r="K30" s="45"/>
    </row>
    <row r="31" spans="2:11" s="1" customFormat="1" ht="14.45" customHeight="1">
      <c r="B31" s="41"/>
      <c r="C31" s="42"/>
      <c r="D31" s="42"/>
      <c r="E31" s="49" t="s">
        <v>45</v>
      </c>
      <c r="F31" s="130">
        <f>ROUND(SUM(BF86:BF278), 2)</f>
        <v>0</v>
      </c>
      <c r="G31" s="42"/>
      <c r="H31" s="42"/>
      <c r="I31" s="131">
        <v>0.15</v>
      </c>
      <c r="J31" s="130">
        <f>ROUND(ROUND((SUM(BF86:BF278)), 2)*I31, 2)</f>
        <v>0</v>
      </c>
      <c r="K31" s="45"/>
    </row>
    <row r="32" spans="2:11" s="1" customFormat="1" ht="14.45" hidden="1" customHeight="1">
      <c r="B32" s="41"/>
      <c r="C32" s="42"/>
      <c r="D32" s="42"/>
      <c r="E32" s="49" t="s">
        <v>46</v>
      </c>
      <c r="F32" s="130">
        <f>ROUND(SUM(BG86:BG278), 2)</f>
        <v>0</v>
      </c>
      <c r="G32" s="42"/>
      <c r="H32" s="42"/>
      <c r="I32" s="131">
        <v>0.21</v>
      </c>
      <c r="J32" s="130">
        <v>0</v>
      </c>
      <c r="K32" s="45"/>
    </row>
    <row r="33" spans="2:11" s="1" customFormat="1" ht="14.45" hidden="1" customHeight="1">
      <c r="B33" s="41"/>
      <c r="C33" s="42"/>
      <c r="D33" s="42"/>
      <c r="E33" s="49" t="s">
        <v>47</v>
      </c>
      <c r="F33" s="130">
        <f>ROUND(SUM(BH86:BH278), 2)</f>
        <v>0</v>
      </c>
      <c r="G33" s="42"/>
      <c r="H33" s="42"/>
      <c r="I33" s="131">
        <v>0.15</v>
      </c>
      <c r="J33" s="130">
        <v>0</v>
      </c>
      <c r="K33" s="45"/>
    </row>
    <row r="34" spans="2:11" s="1" customFormat="1" ht="14.45" hidden="1" customHeight="1">
      <c r="B34" s="41"/>
      <c r="C34" s="42"/>
      <c r="D34" s="42"/>
      <c r="E34" s="49" t="s">
        <v>48</v>
      </c>
      <c r="F34" s="130">
        <f>ROUND(SUM(BI86:BI278), 2)</f>
        <v>0</v>
      </c>
      <c r="G34" s="42"/>
      <c r="H34" s="42"/>
      <c r="I34" s="131">
        <v>0</v>
      </c>
      <c r="J34" s="130">
        <v>0</v>
      </c>
      <c r="K34" s="45"/>
    </row>
    <row r="35" spans="2:11" s="1" customFormat="1" ht="6.95" customHeight="1">
      <c r="B35" s="41"/>
      <c r="C35" s="42"/>
      <c r="D35" s="42"/>
      <c r="E35" s="42"/>
      <c r="F35" s="42"/>
      <c r="G35" s="42"/>
      <c r="H35" s="42"/>
      <c r="I35" s="118"/>
      <c r="J35" s="42"/>
      <c r="K35" s="45"/>
    </row>
    <row r="36" spans="2:11" s="1" customFormat="1" ht="25.35" customHeight="1">
      <c r="B36" s="41"/>
      <c r="C36" s="132"/>
      <c r="D36" s="133" t="s">
        <v>49</v>
      </c>
      <c r="E36" s="79"/>
      <c r="F36" s="79"/>
      <c r="G36" s="134" t="s">
        <v>50</v>
      </c>
      <c r="H36" s="135" t="s">
        <v>51</v>
      </c>
      <c r="I36" s="136"/>
      <c r="J36" s="137">
        <f>SUM(J27:J34)</f>
        <v>0</v>
      </c>
      <c r="K36" s="138"/>
    </row>
    <row r="37" spans="2:11" s="1" customFormat="1" ht="14.45" customHeight="1">
      <c r="B37" s="56"/>
      <c r="C37" s="57"/>
      <c r="D37" s="57"/>
      <c r="E37" s="57"/>
      <c r="F37" s="57"/>
      <c r="G37" s="57"/>
      <c r="H37" s="57"/>
      <c r="I37" s="139"/>
      <c r="J37" s="57"/>
      <c r="K37" s="58"/>
    </row>
    <row r="41" spans="2:11" s="1" customFormat="1" ht="6.95" customHeight="1">
      <c r="B41" s="140"/>
      <c r="C41" s="141"/>
      <c r="D41" s="141"/>
      <c r="E41" s="141"/>
      <c r="F41" s="141"/>
      <c r="G41" s="141"/>
      <c r="H41" s="141"/>
      <c r="I41" s="142"/>
      <c r="J41" s="141"/>
      <c r="K41" s="143"/>
    </row>
    <row r="42" spans="2:11" s="1" customFormat="1" ht="36.950000000000003" customHeight="1">
      <c r="B42" s="41"/>
      <c r="C42" s="30" t="s">
        <v>96</v>
      </c>
      <c r="D42" s="42"/>
      <c r="E42" s="42"/>
      <c r="F42" s="42"/>
      <c r="G42" s="42"/>
      <c r="H42" s="42"/>
      <c r="I42" s="118"/>
      <c r="J42" s="42"/>
      <c r="K42" s="45"/>
    </row>
    <row r="43" spans="2:11" s="1" customFormat="1" ht="6.95" customHeight="1">
      <c r="B43" s="41"/>
      <c r="C43" s="42"/>
      <c r="D43" s="42"/>
      <c r="E43" s="42"/>
      <c r="F43" s="42"/>
      <c r="G43" s="42"/>
      <c r="H43" s="42"/>
      <c r="I43" s="118"/>
      <c r="J43" s="42"/>
      <c r="K43" s="45"/>
    </row>
    <row r="44" spans="2:11" s="1" customFormat="1" ht="14.45" customHeight="1">
      <c r="B44" s="41"/>
      <c r="C44" s="37" t="s">
        <v>18</v>
      </c>
      <c r="D44" s="42"/>
      <c r="E44" s="42"/>
      <c r="F44" s="42"/>
      <c r="G44" s="42"/>
      <c r="H44" s="42"/>
      <c r="I44" s="118"/>
      <c r="J44" s="42"/>
      <c r="K44" s="45"/>
    </row>
    <row r="45" spans="2:11" s="1" customFormat="1" ht="16.5" customHeight="1">
      <c r="B45" s="41"/>
      <c r="C45" s="42"/>
      <c r="D45" s="42"/>
      <c r="E45" s="383" t="str">
        <f>E7</f>
        <v>ZŠ Mírová - oprava střechy</v>
      </c>
      <c r="F45" s="384"/>
      <c r="G45" s="384"/>
      <c r="H45" s="384"/>
      <c r="I45" s="118"/>
      <c r="J45" s="42"/>
      <c r="K45" s="45"/>
    </row>
    <row r="46" spans="2:11" s="1" customFormat="1" ht="14.45" customHeight="1">
      <c r="B46" s="41"/>
      <c r="C46" s="37" t="s">
        <v>93</v>
      </c>
      <c r="D46" s="42"/>
      <c r="E46" s="42"/>
      <c r="F46" s="42"/>
      <c r="G46" s="42"/>
      <c r="H46" s="42"/>
      <c r="I46" s="118"/>
      <c r="J46" s="42"/>
      <c r="K46" s="45"/>
    </row>
    <row r="47" spans="2:11" s="1" customFormat="1" ht="17.25" customHeight="1">
      <c r="B47" s="41"/>
      <c r="C47" s="42"/>
      <c r="D47" s="42"/>
      <c r="E47" s="385" t="str">
        <f>E9</f>
        <v>01 - Oprava střechy</v>
      </c>
      <c r="F47" s="386"/>
      <c r="G47" s="386"/>
      <c r="H47" s="386"/>
      <c r="I47" s="118"/>
      <c r="J47" s="42"/>
      <c r="K47" s="45"/>
    </row>
    <row r="48" spans="2:11" s="1" customFormat="1" ht="6.95" customHeight="1">
      <c r="B48" s="41"/>
      <c r="C48" s="42"/>
      <c r="D48" s="42"/>
      <c r="E48" s="42"/>
      <c r="F48" s="42"/>
      <c r="G48" s="42"/>
      <c r="H48" s="42"/>
      <c r="I48" s="118"/>
      <c r="J48" s="42"/>
      <c r="K48" s="45"/>
    </row>
    <row r="49" spans="2:47" s="1" customFormat="1" ht="18" customHeight="1">
      <c r="B49" s="41"/>
      <c r="C49" s="37" t="s">
        <v>24</v>
      </c>
      <c r="D49" s="42"/>
      <c r="E49" s="42"/>
      <c r="F49" s="35" t="str">
        <f>F12</f>
        <v>Školní 623/17, Ústí nad Labem</v>
      </c>
      <c r="G49" s="42"/>
      <c r="H49" s="42"/>
      <c r="I49" s="119" t="s">
        <v>26</v>
      </c>
      <c r="J49" s="120" t="str">
        <f>IF(J12="","",J12)</f>
        <v>13. 6. 2019</v>
      </c>
      <c r="K49" s="45"/>
    </row>
    <row r="50" spans="2:47" s="1" customFormat="1" ht="6.95" customHeight="1">
      <c r="B50" s="41"/>
      <c r="C50" s="42"/>
      <c r="D50" s="42"/>
      <c r="E50" s="42"/>
      <c r="F50" s="42"/>
      <c r="G50" s="42"/>
      <c r="H50" s="42"/>
      <c r="I50" s="118"/>
      <c r="J50" s="42"/>
      <c r="K50" s="45"/>
    </row>
    <row r="51" spans="2:47" s="1" customFormat="1">
      <c r="B51" s="41"/>
      <c r="C51" s="37" t="s">
        <v>28</v>
      </c>
      <c r="D51" s="42"/>
      <c r="E51" s="42"/>
      <c r="F51" s="35" t="str">
        <f>E15</f>
        <v>Statutární město Ústí nad Labem</v>
      </c>
      <c r="G51" s="42"/>
      <c r="H51" s="42"/>
      <c r="I51" s="119" t="s">
        <v>34</v>
      </c>
      <c r="J51" s="372" t="str">
        <f>E21</f>
        <v>Petr Andrejkovič</v>
      </c>
      <c r="K51" s="45"/>
    </row>
    <row r="52" spans="2:47" s="1" customFormat="1" ht="14.45" customHeight="1">
      <c r="B52" s="41"/>
      <c r="C52" s="37" t="s">
        <v>32</v>
      </c>
      <c r="D52" s="42"/>
      <c r="E52" s="42"/>
      <c r="F52" s="35" t="str">
        <f>IF(E18="","",E18)</f>
        <v/>
      </c>
      <c r="G52" s="42"/>
      <c r="H52" s="42"/>
      <c r="I52" s="118"/>
      <c r="J52" s="387"/>
      <c r="K52" s="45"/>
    </row>
    <row r="53" spans="2:47" s="1" customFormat="1" ht="10.35" customHeight="1">
      <c r="B53" s="41"/>
      <c r="C53" s="42"/>
      <c r="D53" s="42"/>
      <c r="E53" s="42"/>
      <c r="F53" s="42"/>
      <c r="G53" s="42"/>
      <c r="H53" s="42"/>
      <c r="I53" s="118"/>
      <c r="J53" s="42"/>
      <c r="K53" s="45"/>
    </row>
    <row r="54" spans="2:47" s="1" customFormat="1" ht="29.25" customHeight="1">
      <c r="B54" s="41"/>
      <c r="C54" s="144" t="s">
        <v>97</v>
      </c>
      <c r="D54" s="132"/>
      <c r="E54" s="132"/>
      <c r="F54" s="132"/>
      <c r="G54" s="132"/>
      <c r="H54" s="132"/>
      <c r="I54" s="145"/>
      <c r="J54" s="146" t="s">
        <v>98</v>
      </c>
      <c r="K54" s="147"/>
    </row>
    <row r="55" spans="2:47" s="1" customFormat="1" ht="10.35" customHeight="1">
      <c r="B55" s="41"/>
      <c r="C55" s="42"/>
      <c r="D55" s="42"/>
      <c r="E55" s="42"/>
      <c r="F55" s="42"/>
      <c r="G55" s="42"/>
      <c r="H55" s="42"/>
      <c r="I55" s="118"/>
      <c r="J55" s="42"/>
      <c r="K55" s="45"/>
    </row>
    <row r="56" spans="2:47" s="1" customFormat="1" ht="29.25" customHeight="1">
      <c r="B56" s="41"/>
      <c r="C56" s="148" t="s">
        <v>99</v>
      </c>
      <c r="D56" s="42"/>
      <c r="E56" s="42"/>
      <c r="F56" s="42"/>
      <c r="G56" s="42"/>
      <c r="H56" s="42"/>
      <c r="I56" s="118"/>
      <c r="J56" s="128">
        <f>J86</f>
        <v>0</v>
      </c>
      <c r="K56" s="45"/>
      <c r="AU56" s="24" t="s">
        <v>100</v>
      </c>
    </row>
    <row r="57" spans="2:47" s="7" customFormat="1" ht="24.95" customHeight="1">
      <c r="B57" s="149"/>
      <c r="C57" s="150"/>
      <c r="D57" s="151" t="s">
        <v>101</v>
      </c>
      <c r="E57" s="152"/>
      <c r="F57" s="152"/>
      <c r="G57" s="152"/>
      <c r="H57" s="152"/>
      <c r="I57" s="153"/>
      <c r="J57" s="154">
        <f>J87</f>
        <v>0</v>
      </c>
      <c r="K57" s="155"/>
    </row>
    <row r="58" spans="2:47" s="8" customFormat="1" ht="19.899999999999999" customHeight="1">
      <c r="B58" s="156"/>
      <c r="C58" s="157"/>
      <c r="D58" s="158" t="s">
        <v>102</v>
      </c>
      <c r="E58" s="159"/>
      <c r="F58" s="159"/>
      <c r="G58" s="159"/>
      <c r="H58" s="159"/>
      <c r="I58" s="160"/>
      <c r="J58" s="161">
        <f>J88</f>
        <v>0</v>
      </c>
      <c r="K58" s="162"/>
    </row>
    <row r="59" spans="2:47" s="8" customFormat="1" ht="19.899999999999999" customHeight="1">
      <c r="B59" s="156"/>
      <c r="C59" s="157"/>
      <c r="D59" s="158" t="s">
        <v>103</v>
      </c>
      <c r="E59" s="159"/>
      <c r="F59" s="159"/>
      <c r="G59" s="159"/>
      <c r="H59" s="159"/>
      <c r="I59" s="160"/>
      <c r="J59" s="161">
        <f>J90</f>
        <v>0</v>
      </c>
      <c r="K59" s="162"/>
    </row>
    <row r="60" spans="2:47" s="7" customFormat="1" ht="24.95" customHeight="1">
      <c r="B60" s="149"/>
      <c r="C60" s="150"/>
      <c r="D60" s="151" t="s">
        <v>104</v>
      </c>
      <c r="E60" s="152"/>
      <c r="F60" s="152"/>
      <c r="G60" s="152"/>
      <c r="H60" s="152"/>
      <c r="I60" s="153"/>
      <c r="J60" s="154">
        <f>J98</f>
        <v>0</v>
      </c>
      <c r="K60" s="155"/>
    </row>
    <row r="61" spans="2:47" s="8" customFormat="1" ht="19.899999999999999" customHeight="1">
      <c r="B61" s="156"/>
      <c r="C61" s="157"/>
      <c r="D61" s="158" t="s">
        <v>105</v>
      </c>
      <c r="E61" s="159"/>
      <c r="F61" s="159"/>
      <c r="G61" s="159"/>
      <c r="H61" s="159"/>
      <c r="I61" s="160"/>
      <c r="J61" s="161">
        <f>J99</f>
        <v>0</v>
      </c>
      <c r="K61" s="162"/>
    </row>
    <row r="62" spans="2:47" s="8" customFormat="1" ht="19.899999999999999" customHeight="1">
      <c r="B62" s="156"/>
      <c r="C62" s="157"/>
      <c r="D62" s="158" t="s">
        <v>106</v>
      </c>
      <c r="E62" s="159"/>
      <c r="F62" s="159"/>
      <c r="G62" s="159"/>
      <c r="H62" s="159"/>
      <c r="I62" s="160"/>
      <c r="J62" s="161">
        <f>J224</f>
        <v>0</v>
      </c>
      <c r="K62" s="162"/>
    </row>
    <row r="63" spans="2:47" s="8" customFormat="1" ht="19.899999999999999" customHeight="1">
      <c r="B63" s="156"/>
      <c r="C63" s="157"/>
      <c r="D63" s="158" t="s">
        <v>107</v>
      </c>
      <c r="E63" s="159"/>
      <c r="F63" s="159"/>
      <c r="G63" s="159"/>
      <c r="H63" s="159"/>
      <c r="I63" s="160"/>
      <c r="J63" s="161">
        <f>J256</f>
        <v>0</v>
      </c>
      <c r="K63" s="162"/>
    </row>
    <row r="64" spans="2:47" s="8" customFormat="1" ht="19.899999999999999" customHeight="1">
      <c r="B64" s="156"/>
      <c r="C64" s="157"/>
      <c r="D64" s="158" t="s">
        <v>108</v>
      </c>
      <c r="E64" s="159"/>
      <c r="F64" s="159"/>
      <c r="G64" s="159"/>
      <c r="H64" s="159"/>
      <c r="I64" s="160"/>
      <c r="J64" s="161">
        <f>J265</f>
        <v>0</v>
      </c>
      <c r="K64" s="162"/>
    </row>
    <row r="65" spans="2:12" s="8" customFormat="1" ht="19.899999999999999" customHeight="1">
      <c r="B65" s="156"/>
      <c r="C65" s="157"/>
      <c r="D65" s="158" t="s">
        <v>109</v>
      </c>
      <c r="E65" s="159"/>
      <c r="F65" s="159"/>
      <c r="G65" s="159"/>
      <c r="H65" s="159"/>
      <c r="I65" s="160"/>
      <c r="J65" s="161">
        <f>J267</f>
        <v>0</v>
      </c>
      <c r="K65" s="162"/>
    </row>
    <row r="66" spans="2:12" s="8" customFormat="1" ht="19.899999999999999" customHeight="1">
      <c r="B66" s="156"/>
      <c r="C66" s="157"/>
      <c r="D66" s="158" t="s">
        <v>110</v>
      </c>
      <c r="E66" s="159"/>
      <c r="F66" s="159"/>
      <c r="G66" s="159"/>
      <c r="H66" s="159"/>
      <c r="I66" s="160"/>
      <c r="J66" s="161">
        <f>J274</f>
        <v>0</v>
      </c>
      <c r="K66" s="162"/>
    </row>
    <row r="67" spans="2:12" s="1" customFormat="1" ht="21.75" customHeight="1">
      <c r="B67" s="41"/>
      <c r="C67" s="42"/>
      <c r="D67" s="42"/>
      <c r="E67" s="42"/>
      <c r="F67" s="42"/>
      <c r="G67" s="42"/>
      <c r="H67" s="42"/>
      <c r="I67" s="118"/>
      <c r="J67" s="42"/>
      <c r="K67" s="45"/>
    </row>
    <row r="68" spans="2:12" s="1" customFormat="1" ht="6.95" customHeight="1">
      <c r="B68" s="56"/>
      <c r="C68" s="57"/>
      <c r="D68" s="57"/>
      <c r="E68" s="57"/>
      <c r="F68" s="57"/>
      <c r="G68" s="57"/>
      <c r="H68" s="57"/>
      <c r="I68" s="139"/>
      <c r="J68" s="57"/>
      <c r="K68" s="58"/>
    </row>
    <row r="72" spans="2:12" s="1" customFormat="1" ht="6.95" customHeight="1">
      <c r="B72" s="59"/>
      <c r="C72" s="60"/>
      <c r="D72" s="60"/>
      <c r="E72" s="60"/>
      <c r="F72" s="60"/>
      <c r="G72" s="60"/>
      <c r="H72" s="60"/>
      <c r="I72" s="142"/>
      <c r="J72" s="60"/>
      <c r="K72" s="60"/>
      <c r="L72" s="61"/>
    </row>
    <row r="73" spans="2:12" s="1" customFormat="1" ht="36.950000000000003" customHeight="1">
      <c r="B73" s="41"/>
      <c r="C73" s="62" t="s">
        <v>111</v>
      </c>
      <c r="D73" s="63"/>
      <c r="E73" s="63"/>
      <c r="F73" s="63"/>
      <c r="G73" s="63"/>
      <c r="H73" s="63"/>
      <c r="I73" s="163"/>
      <c r="J73" s="63"/>
      <c r="K73" s="63"/>
      <c r="L73" s="61"/>
    </row>
    <row r="74" spans="2:12" s="1" customFormat="1" ht="6.95" customHeight="1">
      <c r="B74" s="41"/>
      <c r="C74" s="63"/>
      <c r="D74" s="63"/>
      <c r="E74" s="63"/>
      <c r="F74" s="63"/>
      <c r="G74" s="63"/>
      <c r="H74" s="63"/>
      <c r="I74" s="163"/>
      <c r="J74" s="63"/>
      <c r="K74" s="63"/>
      <c r="L74" s="61"/>
    </row>
    <row r="75" spans="2:12" s="1" customFormat="1" ht="14.45" customHeight="1">
      <c r="B75" s="41"/>
      <c r="C75" s="65" t="s">
        <v>18</v>
      </c>
      <c r="D75" s="63"/>
      <c r="E75" s="63"/>
      <c r="F75" s="63"/>
      <c r="G75" s="63"/>
      <c r="H75" s="63"/>
      <c r="I75" s="163"/>
      <c r="J75" s="63"/>
      <c r="K75" s="63"/>
      <c r="L75" s="61"/>
    </row>
    <row r="76" spans="2:12" s="1" customFormat="1" ht="16.5" customHeight="1">
      <c r="B76" s="41"/>
      <c r="C76" s="63"/>
      <c r="D76" s="63"/>
      <c r="E76" s="388" t="str">
        <f>E7</f>
        <v>ZŠ Mírová - oprava střechy</v>
      </c>
      <c r="F76" s="389"/>
      <c r="G76" s="389"/>
      <c r="H76" s="389"/>
      <c r="I76" s="163"/>
      <c r="J76" s="63"/>
      <c r="K76" s="63"/>
      <c r="L76" s="61"/>
    </row>
    <row r="77" spans="2:12" s="1" customFormat="1" ht="14.45" customHeight="1">
      <c r="B77" s="41"/>
      <c r="C77" s="65" t="s">
        <v>93</v>
      </c>
      <c r="D77" s="63"/>
      <c r="E77" s="63"/>
      <c r="F77" s="63"/>
      <c r="G77" s="63"/>
      <c r="H77" s="63"/>
      <c r="I77" s="163"/>
      <c r="J77" s="63"/>
      <c r="K77" s="63"/>
      <c r="L77" s="61"/>
    </row>
    <row r="78" spans="2:12" s="1" customFormat="1" ht="17.25" customHeight="1">
      <c r="B78" s="41"/>
      <c r="C78" s="63"/>
      <c r="D78" s="63"/>
      <c r="E78" s="379" t="str">
        <f>E9</f>
        <v>01 - Oprava střechy</v>
      </c>
      <c r="F78" s="390"/>
      <c r="G78" s="390"/>
      <c r="H78" s="390"/>
      <c r="I78" s="163"/>
      <c r="J78" s="63"/>
      <c r="K78" s="63"/>
      <c r="L78" s="61"/>
    </row>
    <row r="79" spans="2:12" s="1" customFormat="1" ht="6.95" customHeight="1">
      <c r="B79" s="41"/>
      <c r="C79" s="63"/>
      <c r="D79" s="63"/>
      <c r="E79" s="63"/>
      <c r="F79" s="63"/>
      <c r="G79" s="63"/>
      <c r="H79" s="63"/>
      <c r="I79" s="163"/>
      <c r="J79" s="63"/>
      <c r="K79" s="63"/>
      <c r="L79" s="61"/>
    </row>
    <row r="80" spans="2:12" s="1" customFormat="1" ht="18" customHeight="1">
      <c r="B80" s="41"/>
      <c r="C80" s="65" t="s">
        <v>24</v>
      </c>
      <c r="D80" s="63"/>
      <c r="E80" s="63"/>
      <c r="F80" s="164" t="str">
        <f>F12</f>
        <v>Školní 623/17, Ústí nad Labem</v>
      </c>
      <c r="G80" s="63"/>
      <c r="H80" s="63"/>
      <c r="I80" s="165" t="s">
        <v>26</v>
      </c>
      <c r="J80" s="73" t="str">
        <f>IF(J12="","",J12)</f>
        <v>13. 6. 2019</v>
      </c>
      <c r="K80" s="63"/>
      <c r="L80" s="61"/>
    </row>
    <row r="81" spans="2:65" s="1" customFormat="1" ht="6.95" customHeight="1">
      <c r="B81" s="41"/>
      <c r="C81" s="63"/>
      <c r="D81" s="63"/>
      <c r="E81" s="63"/>
      <c r="F81" s="63"/>
      <c r="G81" s="63"/>
      <c r="H81" s="63"/>
      <c r="I81" s="163"/>
      <c r="J81" s="63"/>
      <c r="K81" s="63"/>
      <c r="L81" s="61"/>
    </row>
    <row r="82" spans="2:65" s="1" customFormat="1">
      <c r="B82" s="41"/>
      <c r="C82" s="65" t="s">
        <v>28</v>
      </c>
      <c r="D82" s="63"/>
      <c r="E82" s="63"/>
      <c r="F82" s="164" t="str">
        <f>E15</f>
        <v>Statutární město Ústí nad Labem</v>
      </c>
      <c r="G82" s="63"/>
      <c r="H82" s="63"/>
      <c r="I82" s="165" t="s">
        <v>34</v>
      </c>
      <c r="J82" s="164" t="str">
        <f>E21</f>
        <v>Petr Andrejkovič</v>
      </c>
      <c r="K82" s="63"/>
      <c r="L82" s="61"/>
    </row>
    <row r="83" spans="2:65" s="1" customFormat="1" ht="14.45" customHeight="1">
      <c r="B83" s="41"/>
      <c r="C83" s="65" t="s">
        <v>32</v>
      </c>
      <c r="D83" s="63"/>
      <c r="E83" s="63"/>
      <c r="F83" s="164" t="str">
        <f>IF(E18="","",E18)</f>
        <v/>
      </c>
      <c r="G83" s="63"/>
      <c r="H83" s="63"/>
      <c r="I83" s="163"/>
      <c r="J83" s="63"/>
      <c r="K83" s="63"/>
      <c r="L83" s="61"/>
    </row>
    <row r="84" spans="2:65" s="1" customFormat="1" ht="10.35" customHeight="1">
      <c r="B84" s="41"/>
      <c r="C84" s="63"/>
      <c r="D84" s="63"/>
      <c r="E84" s="63"/>
      <c r="F84" s="63"/>
      <c r="G84" s="63"/>
      <c r="H84" s="63"/>
      <c r="I84" s="163"/>
      <c r="J84" s="63"/>
      <c r="K84" s="63"/>
      <c r="L84" s="61"/>
    </row>
    <row r="85" spans="2:65" s="9" customFormat="1" ht="29.25" customHeight="1">
      <c r="B85" s="166"/>
      <c r="C85" s="167" t="s">
        <v>112</v>
      </c>
      <c r="D85" s="168" t="s">
        <v>58</v>
      </c>
      <c r="E85" s="168" t="s">
        <v>54</v>
      </c>
      <c r="F85" s="168" t="s">
        <v>113</v>
      </c>
      <c r="G85" s="168" t="s">
        <v>114</v>
      </c>
      <c r="H85" s="168" t="s">
        <v>115</v>
      </c>
      <c r="I85" s="169" t="s">
        <v>116</v>
      </c>
      <c r="J85" s="168" t="s">
        <v>98</v>
      </c>
      <c r="K85" s="170" t="s">
        <v>117</v>
      </c>
      <c r="L85" s="171"/>
      <c r="M85" s="81" t="s">
        <v>118</v>
      </c>
      <c r="N85" s="82" t="s">
        <v>43</v>
      </c>
      <c r="O85" s="82" t="s">
        <v>119</v>
      </c>
      <c r="P85" s="82" t="s">
        <v>120</v>
      </c>
      <c r="Q85" s="82" t="s">
        <v>121</v>
      </c>
      <c r="R85" s="82" t="s">
        <v>122</v>
      </c>
      <c r="S85" s="82" t="s">
        <v>123</v>
      </c>
      <c r="T85" s="83" t="s">
        <v>124</v>
      </c>
    </row>
    <row r="86" spans="2:65" s="1" customFormat="1" ht="29.25" customHeight="1">
      <c r="B86" s="41"/>
      <c r="C86" s="87" t="s">
        <v>99</v>
      </c>
      <c r="D86" s="63"/>
      <c r="E86" s="63"/>
      <c r="F86" s="63"/>
      <c r="G86" s="63"/>
      <c r="H86" s="63"/>
      <c r="I86" s="163"/>
      <c r="J86" s="172">
        <f>BK86</f>
        <v>0</v>
      </c>
      <c r="K86" s="63"/>
      <c r="L86" s="61"/>
      <c r="M86" s="84"/>
      <c r="N86" s="85"/>
      <c r="O86" s="85"/>
      <c r="P86" s="173">
        <f>P87+P98</f>
        <v>0</v>
      </c>
      <c r="Q86" s="85"/>
      <c r="R86" s="173">
        <f>R87+R98</f>
        <v>19.159055819999999</v>
      </c>
      <c r="S86" s="85"/>
      <c r="T86" s="174">
        <f>T87+T98</f>
        <v>5.5381719999999994</v>
      </c>
      <c r="AT86" s="24" t="s">
        <v>72</v>
      </c>
      <c r="AU86" s="24" t="s">
        <v>100</v>
      </c>
      <c r="BK86" s="175">
        <f>BK87+BK98</f>
        <v>0</v>
      </c>
    </row>
    <row r="87" spans="2:65" s="10" customFormat="1" ht="37.35" customHeight="1">
      <c r="B87" s="176"/>
      <c r="C87" s="177"/>
      <c r="D87" s="178" t="s">
        <v>72</v>
      </c>
      <c r="E87" s="179" t="s">
        <v>125</v>
      </c>
      <c r="F87" s="179" t="s">
        <v>126</v>
      </c>
      <c r="G87" s="177"/>
      <c r="H87" s="177"/>
      <c r="I87" s="180"/>
      <c r="J87" s="181">
        <f>BK87</f>
        <v>0</v>
      </c>
      <c r="K87" s="177"/>
      <c r="L87" s="182"/>
      <c r="M87" s="183"/>
      <c r="N87" s="184"/>
      <c r="O87" s="184"/>
      <c r="P87" s="185">
        <f>P88+P90</f>
        <v>0</v>
      </c>
      <c r="Q87" s="184"/>
      <c r="R87" s="185">
        <f>R88+R90</f>
        <v>0</v>
      </c>
      <c r="S87" s="184"/>
      <c r="T87" s="186">
        <f>T88+T90</f>
        <v>0</v>
      </c>
      <c r="AR87" s="187" t="s">
        <v>81</v>
      </c>
      <c r="AT87" s="188" t="s">
        <v>72</v>
      </c>
      <c r="AU87" s="188" t="s">
        <v>73</v>
      </c>
      <c r="AY87" s="187" t="s">
        <v>127</v>
      </c>
      <c r="BK87" s="189">
        <f>BK88+BK90</f>
        <v>0</v>
      </c>
    </row>
    <row r="88" spans="2:65" s="10" customFormat="1" ht="19.899999999999999" customHeight="1">
      <c r="B88" s="176"/>
      <c r="C88" s="177"/>
      <c r="D88" s="178" t="s">
        <v>72</v>
      </c>
      <c r="E88" s="190" t="s">
        <v>128</v>
      </c>
      <c r="F88" s="190" t="s">
        <v>129</v>
      </c>
      <c r="G88" s="177"/>
      <c r="H88" s="177"/>
      <c r="I88" s="180"/>
      <c r="J88" s="191">
        <f>BK88</f>
        <v>0</v>
      </c>
      <c r="K88" s="177"/>
      <c r="L88" s="182"/>
      <c r="M88" s="183"/>
      <c r="N88" s="184"/>
      <c r="O88" s="184"/>
      <c r="P88" s="185">
        <f>P89</f>
        <v>0</v>
      </c>
      <c r="Q88" s="184"/>
      <c r="R88" s="185">
        <f>R89</f>
        <v>0</v>
      </c>
      <c r="S88" s="184"/>
      <c r="T88" s="186">
        <f>T89</f>
        <v>0</v>
      </c>
      <c r="AR88" s="187" t="s">
        <v>81</v>
      </c>
      <c r="AT88" s="188" t="s">
        <v>72</v>
      </c>
      <c r="AU88" s="188" t="s">
        <v>81</v>
      </c>
      <c r="AY88" s="187" t="s">
        <v>127</v>
      </c>
      <c r="BK88" s="189">
        <f>BK89</f>
        <v>0</v>
      </c>
    </row>
    <row r="89" spans="2:65" s="1" customFormat="1" ht="25.5" customHeight="1">
      <c r="B89" s="41"/>
      <c r="C89" s="192" t="s">
        <v>81</v>
      </c>
      <c r="D89" s="192" t="s">
        <v>130</v>
      </c>
      <c r="E89" s="193" t="s">
        <v>131</v>
      </c>
      <c r="F89" s="194" t="s">
        <v>132</v>
      </c>
      <c r="G89" s="195" t="s">
        <v>133</v>
      </c>
      <c r="H89" s="196">
        <v>40</v>
      </c>
      <c r="I89" s="197"/>
      <c r="J89" s="198">
        <f>ROUND(I89*H89,2)</f>
        <v>0</v>
      </c>
      <c r="K89" s="194" t="s">
        <v>134</v>
      </c>
      <c r="L89" s="61"/>
      <c r="M89" s="199" t="s">
        <v>23</v>
      </c>
      <c r="N89" s="200" t="s">
        <v>44</v>
      </c>
      <c r="O89" s="42"/>
      <c r="P89" s="201">
        <f>O89*H89</f>
        <v>0</v>
      </c>
      <c r="Q89" s="201">
        <v>0</v>
      </c>
      <c r="R89" s="201">
        <f>Q89*H89</f>
        <v>0</v>
      </c>
      <c r="S89" s="201">
        <v>0</v>
      </c>
      <c r="T89" s="202">
        <f>S89*H89</f>
        <v>0</v>
      </c>
      <c r="AR89" s="24" t="s">
        <v>135</v>
      </c>
      <c r="AT89" s="24" t="s">
        <v>130</v>
      </c>
      <c r="AU89" s="24" t="s">
        <v>83</v>
      </c>
      <c r="AY89" s="24" t="s">
        <v>127</v>
      </c>
      <c r="BE89" s="203">
        <f>IF(N89="základní",J89,0)</f>
        <v>0</v>
      </c>
      <c r="BF89" s="203">
        <f>IF(N89="snížená",J89,0)</f>
        <v>0</v>
      </c>
      <c r="BG89" s="203">
        <f>IF(N89="zákl. přenesená",J89,0)</f>
        <v>0</v>
      </c>
      <c r="BH89" s="203">
        <f>IF(N89="sníž. přenesená",J89,0)</f>
        <v>0</v>
      </c>
      <c r="BI89" s="203">
        <f>IF(N89="nulová",J89,0)</f>
        <v>0</v>
      </c>
      <c r="BJ89" s="24" t="s">
        <v>81</v>
      </c>
      <c r="BK89" s="203">
        <f>ROUND(I89*H89,2)</f>
        <v>0</v>
      </c>
      <c r="BL89" s="24" t="s">
        <v>135</v>
      </c>
      <c r="BM89" s="24" t="s">
        <v>136</v>
      </c>
    </row>
    <row r="90" spans="2:65" s="10" customFormat="1" ht="29.85" customHeight="1">
      <c r="B90" s="176"/>
      <c r="C90" s="177"/>
      <c r="D90" s="178" t="s">
        <v>72</v>
      </c>
      <c r="E90" s="190" t="s">
        <v>137</v>
      </c>
      <c r="F90" s="190" t="s">
        <v>138</v>
      </c>
      <c r="G90" s="177"/>
      <c r="H90" s="177"/>
      <c r="I90" s="180"/>
      <c r="J90" s="191">
        <f>BK90</f>
        <v>0</v>
      </c>
      <c r="K90" s="177"/>
      <c r="L90" s="182"/>
      <c r="M90" s="183"/>
      <c r="N90" s="184"/>
      <c r="O90" s="184"/>
      <c r="P90" s="185">
        <f>SUM(P91:P97)</f>
        <v>0</v>
      </c>
      <c r="Q90" s="184"/>
      <c r="R90" s="185">
        <f>SUM(R91:R97)</f>
        <v>0</v>
      </c>
      <c r="S90" s="184"/>
      <c r="T90" s="186">
        <f>SUM(T91:T97)</f>
        <v>0</v>
      </c>
      <c r="AR90" s="187" t="s">
        <v>81</v>
      </c>
      <c r="AT90" s="188" t="s">
        <v>72</v>
      </c>
      <c r="AU90" s="188" t="s">
        <v>81</v>
      </c>
      <c r="AY90" s="187" t="s">
        <v>127</v>
      </c>
      <c r="BK90" s="189">
        <f>SUM(BK91:BK97)</f>
        <v>0</v>
      </c>
    </row>
    <row r="91" spans="2:65" s="1" customFormat="1" ht="25.5" customHeight="1">
      <c r="B91" s="41"/>
      <c r="C91" s="192" t="s">
        <v>83</v>
      </c>
      <c r="D91" s="192" t="s">
        <v>130</v>
      </c>
      <c r="E91" s="193" t="s">
        <v>139</v>
      </c>
      <c r="F91" s="194" t="s">
        <v>140</v>
      </c>
      <c r="G91" s="195" t="s">
        <v>141</v>
      </c>
      <c r="H91" s="196">
        <v>5.5380000000000003</v>
      </c>
      <c r="I91" s="197"/>
      <c r="J91" s="198">
        <f>ROUND(I91*H91,2)</f>
        <v>0</v>
      </c>
      <c r="K91" s="194" t="s">
        <v>134</v>
      </c>
      <c r="L91" s="61"/>
      <c r="M91" s="199" t="s">
        <v>23</v>
      </c>
      <c r="N91" s="200" t="s">
        <v>44</v>
      </c>
      <c r="O91" s="42"/>
      <c r="P91" s="201">
        <f>O91*H91</f>
        <v>0</v>
      </c>
      <c r="Q91" s="201">
        <v>0</v>
      </c>
      <c r="R91" s="201">
        <f>Q91*H91</f>
        <v>0</v>
      </c>
      <c r="S91" s="201">
        <v>0</v>
      </c>
      <c r="T91" s="202">
        <f>S91*H91</f>
        <v>0</v>
      </c>
      <c r="AR91" s="24" t="s">
        <v>135</v>
      </c>
      <c r="AT91" s="24" t="s">
        <v>130</v>
      </c>
      <c r="AU91" s="24" t="s">
        <v>83</v>
      </c>
      <c r="AY91" s="24" t="s">
        <v>127</v>
      </c>
      <c r="BE91" s="203">
        <f>IF(N91="základní",J91,0)</f>
        <v>0</v>
      </c>
      <c r="BF91" s="203">
        <f>IF(N91="snížená",J91,0)</f>
        <v>0</v>
      </c>
      <c r="BG91" s="203">
        <f>IF(N91="zákl. přenesená",J91,0)</f>
        <v>0</v>
      </c>
      <c r="BH91" s="203">
        <f>IF(N91="sníž. přenesená",J91,0)</f>
        <v>0</v>
      </c>
      <c r="BI91" s="203">
        <f>IF(N91="nulová",J91,0)</f>
        <v>0</v>
      </c>
      <c r="BJ91" s="24" t="s">
        <v>81</v>
      </c>
      <c r="BK91" s="203">
        <f>ROUND(I91*H91,2)</f>
        <v>0</v>
      </c>
      <c r="BL91" s="24" t="s">
        <v>135</v>
      </c>
      <c r="BM91" s="24" t="s">
        <v>142</v>
      </c>
    </row>
    <row r="92" spans="2:65" s="1" customFormat="1" ht="25.5" customHeight="1">
      <c r="B92" s="41"/>
      <c r="C92" s="192" t="s">
        <v>143</v>
      </c>
      <c r="D92" s="192" t="s">
        <v>130</v>
      </c>
      <c r="E92" s="193" t="s">
        <v>144</v>
      </c>
      <c r="F92" s="194" t="s">
        <v>145</v>
      </c>
      <c r="G92" s="195" t="s">
        <v>141</v>
      </c>
      <c r="H92" s="196">
        <v>5.5380000000000003</v>
      </c>
      <c r="I92" s="197"/>
      <c r="J92" s="198">
        <f>ROUND(I92*H92,2)</f>
        <v>0</v>
      </c>
      <c r="K92" s="194" t="s">
        <v>134</v>
      </c>
      <c r="L92" s="61"/>
      <c r="M92" s="199" t="s">
        <v>23</v>
      </c>
      <c r="N92" s="200" t="s">
        <v>44</v>
      </c>
      <c r="O92" s="42"/>
      <c r="P92" s="201">
        <f>O92*H92</f>
        <v>0</v>
      </c>
      <c r="Q92" s="201">
        <v>0</v>
      </c>
      <c r="R92" s="201">
        <f>Q92*H92</f>
        <v>0</v>
      </c>
      <c r="S92" s="201">
        <v>0</v>
      </c>
      <c r="T92" s="202">
        <f>S92*H92</f>
        <v>0</v>
      </c>
      <c r="AR92" s="24" t="s">
        <v>135</v>
      </c>
      <c r="AT92" s="24" t="s">
        <v>130</v>
      </c>
      <c r="AU92" s="24" t="s">
        <v>83</v>
      </c>
      <c r="AY92" s="24" t="s">
        <v>127</v>
      </c>
      <c r="BE92" s="203">
        <f>IF(N92="základní",J92,0)</f>
        <v>0</v>
      </c>
      <c r="BF92" s="203">
        <f>IF(N92="snížená",J92,0)</f>
        <v>0</v>
      </c>
      <c r="BG92" s="203">
        <f>IF(N92="zákl. přenesená",J92,0)</f>
        <v>0</v>
      </c>
      <c r="BH92" s="203">
        <f>IF(N92="sníž. přenesená",J92,0)</f>
        <v>0</v>
      </c>
      <c r="BI92" s="203">
        <f>IF(N92="nulová",J92,0)</f>
        <v>0</v>
      </c>
      <c r="BJ92" s="24" t="s">
        <v>81</v>
      </c>
      <c r="BK92" s="203">
        <f>ROUND(I92*H92,2)</f>
        <v>0</v>
      </c>
      <c r="BL92" s="24" t="s">
        <v>135</v>
      </c>
      <c r="BM92" s="24" t="s">
        <v>146</v>
      </c>
    </row>
    <row r="93" spans="2:65" s="1" customFormat="1" ht="25.5" customHeight="1">
      <c r="B93" s="41"/>
      <c r="C93" s="192" t="s">
        <v>135</v>
      </c>
      <c r="D93" s="192" t="s">
        <v>130</v>
      </c>
      <c r="E93" s="193" t="s">
        <v>147</v>
      </c>
      <c r="F93" s="194" t="s">
        <v>148</v>
      </c>
      <c r="G93" s="195" t="s">
        <v>141</v>
      </c>
      <c r="H93" s="196">
        <v>49.841999999999999</v>
      </c>
      <c r="I93" s="197"/>
      <c r="J93" s="198">
        <f>ROUND(I93*H93,2)</f>
        <v>0</v>
      </c>
      <c r="K93" s="194" t="s">
        <v>134</v>
      </c>
      <c r="L93" s="61"/>
      <c r="M93" s="199" t="s">
        <v>23</v>
      </c>
      <c r="N93" s="200" t="s">
        <v>44</v>
      </c>
      <c r="O93" s="42"/>
      <c r="P93" s="201">
        <f>O93*H93</f>
        <v>0</v>
      </c>
      <c r="Q93" s="201">
        <v>0</v>
      </c>
      <c r="R93" s="201">
        <f>Q93*H93</f>
        <v>0</v>
      </c>
      <c r="S93" s="201">
        <v>0</v>
      </c>
      <c r="T93" s="202">
        <f>S93*H93</f>
        <v>0</v>
      </c>
      <c r="AR93" s="24" t="s">
        <v>135</v>
      </c>
      <c r="AT93" s="24" t="s">
        <v>130</v>
      </c>
      <c r="AU93" s="24" t="s">
        <v>83</v>
      </c>
      <c r="AY93" s="24" t="s">
        <v>127</v>
      </c>
      <c r="BE93" s="203">
        <f>IF(N93="základní",J93,0)</f>
        <v>0</v>
      </c>
      <c r="BF93" s="203">
        <f>IF(N93="snížená",J93,0)</f>
        <v>0</v>
      </c>
      <c r="BG93" s="203">
        <f>IF(N93="zákl. přenesená",J93,0)</f>
        <v>0</v>
      </c>
      <c r="BH93" s="203">
        <f>IF(N93="sníž. přenesená",J93,0)</f>
        <v>0</v>
      </c>
      <c r="BI93" s="203">
        <f>IF(N93="nulová",J93,0)</f>
        <v>0</v>
      </c>
      <c r="BJ93" s="24" t="s">
        <v>81</v>
      </c>
      <c r="BK93" s="203">
        <f>ROUND(I93*H93,2)</f>
        <v>0</v>
      </c>
      <c r="BL93" s="24" t="s">
        <v>135</v>
      </c>
      <c r="BM93" s="24" t="s">
        <v>149</v>
      </c>
    </row>
    <row r="94" spans="2:65" s="11" customFormat="1" ht="13.5">
      <c r="B94" s="204"/>
      <c r="C94" s="205"/>
      <c r="D94" s="206" t="s">
        <v>150</v>
      </c>
      <c r="E94" s="207" t="s">
        <v>23</v>
      </c>
      <c r="F94" s="208" t="s">
        <v>151</v>
      </c>
      <c r="G94" s="205"/>
      <c r="H94" s="209">
        <v>49.841999999999999</v>
      </c>
      <c r="I94" s="210"/>
      <c r="J94" s="205"/>
      <c r="K94" s="205"/>
      <c r="L94" s="211"/>
      <c r="M94" s="212"/>
      <c r="N94" s="213"/>
      <c r="O94" s="213"/>
      <c r="P94" s="213"/>
      <c r="Q94" s="213"/>
      <c r="R94" s="213"/>
      <c r="S94" s="213"/>
      <c r="T94" s="214"/>
      <c r="AT94" s="215" t="s">
        <v>150</v>
      </c>
      <c r="AU94" s="215" t="s">
        <v>83</v>
      </c>
      <c r="AV94" s="11" t="s">
        <v>83</v>
      </c>
      <c r="AW94" s="11" t="s">
        <v>36</v>
      </c>
      <c r="AX94" s="11" t="s">
        <v>73</v>
      </c>
      <c r="AY94" s="215" t="s">
        <v>127</v>
      </c>
    </row>
    <row r="95" spans="2:65" s="12" customFormat="1" ht="13.5">
      <c r="B95" s="216"/>
      <c r="C95" s="217"/>
      <c r="D95" s="206" t="s">
        <v>150</v>
      </c>
      <c r="E95" s="218" t="s">
        <v>23</v>
      </c>
      <c r="F95" s="219" t="s">
        <v>152</v>
      </c>
      <c r="G95" s="217"/>
      <c r="H95" s="220">
        <v>49.841999999999999</v>
      </c>
      <c r="I95" s="221"/>
      <c r="J95" s="217"/>
      <c r="K95" s="217"/>
      <c r="L95" s="222"/>
      <c r="M95" s="223"/>
      <c r="N95" s="224"/>
      <c r="O95" s="224"/>
      <c r="P95" s="224"/>
      <c r="Q95" s="224"/>
      <c r="R95" s="224"/>
      <c r="S95" s="224"/>
      <c r="T95" s="225"/>
      <c r="AT95" s="226" t="s">
        <v>150</v>
      </c>
      <c r="AU95" s="226" t="s">
        <v>83</v>
      </c>
      <c r="AV95" s="12" t="s">
        <v>135</v>
      </c>
      <c r="AW95" s="12" t="s">
        <v>36</v>
      </c>
      <c r="AX95" s="12" t="s">
        <v>81</v>
      </c>
      <c r="AY95" s="226" t="s">
        <v>127</v>
      </c>
    </row>
    <row r="96" spans="2:65" s="1" customFormat="1" ht="25.5" customHeight="1">
      <c r="B96" s="41"/>
      <c r="C96" s="192" t="s">
        <v>153</v>
      </c>
      <c r="D96" s="192" t="s">
        <v>130</v>
      </c>
      <c r="E96" s="193" t="s">
        <v>154</v>
      </c>
      <c r="F96" s="194" t="s">
        <v>155</v>
      </c>
      <c r="G96" s="195" t="s">
        <v>141</v>
      </c>
      <c r="H96" s="196">
        <v>4.9489999999999998</v>
      </c>
      <c r="I96" s="197"/>
      <c r="J96" s="198">
        <f>ROUND(I96*H96,2)</f>
        <v>0</v>
      </c>
      <c r="K96" s="194" t="s">
        <v>134</v>
      </c>
      <c r="L96" s="61"/>
      <c r="M96" s="199" t="s">
        <v>23</v>
      </c>
      <c r="N96" s="200" t="s">
        <v>44</v>
      </c>
      <c r="O96" s="42"/>
      <c r="P96" s="201">
        <f>O96*H96</f>
        <v>0</v>
      </c>
      <c r="Q96" s="201">
        <v>0</v>
      </c>
      <c r="R96" s="201">
        <f>Q96*H96</f>
        <v>0</v>
      </c>
      <c r="S96" s="201">
        <v>0</v>
      </c>
      <c r="T96" s="202">
        <f>S96*H96</f>
        <v>0</v>
      </c>
      <c r="AR96" s="24" t="s">
        <v>135</v>
      </c>
      <c r="AT96" s="24" t="s">
        <v>130</v>
      </c>
      <c r="AU96" s="24" t="s">
        <v>83</v>
      </c>
      <c r="AY96" s="24" t="s">
        <v>127</v>
      </c>
      <c r="BE96" s="203">
        <f>IF(N96="základní",J96,0)</f>
        <v>0</v>
      </c>
      <c r="BF96" s="203">
        <f>IF(N96="snížená",J96,0)</f>
        <v>0</v>
      </c>
      <c r="BG96" s="203">
        <f>IF(N96="zákl. přenesená",J96,0)</f>
        <v>0</v>
      </c>
      <c r="BH96" s="203">
        <f>IF(N96="sníž. přenesená",J96,0)</f>
        <v>0</v>
      </c>
      <c r="BI96" s="203">
        <f>IF(N96="nulová",J96,0)</f>
        <v>0</v>
      </c>
      <c r="BJ96" s="24" t="s">
        <v>81</v>
      </c>
      <c r="BK96" s="203">
        <f>ROUND(I96*H96,2)</f>
        <v>0</v>
      </c>
      <c r="BL96" s="24" t="s">
        <v>135</v>
      </c>
      <c r="BM96" s="24" t="s">
        <v>156</v>
      </c>
    </row>
    <row r="97" spans="2:65" s="1" customFormat="1" ht="38.25" customHeight="1">
      <c r="B97" s="41"/>
      <c r="C97" s="192" t="s">
        <v>157</v>
      </c>
      <c r="D97" s="192" t="s">
        <v>130</v>
      </c>
      <c r="E97" s="193" t="s">
        <v>158</v>
      </c>
      <c r="F97" s="194" t="s">
        <v>159</v>
      </c>
      <c r="G97" s="195" t="s">
        <v>141</v>
      </c>
      <c r="H97" s="196">
        <v>0.58899999999999997</v>
      </c>
      <c r="I97" s="197"/>
      <c r="J97" s="198">
        <f>ROUND(I97*H97,2)</f>
        <v>0</v>
      </c>
      <c r="K97" s="194" t="s">
        <v>134</v>
      </c>
      <c r="L97" s="61"/>
      <c r="M97" s="199" t="s">
        <v>23</v>
      </c>
      <c r="N97" s="200" t="s">
        <v>44</v>
      </c>
      <c r="O97" s="42"/>
      <c r="P97" s="201">
        <f>O97*H97</f>
        <v>0</v>
      </c>
      <c r="Q97" s="201">
        <v>0</v>
      </c>
      <c r="R97" s="201">
        <f>Q97*H97</f>
        <v>0</v>
      </c>
      <c r="S97" s="201">
        <v>0</v>
      </c>
      <c r="T97" s="202">
        <f>S97*H97</f>
        <v>0</v>
      </c>
      <c r="AR97" s="24" t="s">
        <v>135</v>
      </c>
      <c r="AT97" s="24" t="s">
        <v>130</v>
      </c>
      <c r="AU97" s="24" t="s">
        <v>83</v>
      </c>
      <c r="AY97" s="24" t="s">
        <v>127</v>
      </c>
      <c r="BE97" s="203">
        <f>IF(N97="základní",J97,0)</f>
        <v>0</v>
      </c>
      <c r="BF97" s="203">
        <f>IF(N97="snížená",J97,0)</f>
        <v>0</v>
      </c>
      <c r="BG97" s="203">
        <f>IF(N97="zákl. přenesená",J97,0)</f>
        <v>0</v>
      </c>
      <c r="BH97" s="203">
        <f>IF(N97="sníž. přenesená",J97,0)</f>
        <v>0</v>
      </c>
      <c r="BI97" s="203">
        <f>IF(N97="nulová",J97,0)</f>
        <v>0</v>
      </c>
      <c r="BJ97" s="24" t="s">
        <v>81</v>
      </c>
      <c r="BK97" s="203">
        <f>ROUND(I97*H97,2)</f>
        <v>0</v>
      </c>
      <c r="BL97" s="24" t="s">
        <v>135</v>
      </c>
      <c r="BM97" s="24" t="s">
        <v>160</v>
      </c>
    </row>
    <row r="98" spans="2:65" s="10" customFormat="1" ht="37.35" customHeight="1">
      <c r="B98" s="176"/>
      <c r="C98" s="177"/>
      <c r="D98" s="178" t="s">
        <v>72</v>
      </c>
      <c r="E98" s="179" t="s">
        <v>161</v>
      </c>
      <c r="F98" s="179" t="s">
        <v>162</v>
      </c>
      <c r="G98" s="177"/>
      <c r="H98" s="177"/>
      <c r="I98" s="180"/>
      <c r="J98" s="181">
        <f>BK98</f>
        <v>0</v>
      </c>
      <c r="K98" s="177"/>
      <c r="L98" s="182"/>
      <c r="M98" s="183"/>
      <c r="N98" s="184"/>
      <c r="O98" s="184"/>
      <c r="P98" s="185">
        <f>P99+P224+P256+P265+P267+P274</f>
        <v>0</v>
      </c>
      <c r="Q98" s="184"/>
      <c r="R98" s="185">
        <f>R99+R224+R256+R265+R267+R274</f>
        <v>19.159055819999999</v>
      </c>
      <c r="S98" s="184"/>
      <c r="T98" s="186">
        <f>T99+T224+T256+T265+T267+T274</f>
        <v>5.5381719999999994</v>
      </c>
      <c r="AR98" s="187" t="s">
        <v>83</v>
      </c>
      <c r="AT98" s="188" t="s">
        <v>72</v>
      </c>
      <c r="AU98" s="188" t="s">
        <v>73</v>
      </c>
      <c r="AY98" s="187" t="s">
        <v>127</v>
      </c>
      <c r="BK98" s="189">
        <f>BK99+BK224+BK256+BK265+BK267+BK274</f>
        <v>0</v>
      </c>
    </row>
    <row r="99" spans="2:65" s="10" customFormat="1" ht="19.899999999999999" customHeight="1">
      <c r="B99" s="176"/>
      <c r="C99" s="177"/>
      <c r="D99" s="178" t="s">
        <v>72</v>
      </c>
      <c r="E99" s="190" t="s">
        <v>163</v>
      </c>
      <c r="F99" s="190" t="s">
        <v>164</v>
      </c>
      <c r="G99" s="177"/>
      <c r="H99" s="177"/>
      <c r="I99" s="180"/>
      <c r="J99" s="191">
        <f>BK99</f>
        <v>0</v>
      </c>
      <c r="K99" s="177"/>
      <c r="L99" s="182"/>
      <c r="M99" s="183"/>
      <c r="N99" s="184"/>
      <c r="O99" s="184"/>
      <c r="P99" s="185">
        <f>SUM(P100:P223)</f>
        <v>0</v>
      </c>
      <c r="Q99" s="184"/>
      <c r="R99" s="185">
        <f>SUM(R100:R223)</f>
        <v>10.97460132</v>
      </c>
      <c r="S99" s="184"/>
      <c r="T99" s="186">
        <f>SUM(T100:T223)</f>
        <v>4.9493039999999997</v>
      </c>
      <c r="AR99" s="187" t="s">
        <v>83</v>
      </c>
      <c r="AT99" s="188" t="s">
        <v>72</v>
      </c>
      <c r="AU99" s="188" t="s">
        <v>81</v>
      </c>
      <c r="AY99" s="187" t="s">
        <v>127</v>
      </c>
      <c r="BK99" s="189">
        <f>SUM(BK100:BK223)</f>
        <v>0</v>
      </c>
    </row>
    <row r="100" spans="2:65" s="1" customFormat="1" ht="16.5" customHeight="1">
      <c r="B100" s="41"/>
      <c r="C100" s="192" t="s">
        <v>165</v>
      </c>
      <c r="D100" s="192" t="s">
        <v>130</v>
      </c>
      <c r="E100" s="193" t="s">
        <v>166</v>
      </c>
      <c r="F100" s="194" t="s">
        <v>167</v>
      </c>
      <c r="G100" s="195" t="s">
        <v>168</v>
      </c>
      <c r="H100" s="196">
        <v>190.25399999999999</v>
      </c>
      <c r="I100" s="197"/>
      <c r="J100" s="198">
        <f>ROUND(I100*H100,2)</f>
        <v>0</v>
      </c>
      <c r="K100" s="194" t="s">
        <v>134</v>
      </c>
      <c r="L100" s="61"/>
      <c r="M100" s="199" t="s">
        <v>23</v>
      </c>
      <c r="N100" s="200" t="s">
        <v>44</v>
      </c>
      <c r="O100" s="42"/>
      <c r="P100" s="201">
        <f>O100*H100</f>
        <v>0</v>
      </c>
      <c r="Q100" s="201">
        <v>0</v>
      </c>
      <c r="R100" s="201">
        <f>Q100*H100</f>
        <v>0</v>
      </c>
      <c r="S100" s="201">
        <v>6.0000000000000001E-3</v>
      </c>
      <c r="T100" s="202">
        <f>S100*H100</f>
        <v>1.141524</v>
      </c>
      <c r="AR100" s="24" t="s">
        <v>169</v>
      </c>
      <c r="AT100" s="24" t="s">
        <v>130</v>
      </c>
      <c r="AU100" s="24" t="s">
        <v>83</v>
      </c>
      <c r="AY100" s="24" t="s">
        <v>127</v>
      </c>
      <c r="BE100" s="203">
        <f>IF(N100="základní",J100,0)</f>
        <v>0</v>
      </c>
      <c r="BF100" s="203">
        <f>IF(N100="snížená",J100,0)</f>
        <v>0</v>
      </c>
      <c r="BG100" s="203">
        <f>IF(N100="zákl. přenesená",J100,0)</f>
        <v>0</v>
      </c>
      <c r="BH100" s="203">
        <f>IF(N100="sníž. přenesená",J100,0)</f>
        <v>0</v>
      </c>
      <c r="BI100" s="203">
        <f>IF(N100="nulová",J100,0)</f>
        <v>0</v>
      </c>
      <c r="BJ100" s="24" t="s">
        <v>81</v>
      </c>
      <c r="BK100" s="203">
        <f>ROUND(I100*H100,2)</f>
        <v>0</v>
      </c>
      <c r="BL100" s="24" t="s">
        <v>169</v>
      </c>
      <c r="BM100" s="24" t="s">
        <v>170</v>
      </c>
    </row>
    <row r="101" spans="2:65" s="13" customFormat="1" ht="13.5">
      <c r="B101" s="227"/>
      <c r="C101" s="228"/>
      <c r="D101" s="206" t="s">
        <v>150</v>
      </c>
      <c r="E101" s="229" t="s">
        <v>23</v>
      </c>
      <c r="F101" s="230" t="s">
        <v>171</v>
      </c>
      <c r="G101" s="228"/>
      <c r="H101" s="229" t="s">
        <v>23</v>
      </c>
      <c r="I101" s="231"/>
      <c r="J101" s="228"/>
      <c r="K101" s="228"/>
      <c r="L101" s="232"/>
      <c r="M101" s="233"/>
      <c r="N101" s="234"/>
      <c r="O101" s="234"/>
      <c r="P101" s="234"/>
      <c r="Q101" s="234"/>
      <c r="R101" s="234"/>
      <c r="S101" s="234"/>
      <c r="T101" s="235"/>
      <c r="AT101" s="236" t="s">
        <v>150</v>
      </c>
      <c r="AU101" s="236" t="s">
        <v>83</v>
      </c>
      <c r="AV101" s="13" t="s">
        <v>81</v>
      </c>
      <c r="AW101" s="13" t="s">
        <v>36</v>
      </c>
      <c r="AX101" s="13" t="s">
        <v>73</v>
      </c>
      <c r="AY101" s="236" t="s">
        <v>127</v>
      </c>
    </row>
    <row r="102" spans="2:65" s="11" customFormat="1" ht="13.5">
      <c r="B102" s="204"/>
      <c r="C102" s="205"/>
      <c r="D102" s="206" t="s">
        <v>150</v>
      </c>
      <c r="E102" s="207" t="s">
        <v>23</v>
      </c>
      <c r="F102" s="208" t="s">
        <v>172</v>
      </c>
      <c r="G102" s="205"/>
      <c r="H102" s="209">
        <v>951.27</v>
      </c>
      <c r="I102" s="210"/>
      <c r="J102" s="205"/>
      <c r="K102" s="205"/>
      <c r="L102" s="211"/>
      <c r="M102" s="212"/>
      <c r="N102" s="213"/>
      <c r="O102" s="213"/>
      <c r="P102" s="213"/>
      <c r="Q102" s="213"/>
      <c r="R102" s="213"/>
      <c r="S102" s="213"/>
      <c r="T102" s="214"/>
      <c r="AT102" s="215" t="s">
        <v>150</v>
      </c>
      <c r="AU102" s="215" t="s">
        <v>83</v>
      </c>
      <c r="AV102" s="11" t="s">
        <v>83</v>
      </c>
      <c r="AW102" s="11" t="s">
        <v>36</v>
      </c>
      <c r="AX102" s="11" t="s">
        <v>73</v>
      </c>
      <c r="AY102" s="215" t="s">
        <v>127</v>
      </c>
    </row>
    <row r="103" spans="2:65" s="12" customFormat="1" ht="13.5">
      <c r="B103" s="216"/>
      <c r="C103" s="217"/>
      <c r="D103" s="206" t="s">
        <v>150</v>
      </c>
      <c r="E103" s="218" t="s">
        <v>23</v>
      </c>
      <c r="F103" s="219" t="s">
        <v>152</v>
      </c>
      <c r="G103" s="217"/>
      <c r="H103" s="220">
        <v>951.27</v>
      </c>
      <c r="I103" s="221"/>
      <c r="J103" s="217"/>
      <c r="K103" s="217"/>
      <c r="L103" s="222"/>
      <c r="M103" s="223"/>
      <c r="N103" s="224"/>
      <c r="O103" s="224"/>
      <c r="P103" s="224"/>
      <c r="Q103" s="224"/>
      <c r="R103" s="224"/>
      <c r="S103" s="224"/>
      <c r="T103" s="225"/>
      <c r="AT103" s="226" t="s">
        <v>150</v>
      </c>
      <c r="AU103" s="226" t="s">
        <v>83</v>
      </c>
      <c r="AV103" s="12" t="s">
        <v>135</v>
      </c>
      <c r="AW103" s="12" t="s">
        <v>36</v>
      </c>
      <c r="AX103" s="12" t="s">
        <v>73</v>
      </c>
      <c r="AY103" s="226" t="s">
        <v>127</v>
      </c>
    </row>
    <row r="104" spans="2:65" s="11" customFormat="1" ht="13.5">
      <c r="B104" s="204"/>
      <c r="C104" s="205"/>
      <c r="D104" s="206" t="s">
        <v>150</v>
      </c>
      <c r="E104" s="207" t="s">
        <v>23</v>
      </c>
      <c r="F104" s="208" t="s">
        <v>173</v>
      </c>
      <c r="G104" s="205"/>
      <c r="H104" s="209">
        <v>190.25399999999999</v>
      </c>
      <c r="I104" s="210"/>
      <c r="J104" s="205"/>
      <c r="K104" s="205"/>
      <c r="L104" s="211"/>
      <c r="M104" s="212"/>
      <c r="N104" s="213"/>
      <c r="O104" s="213"/>
      <c r="P104" s="213"/>
      <c r="Q104" s="213"/>
      <c r="R104" s="213"/>
      <c r="S104" s="213"/>
      <c r="T104" s="214"/>
      <c r="AT104" s="215" t="s">
        <v>150</v>
      </c>
      <c r="AU104" s="215" t="s">
        <v>83</v>
      </c>
      <c r="AV104" s="11" t="s">
        <v>83</v>
      </c>
      <c r="AW104" s="11" t="s">
        <v>36</v>
      </c>
      <c r="AX104" s="11" t="s">
        <v>81</v>
      </c>
      <c r="AY104" s="215" t="s">
        <v>127</v>
      </c>
    </row>
    <row r="105" spans="2:65" s="1" customFormat="1" ht="16.5" customHeight="1">
      <c r="B105" s="41"/>
      <c r="C105" s="192" t="s">
        <v>174</v>
      </c>
      <c r="D105" s="192" t="s">
        <v>130</v>
      </c>
      <c r="E105" s="193" t="s">
        <v>175</v>
      </c>
      <c r="F105" s="194" t="s">
        <v>176</v>
      </c>
      <c r="G105" s="195" t="s">
        <v>168</v>
      </c>
      <c r="H105" s="196">
        <v>190.25399999999999</v>
      </c>
      <c r="I105" s="197"/>
      <c r="J105" s="198">
        <f>ROUND(I105*H105,2)</f>
        <v>0</v>
      </c>
      <c r="K105" s="194" t="s">
        <v>134</v>
      </c>
      <c r="L105" s="61"/>
      <c r="M105" s="199" t="s">
        <v>23</v>
      </c>
      <c r="N105" s="200" t="s">
        <v>44</v>
      </c>
      <c r="O105" s="42"/>
      <c r="P105" s="201">
        <f>O105*H105</f>
        <v>0</v>
      </c>
      <c r="Q105" s="201">
        <v>0</v>
      </c>
      <c r="R105" s="201">
        <f>Q105*H105</f>
        <v>0</v>
      </c>
      <c r="S105" s="201">
        <v>0.01</v>
      </c>
      <c r="T105" s="202">
        <f>S105*H105</f>
        <v>1.9025399999999999</v>
      </c>
      <c r="AR105" s="24" t="s">
        <v>169</v>
      </c>
      <c r="AT105" s="24" t="s">
        <v>130</v>
      </c>
      <c r="AU105" s="24" t="s">
        <v>83</v>
      </c>
      <c r="AY105" s="24" t="s">
        <v>127</v>
      </c>
      <c r="BE105" s="203">
        <f>IF(N105="základní",J105,0)</f>
        <v>0</v>
      </c>
      <c r="BF105" s="203">
        <f>IF(N105="snížená",J105,0)</f>
        <v>0</v>
      </c>
      <c r="BG105" s="203">
        <f>IF(N105="zákl. přenesená",J105,0)</f>
        <v>0</v>
      </c>
      <c r="BH105" s="203">
        <f>IF(N105="sníž. přenesená",J105,0)</f>
        <v>0</v>
      </c>
      <c r="BI105" s="203">
        <f>IF(N105="nulová",J105,0)</f>
        <v>0</v>
      </c>
      <c r="BJ105" s="24" t="s">
        <v>81</v>
      </c>
      <c r="BK105" s="203">
        <f>ROUND(I105*H105,2)</f>
        <v>0</v>
      </c>
      <c r="BL105" s="24" t="s">
        <v>169</v>
      </c>
      <c r="BM105" s="24" t="s">
        <v>177</v>
      </c>
    </row>
    <row r="106" spans="2:65" s="11" customFormat="1" ht="13.5">
      <c r="B106" s="204"/>
      <c r="C106" s="205"/>
      <c r="D106" s="206" t="s">
        <v>150</v>
      </c>
      <c r="E106" s="207" t="s">
        <v>23</v>
      </c>
      <c r="F106" s="208" t="s">
        <v>178</v>
      </c>
      <c r="G106" s="205"/>
      <c r="H106" s="209">
        <v>190.25399999999999</v>
      </c>
      <c r="I106" s="210"/>
      <c r="J106" s="205"/>
      <c r="K106" s="205"/>
      <c r="L106" s="211"/>
      <c r="M106" s="212"/>
      <c r="N106" s="213"/>
      <c r="O106" s="213"/>
      <c r="P106" s="213"/>
      <c r="Q106" s="213"/>
      <c r="R106" s="213"/>
      <c r="S106" s="213"/>
      <c r="T106" s="214"/>
      <c r="AT106" s="215" t="s">
        <v>150</v>
      </c>
      <c r="AU106" s="215" t="s">
        <v>83</v>
      </c>
      <c r="AV106" s="11" t="s">
        <v>83</v>
      </c>
      <c r="AW106" s="11" t="s">
        <v>36</v>
      </c>
      <c r="AX106" s="11" t="s">
        <v>73</v>
      </c>
      <c r="AY106" s="215" t="s">
        <v>127</v>
      </c>
    </row>
    <row r="107" spans="2:65" s="12" customFormat="1" ht="13.5">
      <c r="B107" s="216"/>
      <c r="C107" s="217"/>
      <c r="D107" s="206" t="s">
        <v>150</v>
      </c>
      <c r="E107" s="218" t="s">
        <v>23</v>
      </c>
      <c r="F107" s="219" t="s">
        <v>152</v>
      </c>
      <c r="G107" s="217"/>
      <c r="H107" s="220">
        <v>190.25399999999999</v>
      </c>
      <c r="I107" s="221"/>
      <c r="J107" s="217"/>
      <c r="K107" s="217"/>
      <c r="L107" s="222"/>
      <c r="M107" s="223"/>
      <c r="N107" s="224"/>
      <c r="O107" s="224"/>
      <c r="P107" s="224"/>
      <c r="Q107" s="224"/>
      <c r="R107" s="224"/>
      <c r="S107" s="224"/>
      <c r="T107" s="225"/>
      <c r="AT107" s="226" t="s">
        <v>150</v>
      </c>
      <c r="AU107" s="226" t="s">
        <v>83</v>
      </c>
      <c r="AV107" s="12" t="s">
        <v>135</v>
      </c>
      <c r="AW107" s="12" t="s">
        <v>36</v>
      </c>
      <c r="AX107" s="12" t="s">
        <v>81</v>
      </c>
      <c r="AY107" s="226" t="s">
        <v>127</v>
      </c>
    </row>
    <row r="108" spans="2:65" s="1" customFormat="1" ht="25.5" customHeight="1">
      <c r="B108" s="41"/>
      <c r="C108" s="192" t="s">
        <v>128</v>
      </c>
      <c r="D108" s="192" t="s">
        <v>130</v>
      </c>
      <c r="E108" s="193" t="s">
        <v>179</v>
      </c>
      <c r="F108" s="194" t="s">
        <v>180</v>
      </c>
      <c r="G108" s="195" t="s">
        <v>168</v>
      </c>
      <c r="H108" s="196">
        <v>951.27</v>
      </c>
      <c r="I108" s="197"/>
      <c r="J108" s="198">
        <f>ROUND(I108*H108,2)</f>
        <v>0</v>
      </c>
      <c r="K108" s="194" t="s">
        <v>134</v>
      </c>
      <c r="L108" s="61"/>
      <c r="M108" s="199" t="s">
        <v>23</v>
      </c>
      <c r="N108" s="200" t="s">
        <v>44</v>
      </c>
      <c r="O108" s="42"/>
      <c r="P108" s="201">
        <f>O108*H108</f>
        <v>0</v>
      </c>
      <c r="Q108" s="201">
        <v>0</v>
      </c>
      <c r="R108" s="201">
        <f>Q108*H108</f>
        <v>0</v>
      </c>
      <c r="S108" s="201">
        <v>2E-3</v>
      </c>
      <c r="T108" s="202">
        <f>S108*H108</f>
        <v>1.9025399999999999</v>
      </c>
      <c r="AR108" s="24" t="s">
        <v>169</v>
      </c>
      <c r="AT108" s="24" t="s">
        <v>130</v>
      </c>
      <c r="AU108" s="24" t="s">
        <v>83</v>
      </c>
      <c r="AY108" s="24" t="s">
        <v>127</v>
      </c>
      <c r="BE108" s="203">
        <f>IF(N108="základní",J108,0)</f>
        <v>0</v>
      </c>
      <c r="BF108" s="203">
        <f>IF(N108="snížená",J108,0)</f>
        <v>0</v>
      </c>
      <c r="BG108" s="203">
        <f>IF(N108="zákl. přenesená",J108,0)</f>
        <v>0</v>
      </c>
      <c r="BH108" s="203">
        <f>IF(N108="sníž. přenesená",J108,0)</f>
        <v>0</v>
      </c>
      <c r="BI108" s="203">
        <f>IF(N108="nulová",J108,0)</f>
        <v>0</v>
      </c>
      <c r="BJ108" s="24" t="s">
        <v>81</v>
      </c>
      <c r="BK108" s="203">
        <f>ROUND(I108*H108,2)</f>
        <v>0</v>
      </c>
      <c r="BL108" s="24" t="s">
        <v>169</v>
      </c>
      <c r="BM108" s="24" t="s">
        <v>181</v>
      </c>
    </row>
    <row r="109" spans="2:65" s="11" customFormat="1" ht="13.5">
      <c r="B109" s="204"/>
      <c r="C109" s="205"/>
      <c r="D109" s="206" t="s">
        <v>150</v>
      </c>
      <c r="E109" s="207" t="s">
        <v>23</v>
      </c>
      <c r="F109" s="208" t="s">
        <v>172</v>
      </c>
      <c r="G109" s="205"/>
      <c r="H109" s="209">
        <v>951.27</v>
      </c>
      <c r="I109" s="210"/>
      <c r="J109" s="205"/>
      <c r="K109" s="205"/>
      <c r="L109" s="211"/>
      <c r="M109" s="212"/>
      <c r="N109" s="213"/>
      <c r="O109" s="213"/>
      <c r="P109" s="213"/>
      <c r="Q109" s="213"/>
      <c r="R109" s="213"/>
      <c r="S109" s="213"/>
      <c r="T109" s="214"/>
      <c r="AT109" s="215" t="s">
        <v>150</v>
      </c>
      <c r="AU109" s="215" t="s">
        <v>83</v>
      </c>
      <c r="AV109" s="11" t="s">
        <v>83</v>
      </c>
      <c r="AW109" s="11" t="s">
        <v>36</v>
      </c>
      <c r="AX109" s="11" t="s">
        <v>73</v>
      </c>
      <c r="AY109" s="215" t="s">
        <v>127</v>
      </c>
    </row>
    <row r="110" spans="2:65" s="12" customFormat="1" ht="13.5">
      <c r="B110" s="216"/>
      <c r="C110" s="217"/>
      <c r="D110" s="206" t="s">
        <v>150</v>
      </c>
      <c r="E110" s="218" t="s">
        <v>23</v>
      </c>
      <c r="F110" s="219" t="s">
        <v>152</v>
      </c>
      <c r="G110" s="217"/>
      <c r="H110" s="220">
        <v>951.27</v>
      </c>
      <c r="I110" s="221"/>
      <c r="J110" s="217"/>
      <c r="K110" s="217"/>
      <c r="L110" s="222"/>
      <c r="M110" s="223"/>
      <c r="N110" s="224"/>
      <c r="O110" s="224"/>
      <c r="P110" s="224"/>
      <c r="Q110" s="224"/>
      <c r="R110" s="224"/>
      <c r="S110" s="224"/>
      <c r="T110" s="225"/>
      <c r="AT110" s="226" t="s">
        <v>150</v>
      </c>
      <c r="AU110" s="226" t="s">
        <v>83</v>
      </c>
      <c r="AV110" s="12" t="s">
        <v>135</v>
      </c>
      <c r="AW110" s="12" t="s">
        <v>36</v>
      </c>
      <c r="AX110" s="12" t="s">
        <v>81</v>
      </c>
      <c r="AY110" s="226" t="s">
        <v>127</v>
      </c>
    </row>
    <row r="111" spans="2:65" s="1" customFormat="1" ht="16.5" customHeight="1">
      <c r="B111" s="41"/>
      <c r="C111" s="192" t="s">
        <v>182</v>
      </c>
      <c r="D111" s="192" t="s">
        <v>130</v>
      </c>
      <c r="E111" s="193" t="s">
        <v>183</v>
      </c>
      <c r="F111" s="194" t="s">
        <v>184</v>
      </c>
      <c r="G111" s="195" t="s">
        <v>185</v>
      </c>
      <c r="H111" s="196">
        <v>9</v>
      </c>
      <c r="I111" s="197"/>
      <c r="J111" s="198">
        <f>ROUND(I111*H111,2)</f>
        <v>0</v>
      </c>
      <c r="K111" s="194" t="s">
        <v>134</v>
      </c>
      <c r="L111" s="61"/>
      <c r="M111" s="199" t="s">
        <v>23</v>
      </c>
      <c r="N111" s="200" t="s">
        <v>44</v>
      </c>
      <c r="O111" s="42"/>
      <c r="P111" s="201">
        <f>O111*H111</f>
        <v>0</v>
      </c>
      <c r="Q111" s="201">
        <v>0</v>
      </c>
      <c r="R111" s="201">
        <f>Q111*H111</f>
        <v>0</v>
      </c>
      <c r="S111" s="201">
        <v>2.9999999999999997E-4</v>
      </c>
      <c r="T111" s="202">
        <f>S111*H111</f>
        <v>2.6999999999999997E-3</v>
      </c>
      <c r="AR111" s="24" t="s">
        <v>169</v>
      </c>
      <c r="AT111" s="24" t="s">
        <v>130</v>
      </c>
      <c r="AU111" s="24" t="s">
        <v>83</v>
      </c>
      <c r="AY111" s="24" t="s">
        <v>127</v>
      </c>
      <c r="BE111" s="203">
        <f>IF(N111="základní",J111,0)</f>
        <v>0</v>
      </c>
      <c r="BF111" s="203">
        <f>IF(N111="snížená",J111,0)</f>
        <v>0</v>
      </c>
      <c r="BG111" s="203">
        <f>IF(N111="zákl. přenesená",J111,0)</f>
        <v>0</v>
      </c>
      <c r="BH111" s="203">
        <f>IF(N111="sníž. přenesená",J111,0)</f>
        <v>0</v>
      </c>
      <c r="BI111" s="203">
        <f>IF(N111="nulová",J111,0)</f>
        <v>0</v>
      </c>
      <c r="BJ111" s="24" t="s">
        <v>81</v>
      </c>
      <c r="BK111" s="203">
        <f>ROUND(I111*H111,2)</f>
        <v>0</v>
      </c>
      <c r="BL111" s="24" t="s">
        <v>169</v>
      </c>
      <c r="BM111" s="24" t="s">
        <v>186</v>
      </c>
    </row>
    <row r="112" spans="2:65" s="1" customFormat="1" ht="25.5" customHeight="1">
      <c r="B112" s="41"/>
      <c r="C112" s="192" t="s">
        <v>187</v>
      </c>
      <c r="D112" s="192" t="s">
        <v>130</v>
      </c>
      <c r="E112" s="193" t="s">
        <v>188</v>
      </c>
      <c r="F112" s="194" t="s">
        <v>189</v>
      </c>
      <c r="G112" s="195" t="s">
        <v>168</v>
      </c>
      <c r="H112" s="196">
        <v>951.27</v>
      </c>
      <c r="I112" s="197"/>
      <c r="J112" s="198">
        <f>ROUND(I112*H112,2)</f>
        <v>0</v>
      </c>
      <c r="K112" s="194" t="s">
        <v>134</v>
      </c>
      <c r="L112" s="61"/>
      <c r="M112" s="199" t="s">
        <v>23</v>
      </c>
      <c r="N112" s="200" t="s">
        <v>44</v>
      </c>
      <c r="O112" s="42"/>
      <c r="P112" s="201">
        <f>O112*H112</f>
        <v>0</v>
      </c>
      <c r="Q112" s="201">
        <v>0</v>
      </c>
      <c r="R112" s="201">
        <f>Q112*H112</f>
        <v>0</v>
      </c>
      <c r="S112" s="201">
        <v>0</v>
      </c>
      <c r="T112" s="202">
        <f>S112*H112</f>
        <v>0</v>
      </c>
      <c r="AR112" s="24" t="s">
        <v>169</v>
      </c>
      <c r="AT112" s="24" t="s">
        <v>130</v>
      </c>
      <c r="AU112" s="24" t="s">
        <v>83</v>
      </c>
      <c r="AY112" s="24" t="s">
        <v>127</v>
      </c>
      <c r="BE112" s="203">
        <f>IF(N112="základní",J112,0)</f>
        <v>0</v>
      </c>
      <c r="BF112" s="203">
        <f>IF(N112="snížená",J112,0)</f>
        <v>0</v>
      </c>
      <c r="BG112" s="203">
        <f>IF(N112="zákl. přenesená",J112,0)</f>
        <v>0</v>
      </c>
      <c r="BH112" s="203">
        <f>IF(N112="sníž. přenesená",J112,0)</f>
        <v>0</v>
      </c>
      <c r="BI112" s="203">
        <f>IF(N112="nulová",J112,0)</f>
        <v>0</v>
      </c>
      <c r="BJ112" s="24" t="s">
        <v>81</v>
      </c>
      <c r="BK112" s="203">
        <f>ROUND(I112*H112,2)</f>
        <v>0</v>
      </c>
      <c r="BL112" s="24" t="s">
        <v>169</v>
      </c>
      <c r="BM112" s="24" t="s">
        <v>190</v>
      </c>
    </row>
    <row r="113" spans="2:65" s="11" customFormat="1" ht="13.5">
      <c r="B113" s="204"/>
      <c r="C113" s="205"/>
      <c r="D113" s="206" t="s">
        <v>150</v>
      </c>
      <c r="E113" s="207" t="s">
        <v>23</v>
      </c>
      <c r="F113" s="208" t="s">
        <v>172</v>
      </c>
      <c r="G113" s="205"/>
      <c r="H113" s="209">
        <v>951.27</v>
      </c>
      <c r="I113" s="210"/>
      <c r="J113" s="205"/>
      <c r="K113" s="205"/>
      <c r="L113" s="211"/>
      <c r="M113" s="212"/>
      <c r="N113" s="213"/>
      <c r="O113" s="213"/>
      <c r="P113" s="213"/>
      <c r="Q113" s="213"/>
      <c r="R113" s="213"/>
      <c r="S113" s="213"/>
      <c r="T113" s="214"/>
      <c r="AT113" s="215" t="s">
        <v>150</v>
      </c>
      <c r="AU113" s="215" t="s">
        <v>83</v>
      </c>
      <c r="AV113" s="11" t="s">
        <v>83</v>
      </c>
      <c r="AW113" s="11" t="s">
        <v>36</v>
      </c>
      <c r="AX113" s="11" t="s">
        <v>73</v>
      </c>
      <c r="AY113" s="215" t="s">
        <v>127</v>
      </c>
    </row>
    <row r="114" spans="2:65" s="12" customFormat="1" ht="13.5">
      <c r="B114" s="216"/>
      <c r="C114" s="217"/>
      <c r="D114" s="206" t="s">
        <v>150</v>
      </c>
      <c r="E114" s="218" t="s">
        <v>23</v>
      </c>
      <c r="F114" s="219" t="s">
        <v>152</v>
      </c>
      <c r="G114" s="217"/>
      <c r="H114" s="220">
        <v>951.27</v>
      </c>
      <c r="I114" s="221"/>
      <c r="J114" s="217"/>
      <c r="K114" s="217"/>
      <c r="L114" s="222"/>
      <c r="M114" s="223"/>
      <c r="N114" s="224"/>
      <c r="O114" s="224"/>
      <c r="P114" s="224"/>
      <c r="Q114" s="224"/>
      <c r="R114" s="224"/>
      <c r="S114" s="224"/>
      <c r="T114" s="225"/>
      <c r="AT114" s="226" t="s">
        <v>150</v>
      </c>
      <c r="AU114" s="226" t="s">
        <v>83</v>
      </c>
      <c r="AV114" s="12" t="s">
        <v>135</v>
      </c>
      <c r="AW114" s="12" t="s">
        <v>36</v>
      </c>
      <c r="AX114" s="12" t="s">
        <v>81</v>
      </c>
      <c r="AY114" s="226" t="s">
        <v>127</v>
      </c>
    </row>
    <row r="115" spans="2:65" s="1" customFormat="1" ht="16.5" customHeight="1">
      <c r="B115" s="41"/>
      <c r="C115" s="237" t="s">
        <v>191</v>
      </c>
      <c r="D115" s="237" t="s">
        <v>192</v>
      </c>
      <c r="E115" s="238" t="s">
        <v>193</v>
      </c>
      <c r="F115" s="239" t="s">
        <v>194</v>
      </c>
      <c r="G115" s="240" t="s">
        <v>141</v>
      </c>
      <c r="H115" s="241">
        <v>0.28499999999999998</v>
      </c>
      <c r="I115" s="242"/>
      <c r="J115" s="243">
        <f>ROUND(I115*H115,2)</f>
        <v>0</v>
      </c>
      <c r="K115" s="239" t="s">
        <v>134</v>
      </c>
      <c r="L115" s="244"/>
      <c r="M115" s="245" t="s">
        <v>23</v>
      </c>
      <c r="N115" s="246" t="s">
        <v>44</v>
      </c>
      <c r="O115" s="42"/>
      <c r="P115" s="201">
        <f>O115*H115</f>
        <v>0</v>
      </c>
      <c r="Q115" s="201">
        <v>1</v>
      </c>
      <c r="R115" s="201">
        <f>Q115*H115</f>
        <v>0.28499999999999998</v>
      </c>
      <c r="S115" s="201">
        <v>0</v>
      </c>
      <c r="T115" s="202">
        <f>S115*H115</f>
        <v>0</v>
      </c>
      <c r="AR115" s="24" t="s">
        <v>195</v>
      </c>
      <c r="AT115" s="24" t="s">
        <v>192</v>
      </c>
      <c r="AU115" s="24" t="s">
        <v>83</v>
      </c>
      <c r="AY115" s="24" t="s">
        <v>127</v>
      </c>
      <c r="BE115" s="203">
        <f>IF(N115="základní",J115,0)</f>
        <v>0</v>
      </c>
      <c r="BF115" s="203">
        <f>IF(N115="snížená",J115,0)</f>
        <v>0</v>
      </c>
      <c r="BG115" s="203">
        <f>IF(N115="zákl. přenesená",J115,0)</f>
        <v>0</v>
      </c>
      <c r="BH115" s="203">
        <f>IF(N115="sníž. přenesená",J115,0)</f>
        <v>0</v>
      </c>
      <c r="BI115" s="203">
        <f>IF(N115="nulová",J115,0)</f>
        <v>0</v>
      </c>
      <c r="BJ115" s="24" t="s">
        <v>81</v>
      </c>
      <c r="BK115" s="203">
        <f>ROUND(I115*H115,2)</f>
        <v>0</v>
      </c>
      <c r="BL115" s="24" t="s">
        <v>169</v>
      </c>
      <c r="BM115" s="24" t="s">
        <v>196</v>
      </c>
    </row>
    <row r="116" spans="2:65" s="11" customFormat="1" ht="13.5">
      <c r="B116" s="204"/>
      <c r="C116" s="205"/>
      <c r="D116" s="206" t="s">
        <v>150</v>
      </c>
      <c r="E116" s="205"/>
      <c r="F116" s="208" t="s">
        <v>197</v>
      </c>
      <c r="G116" s="205"/>
      <c r="H116" s="209">
        <v>0.28499999999999998</v>
      </c>
      <c r="I116" s="210"/>
      <c r="J116" s="205"/>
      <c r="K116" s="205"/>
      <c r="L116" s="211"/>
      <c r="M116" s="212"/>
      <c r="N116" s="213"/>
      <c r="O116" s="213"/>
      <c r="P116" s="213"/>
      <c r="Q116" s="213"/>
      <c r="R116" s="213"/>
      <c r="S116" s="213"/>
      <c r="T116" s="214"/>
      <c r="AT116" s="215" t="s">
        <v>150</v>
      </c>
      <c r="AU116" s="215" t="s">
        <v>83</v>
      </c>
      <c r="AV116" s="11" t="s">
        <v>83</v>
      </c>
      <c r="AW116" s="11" t="s">
        <v>6</v>
      </c>
      <c r="AX116" s="11" t="s">
        <v>81</v>
      </c>
      <c r="AY116" s="215" t="s">
        <v>127</v>
      </c>
    </row>
    <row r="117" spans="2:65" s="1" customFormat="1" ht="25.5" customHeight="1">
      <c r="B117" s="41"/>
      <c r="C117" s="192" t="s">
        <v>198</v>
      </c>
      <c r="D117" s="192" t="s">
        <v>130</v>
      </c>
      <c r="E117" s="193" t="s">
        <v>199</v>
      </c>
      <c r="F117" s="194" t="s">
        <v>200</v>
      </c>
      <c r="G117" s="195" t="s">
        <v>168</v>
      </c>
      <c r="H117" s="196">
        <v>951.27</v>
      </c>
      <c r="I117" s="197"/>
      <c r="J117" s="198">
        <f>ROUND(I117*H117,2)</f>
        <v>0</v>
      </c>
      <c r="K117" s="194" t="s">
        <v>134</v>
      </c>
      <c r="L117" s="61"/>
      <c r="M117" s="199" t="s">
        <v>23</v>
      </c>
      <c r="N117" s="200" t="s">
        <v>44</v>
      </c>
      <c r="O117" s="42"/>
      <c r="P117" s="201">
        <f>O117*H117</f>
        <v>0</v>
      </c>
      <c r="Q117" s="201">
        <v>3.6000000000000002E-4</v>
      </c>
      <c r="R117" s="201">
        <f>Q117*H117</f>
        <v>0.34245720000000002</v>
      </c>
      <c r="S117" s="201">
        <v>0</v>
      </c>
      <c r="T117" s="202">
        <f>S117*H117</f>
        <v>0</v>
      </c>
      <c r="AR117" s="24" t="s">
        <v>169</v>
      </c>
      <c r="AT117" s="24" t="s">
        <v>130</v>
      </c>
      <c r="AU117" s="24" t="s">
        <v>83</v>
      </c>
      <c r="AY117" s="24" t="s">
        <v>127</v>
      </c>
      <c r="BE117" s="203">
        <f>IF(N117="základní",J117,0)</f>
        <v>0</v>
      </c>
      <c r="BF117" s="203">
        <f>IF(N117="snížená",J117,0)</f>
        <v>0</v>
      </c>
      <c r="BG117" s="203">
        <f>IF(N117="zákl. přenesená",J117,0)</f>
        <v>0</v>
      </c>
      <c r="BH117" s="203">
        <f>IF(N117="sníž. přenesená",J117,0)</f>
        <v>0</v>
      </c>
      <c r="BI117" s="203">
        <f>IF(N117="nulová",J117,0)</f>
        <v>0</v>
      </c>
      <c r="BJ117" s="24" t="s">
        <v>81</v>
      </c>
      <c r="BK117" s="203">
        <f>ROUND(I117*H117,2)</f>
        <v>0</v>
      </c>
      <c r="BL117" s="24" t="s">
        <v>169</v>
      </c>
      <c r="BM117" s="24" t="s">
        <v>201</v>
      </c>
    </row>
    <row r="118" spans="2:65" s="11" customFormat="1" ht="13.5">
      <c r="B118" s="204"/>
      <c r="C118" s="205"/>
      <c r="D118" s="206" t="s">
        <v>150</v>
      </c>
      <c r="E118" s="207" t="s">
        <v>23</v>
      </c>
      <c r="F118" s="208" t="s">
        <v>172</v>
      </c>
      <c r="G118" s="205"/>
      <c r="H118" s="209">
        <v>951.27</v>
      </c>
      <c r="I118" s="210"/>
      <c r="J118" s="205"/>
      <c r="K118" s="205"/>
      <c r="L118" s="211"/>
      <c r="M118" s="212"/>
      <c r="N118" s="213"/>
      <c r="O118" s="213"/>
      <c r="P118" s="213"/>
      <c r="Q118" s="213"/>
      <c r="R118" s="213"/>
      <c r="S118" s="213"/>
      <c r="T118" s="214"/>
      <c r="AT118" s="215" t="s">
        <v>150</v>
      </c>
      <c r="AU118" s="215" t="s">
        <v>83</v>
      </c>
      <c r="AV118" s="11" t="s">
        <v>83</v>
      </c>
      <c r="AW118" s="11" t="s">
        <v>36</v>
      </c>
      <c r="AX118" s="11" t="s">
        <v>73</v>
      </c>
      <c r="AY118" s="215" t="s">
        <v>127</v>
      </c>
    </row>
    <row r="119" spans="2:65" s="12" customFormat="1" ht="13.5">
      <c r="B119" s="216"/>
      <c r="C119" s="217"/>
      <c r="D119" s="206" t="s">
        <v>150</v>
      </c>
      <c r="E119" s="218" t="s">
        <v>23</v>
      </c>
      <c r="F119" s="219" t="s">
        <v>152</v>
      </c>
      <c r="G119" s="217"/>
      <c r="H119" s="220">
        <v>951.27</v>
      </c>
      <c r="I119" s="221"/>
      <c r="J119" s="217"/>
      <c r="K119" s="217"/>
      <c r="L119" s="222"/>
      <c r="M119" s="223"/>
      <c r="N119" s="224"/>
      <c r="O119" s="224"/>
      <c r="P119" s="224"/>
      <c r="Q119" s="224"/>
      <c r="R119" s="224"/>
      <c r="S119" s="224"/>
      <c r="T119" s="225"/>
      <c r="AT119" s="226" t="s">
        <v>150</v>
      </c>
      <c r="AU119" s="226" t="s">
        <v>83</v>
      </c>
      <c r="AV119" s="12" t="s">
        <v>135</v>
      </c>
      <c r="AW119" s="12" t="s">
        <v>36</v>
      </c>
      <c r="AX119" s="12" t="s">
        <v>81</v>
      </c>
      <c r="AY119" s="226" t="s">
        <v>127</v>
      </c>
    </row>
    <row r="120" spans="2:65" s="1" customFormat="1" ht="25.5" customHeight="1">
      <c r="B120" s="41"/>
      <c r="C120" s="237" t="s">
        <v>202</v>
      </c>
      <c r="D120" s="237" t="s">
        <v>192</v>
      </c>
      <c r="E120" s="238" t="s">
        <v>203</v>
      </c>
      <c r="F120" s="239" t="s">
        <v>204</v>
      </c>
      <c r="G120" s="240" t="s">
        <v>168</v>
      </c>
      <c r="H120" s="241">
        <v>1093.961</v>
      </c>
      <c r="I120" s="242"/>
      <c r="J120" s="243">
        <f>ROUND(I120*H120,2)</f>
        <v>0</v>
      </c>
      <c r="K120" s="239" t="s">
        <v>134</v>
      </c>
      <c r="L120" s="244"/>
      <c r="M120" s="245" t="s">
        <v>23</v>
      </c>
      <c r="N120" s="246" t="s">
        <v>44</v>
      </c>
      <c r="O120" s="42"/>
      <c r="P120" s="201">
        <f>O120*H120</f>
        <v>0</v>
      </c>
      <c r="Q120" s="201">
        <v>4.4999999999999997E-3</v>
      </c>
      <c r="R120" s="201">
        <f>Q120*H120</f>
        <v>4.9228244999999999</v>
      </c>
      <c r="S120" s="201">
        <v>0</v>
      </c>
      <c r="T120" s="202">
        <f>S120*H120</f>
        <v>0</v>
      </c>
      <c r="AR120" s="24" t="s">
        <v>195</v>
      </c>
      <c r="AT120" s="24" t="s">
        <v>192</v>
      </c>
      <c r="AU120" s="24" t="s">
        <v>83</v>
      </c>
      <c r="AY120" s="24" t="s">
        <v>127</v>
      </c>
      <c r="BE120" s="203">
        <f>IF(N120="základní",J120,0)</f>
        <v>0</v>
      </c>
      <c r="BF120" s="203">
        <f>IF(N120="snížená",J120,0)</f>
        <v>0</v>
      </c>
      <c r="BG120" s="203">
        <f>IF(N120="zákl. přenesená",J120,0)</f>
        <v>0</v>
      </c>
      <c r="BH120" s="203">
        <f>IF(N120="sníž. přenesená",J120,0)</f>
        <v>0</v>
      </c>
      <c r="BI120" s="203">
        <f>IF(N120="nulová",J120,0)</f>
        <v>0</v>
      </c>
      <c r="BJ120" s="24" t="s">
        <v>81</v>
      </c>
      <c r="BK120" s="203">
        <f>ROUND(I120*H120,2)</f>
        <v>0</v>
      </c>
      <c r="BL120" s="24" t="s">
        <v>169</v>
      </c>
      <c r="BM120" s="24" t="s">
        <v>205</v>
      </c>
    </row>
    <row r="121" spans="2:65" s="11" customFormat="1" ht="13.5">
      <c r="B121" s="204"/>
      <c r="C121" s="205"/>
      <c r="D121" s="206" t="s">
        <v>150</v>
      </c>
      <c r="E121" s="205"/>
      <c r="F121" s="208" t="s">
        <v>206</v>
      </c>
      <c r="G121" s="205"/>
      <c r="H121" s="209">
        <v>1093.961</v>
      </c>
      <c r="I121" s="210"/>
      <c r="J121" s="205"/>
      <c r="K121" s="205"/>
      <c r="L121" s="211"/>
      <c r="M121" s="212"/>
      <c r="N121" s="213"/>
      <c r="O121" s="213"/>
      <c r="P121" s="213"/>
      <c r="Q121" s="213"/>
      <c r="R121" s="213"/>
      <c r="S121" s="213"/>
      <c r="T121" s="214"/>
      <c r="AT121" s="215" t="s">
        <v>150</v>
      </c>
      <c r="AU121" s="215" t="s">
        <v>83</v>
      </c>
      <c r="AV121" s="11" t="s">
        <v>83</v>
      </c>
      <c r="AW121" s="11" t="s">
        <v>6</v>
      </c>
      <c r="AX121" s="11" t="s">
        <v>81</v>
      </c>
      <c r="AY121" s="215" t="s">
        <v>127</v>
      </c>
    </row>
    <row r="122" spans="2:65" s="1" customFormat="1" ht="38.25" customHeight="1">
      <c r="B122" s="41"/>
      <c r="C122" s="192" t="s">
        <v>10</v>
      </c>
      <c r="D122" s="192" t="s">
        <v>130</v>
      </c>
      <c r="E122" s="193" t="s">
        <v>207</v>
      </c>
      <c r="F122" s="194" t="s">
        <v>208</v>
      </c>
      <c r="G122" s="195" t="s">
        <v>185</v>
      </c>
      <c r="H122" s="196">
        <v>9</v>
      </c>
      <c r="I122" s="197"/>
      <c r="J122" s="198">
        <f>ROUND(I122*H122,2)</f>
        <v>0</v>
      </c>
      <c r="K122" s="194" t="s">
        <v>134</v>
      </c>
      <c r="L122" s="61"/>
      <c r="M122" s="199" t="s">
        <v>23</v>
      </c>
      <c r="N122" s="200" t="s">
        <v>44</v>
      </c>
      <c r="O122" s="42"/>
      <c r="P122" s="201">
        <f>O122*H122</f>
        <v>0</v>
      </c>
      <c r="Q122" s="201">
        <v>7.4999999999999997E-3</v>
      </c>
      <c r="R122" s="201">
        <f>Q122*H122</f>
        <v>6.7500000000000004E-2</v>
      </c>
      <c r="S122" s="201">
        <v>0</v>
      </c>
      <c r="T122" s="202">
        <f>S122*H122</f>
        <v>0</v>
      </c>
      <c r="AR122" s="24" t="s">
        <v>169</v>
      </c>
      <c r="AT122" s="24" t="s">
        <v>130</v>
      </c>
      <c r="AU122" s="24" t="s">
        <v>83</v>
      </c>
      <c r="AY122" s="24" t="s">
        <v>127</v>
      </c>
      <c r="BE122" s="203">
        <f>IF(N122="základní",J122,0)</f>
        <v>0</v>
      </c>
      <c r="BF122" s="203">
        <f>IF(N122="snížená",J122,0)</f>
        <v>0</v>
      </c>
      <c r="BG122" s="203">
        <f>IF(N122="zákl. přenesená",J122,0)</f>
        <v>0</v>
      </c>
      <c r="BH122" s="203">
        <f>IF(N122="sníž. přenesená",J122,0)</f>
        <v>0</v>
      </c>
      <c r="BI122" s="203">
        <f>IF(N122="nulová",J122,0)</f>
        <v>0</v>
      </c>
      <c r="BJ122" s="24" t="s">
        <v>81</v>
      </c>
      <c r="BK122" s="203">
        <f>ROUND(I122*H122,2)</f>
        <v>0</v>
      </c>
      <c r="BL122" s="24" t="s">
        <v>169</v>
      </c>
      <c r="BM122" s="24" t="s">
        <v>209</v>
      </c>
    </row>
    <row r="123" spans="2:65" s="1" customFormat="1" ht="16.5" customHeight="1">
      <c r="B123" s="41"/>
      <c r="C123" s="237" t="s">
        <v>169</v>
      </c>
      <c r="D123" s="237" t="s">
        <v>192</v>
      </c>
      <c r="E123" s="238" t="s">
        <v>210</v>
      </c>
      <c r="F123" s="239" t="s">
        <v>211</v>
      </c>
      <c r="G123" s="240" t="s">
        <v>185</v>
      </c>
      <c r="H123" s="241">
        <v>9</v>
      </c>
      <c r="I123" s="242"/>
      <c r="J123" s="243">
        <f>ROUND(I123*H123,2)</f>
        <v>0</v>
      </c>
      <c r="K123" s="239" t="s">
        <v>23</v>
      </c>
      <c r="L123" s="244"/>
      <c r="M123" s="245" t="s">
        <v>23</v>
      </c>
      <c r="N123" s="246" t="s">
        <v>44</v>
      </c>
      <c r="O123" s="42"/>
      <c r="P123" s="201">
        <f>O123*H123</f>
        <v>0</v>
      </c>
      <c r="Q123" s="201">
        <v>2.0000000000000001E-4</v>
      </c>
      <c r="R123" s="201">
        <f>Q123*H123</f>
        <v>1.8000000000000002E-3</v>
      </c>
      <c r="S123" s="201">
        <v>0</v>
      </c>
      <c r="T123" s="202">
        <f>S123*H123</f>
        <v>0</v>
      </c>
      <c r="AR123" s="24" t="s">
        <v>195</v>
      </c>
      <c r="AT123" s="24" t="s">
        <v>192</v>
      </c>
      <c r="AU123" s="24" t="s">
        <v>83</v>
      </c>
      <c r="AY123" s="24" t="s">
        <v>127</v>
      </c>
      <c r="BE123" s="203">
        <f>IF(N123="základní",J123,0)</f>
        <v>0</v>
      </c>
      <c r="BF123" s="203">
        <f>IF(N123="snížená",J123,0)</f>
        <v>0</v>
      </c>
      <c r="BG123" s="203">
        <f>IF(N123="zákl. přenesená",J123,0)</f>
        <v>0</v>
      </c>
      <c r="BH123" s="203">
        <f>IF(N123="sníž. přenesená",J123,0)</f>
        <v>0</v>
      </c>
      <c r="BI123" s="203">
        <f>IF(N123="nulová",J123,0)</f>
        <v>0</v>
      </c>
      <c r="BJ123" s="24" t="s">
        <v>81</v>
      </c>
      <c r="BK123" s="203">
        <f>ROUND(I123*H123,2)</f>
        <v>0</v>
      </c>
      <c r="BL123" s="24" t="s">
        <v>169</v>
      </c>
      <c r="BM123" s="24" t="s">
        <v>212</v>
      </c>
    </row>
    <row r="124" spans="2:65" s="1" customFormat="1" ht="27">
      <c r="B124" s="41"/>
      <c r="C124" s="63"/>
      <c r="D124" s="206" t="s">
        <v>213</v>
      </c>
      <c r="E124" s="63"/>
      <c r="F124" s="247" t="s">
        <v>214</v>
      </c>
      <c r="G124" s="63"/>
      <c r="H124" s="63"/>
      <c r="I124" s="163"/>
      <c r="J124" s="63"/>
      <c r="K124" s="63"/>
      <c r="L124" s="61"/>
      <c r="M124" s="248"/>
      <c r="N124" s="42"/>
      <c r="O124" s="42"/>
      <c r="P124" s="42"/>
      <c r="Q124" s="42"/>
      <c r="R124" s="42"/>
      <c r="S124" s="42"/>
      <c r="T124" s="78"/>
      <c r="AT124" s="24" t="s">
        <v>213</v>
      </c>
      <c r="AU124" s="24" t="s">
        <v>83</v>
      </c>
    </row>
    <row r="125" spans="2:65" s="1" customFormat="1" ht="51" customHeight="1">
      <c r="B125" s="41"/>
      <c r="C125" s="192" t="s">
        <v>215</v>
      </c>
      <c r="D125" s="192" t="s">
        <v>130</v>
      </c>
      <c r="E125" s="193" t="s">
        <v>216</v>
      </c>
      <c r="F125" s="194" t="s">
        <v>217</v>
      </c>
      <c r="G125" s="195" t="s">
        <v>185</v>
      </c>
      <c r="H125" s="196">
        <v>12</v>
      </c>
      <c r="I125" s="197"/>
      <c r="J125" s="198">
        <f>ROUND(I125*H125,2)</f>
        <v>0</v>
      </c>
      <c r="K125" s="194" t="s">
        <v>134</v>
      </c>
      <c r="L125" s="61"/>
      <c r="M125" s="199" t="s">
        <v>23</v>
      </c>
      <c r="N125" s="200" t="s">
        <v>44</v>
      </c>
      <c r="O125" s="42"/>
      <c r="P125" s="201">
        <f>O125*H125</f>
        <v>0</v>
      </c>
      <c r="Q125" s="201">
        <v>0</v>
      </c>
      <c r="R125" s="201">
        <f>Q125*H125</f>
        <v>0</v>
      </c>
      <c r="S125" s="201">
        <v>0</v>
      </c>
      <c r="T125" s="202">
        <f>S125*H125</f>
        <v>0</v>
      </c>
      <c r="AR125" s="24" t="s">
        <v>169</v>
      </c>
      <c r="AT125" s="24" t="s">
        <v>130</v>
      </c>
      <c r="AU125" s="24" t="s">
        <v>83</v>
      </c>
      <c r="AY125" s="24" t="s">
        <v>127</v>
      </c>
      <c r="BE125" s="203">
        <f>IF(N125="základní",J125,0)</f>
        <v>0</v>
      </c>
      <c r="BF125" s="203">
        <f>IF(N125="snížená",J125,0)</f>
        <v>0</v>
      </c>
      <c r="BG125" s="203">
        <f>IF(N125="zákl. přenesená",J125,0)</f>
        <v>0</v>
      </c>
      <c r="BH125" s="203">
        <f>IF(N125="sníž. přenesená",J125,0)</f>
        <v>0</v>
      </c>
      <c r="BI125" s="203">
        <f>IF(N125="nulová",J125,0)</f>
        <v>0</v>
      </c>
      <c r="BJ125" s="24" t="s">
        <v>81</v>
      </c>
      <c r="BK125" s="203">
        <f>ROUND(I125*H125,2)</f>
        <v>0</v>
      </c>
      <c r="BL125" s="24" t="s">
        <v>169</v>
      </c>
      <c r="BM125" s="24" t="s">
        <v>218</v>
      </c>
    </row>
    <row r="126" spans="2:65" s="1" customFormat="1" ht="16.5" customHeight="1">
      <c r="B126" s="41"/>
      <c r="C126" s="237" t="s">
        <v>219</v>
      </c>
      <c r="D126" s="237" t="s">
        <v>192</v>
      </c>
      <c r="E126" s="238" t="s">
        <v>220</v>
      </c>
      <c r="F126" s="239" t="s">
        <v>221</v>
      </c>
      <c r="G126" s="240" t="s">
        <v>185</v>
      </c>
      <c r="H126" s="241">
        <v>10</v>
      </c>
      <c r="I126" s="242"/>
      <c r="J126" s="243">
        <f>ROUND(I126*H126,2)</f>
        <v>0</v>
      </c>
      <c r="K126" s="239" t="s">
        <v>134</v>
      </c>
      <c r="L126" s="244"/>
      <c r="M126" s="245" t="s">
        <v>23</v>
      </c>
      <c r="N126" s="246" t="s">
        <v>44</v>
      </c>
      <c r="O126" s="42"/>
      <c r="P126" s="201">
        <f>O126*H126</f>
        <v>0</v>
      </c>
      <c r="Q126" s="201">
        <v>2.0000000000000001E-4</v>
      </c>
      <c r="R126" s="201">
        <f>Q126*H126</f>
        <v>2E-3</v>
      </c>
      <c r="S126" s="201">
        <v>0</v>
      </c>
      <c r="T126" s="202">
        <f>S126*H126</f>
        <v>0</v>
      </c>
      <c r="AR126" s="24" t="s">
        <v>195</v>
      </c>
      <c r="AT126" s="24" t="s">
        <v>192</v>
      </c>
      <c r="AU126" s="24" t="s">
        <v>83</v>
      </c>
      <c r="AY126" s="24" t="s">
        <v>127</v>
      </c>
      <c r="BE126" s="203">
        <f>IF(N126="základní",J126,0)</f>
        <v>0</v>
      </c>
      <c r="BF126" s="203">
        <f>IF(N126="snížená",J126,0)</f>
        <v>0</v>
      </c>
      <c r="BG126" s="203">
        <f>IF(N126="zákl. přenesená",J126,0)</f>
        <v>0</v>
      </c>
      <c r="BH126" s="203">
        <f>IF(N126="sníž. přenesená",J126,0)</f>
        <v>0</v>
      </c>
      <c r="BI126" s="203">
        <f>IF(N126="nulová",J126,0)</f>
        <v>0</v>
      </c>
      <c r="BJ126" s="24" t="s">
        <v>81</v>
      </c>
      <c r="BK126" s="203">
        <f>ROUND(I126*H126,2)</f>
        <v>0</v>
      </c>
      <c r="BL126" s="24" t="s">
        <v>169</v>
      </c>
      <c r="BM126" s="24" t="s">
        <v>222</v>
      </c>
    </row>
    <row r="127" spans="2:65" s="1" customFormat="1" ht="16.5" customHeight="1">
      <c r="B127" s="41"/>
      <c r="C127" s="237" t="s">
        <v>223</v>
      </c>
      <c r="D127" s="237" t="s">
        <v>192</v>
      </c>
      <c r="E127" s="238" t="s">
        <v>224</v>
      </c>
      <c r="F127" s="239" t="s">
        <v>225</v>
      </c>
      <c r="G127" s="240" t="s">
        <v>185</v>
      </c>
      <c r="H127" s="241">
        <v>2</v>
      </c>
      <c r="I127" s="242"/>
      <c r="J127" s="243">
        <f>ROUND(I127*H127,2)</f>
        <v>0</v>
      </c>
      <c r="K127" s="239" t="s">
        <v>134</v>
      </c>
      <c r="L127" s="244"/>
      <c r="M127" s="245" t="s">
        <v>23</v>
      </c>
      <c r="N127" s="246" t="s">
        <v>44</v>
      </c>
      <c r="O127" s="42"/>
      <c r="P127" s="201">
        <f>O127*H127</f>
        <v>0</v>
      </c>
      <c r="Q127" s="201">
        <v>2.0000000000000001E-4</v>
      </c>
      <c r="R127" s="201">
        <f>Q127*H127</f>
        <v>4.0000000000000002E-4</v>
      </c>
      <c r="S127" s="201">
        <v>0</v>
      </c>
      <c r="T127" s="202">
        <f>S127*H127</f>
        <v>0</v>
      </c>
      <c r="AR127" s="24" t="s">
        <v>195</v>
      </c>
      <c r="AT127" s="24" t="s">
        <v>192</v>
      </c>
      <c r="AU127" s="24" t="s">
        <v>83</v>
      </c>
      <c r="AY127" s="24" t="s">
        <v>127</v>
      </c>
      <c r="BE127" s="203">
        <f>IF(N127="základní",J127,0)</f>
        <v>0</v>
      </c>
      <c r="BF127" s="203">
        <f>IF(N127="snížená",J127,0)</f>
        <v>0</v>
      </c>
      <c r="BG127" s="203">
        <f>IF(N127="zákl. přenesená",J127,0)</f>
        <v>0</v>
      </c>
      <c r="BH127" s="203">
        <f>IF(N127="sníž. přenesená",J127,0)</f>
        <v>0</v>
      </c>
      <c r="BI127" s="203">
        <f>IF(N127="nulová",J127,0)</f>
        <v>0</v>
      </c>
      <c r="BJ127" s="24" t="s">
        <v>81</v>
      </c>
      <c r="BK127" s="203">
        <f>ROUND(I127*H127,2)</f>
        <v>0</v>
      </c>
      <c r="BL127" s="24" t="s">
        <v>169</v>
      </c>
      <c r="BM127" s="24" t="s">
        <v>226</v>
      </c>
    </row>
    <row r="128" spans="2:65" s="1" customFormat="1" ht="25.5" customHeight="1">
      <c r="B128" s="41"/>
      <c r="C128" s="192" t="s">
        <v>227</v>
      </c>
      <c r="D128" s="192" t="s">
        <v>130</v>
      </c>
      <c r="E128" s="193" t="s">
        <v>228</v>
      </c>
      <c r="F128" s="194" t="s">
        <v>229</v>
      </c>
      <c r="G128" s="195" t="s">
        <v>230</v>
      </c>
      <c r="H128" s="196">
        <v>216.6</v>
      </c>
      <c r="I128" s="197"/>
      <c r="J128" s="198">
        <f>ROUND(I128*H128,2)</f>
        <v>0</v>
      </c>
      <c r="K128" s="194" t="s">
        <v>134</v>
      </c>
      <c r="L128" s="61"/>
      <c r="M128" s="199" t="s">
        <v>23</v>
      </c>
      <c r="N128" s="200" t="s">
        <v>44</v>
      </c>
      <c r="O128" s="42"/>
      <c r="P128" s="201">
        <f>O128*H128</f>
        <v>0</v>
      </c>
      <c r="Q128" s="201">
        <v>5.9999999999999995E-4</v>
      </c>
      <c r="R128" s="201">
        <f>Q128*H128</f>
        <v>0.12995999999999999</v>
      </c>
      <c r="S128" s="201">
        <v>0</v>
      </c>
      <c r="T128" s="202">
        <f>S128*H128</f>
        <v>0</v>
      </c>
      <c r="AR128" s="24" t="s">
        <v>169</v>
      </c>
      <c r="AT128" s="24" t="s">
        <v>130</v>
      </c>
      <c r="AU128" s="24" t="s">
        <v>83</v>
      </c>
      <c r="AY128" s="24" t="s">
        <v>127</v>
      </c>
      <c r="BE128" s="203">
        <f>IF(N128="základní",J128,0)</f>
        <v>0</v>
      </c>
      <c r="BF128" s="203">
        <f>IF(N128="snížená",J128,0)</f>
        <v>0</v>
      </c>
      <c r="BG128" s="203">
        <f>IF(N128="zákl. přenesená",J128,0)</f>
        <v>0</v>
      </c>
      <c r="BH128" s="203">
        <f>IF(N128="sníž. přenesená",J128,0)</f>
        <v>0</v>
      </c>
      <c r="BI128" s="203">
        <f>IF(N128="nulová",J128,0)</f>
        <v>0</v>
      </c>
      <c r="BJ128" s="24" t="s">
        <v>81</v>
      </c>
      <c r="BK128" s="203">
        <f>ROUND(I128*H128,2)</f>
        <v>0</v>
      </c>
      <c r="BL128" s="24" t="s">
        <v>169</v>
      </c>
      <c r="BM128" s="24" t="s">
        <v>231</v>
      </c>
    </row>
    <row r="129" spans="2:65" s="11" customFormat="1" ht="13.5">
      <c r="B129" s="204"/>
      <c r="C129" s="205"/>
      <c r="D129" s="206" t="s">
        <v>150</v>
      </c>
      <c r="E129" s="207" t="s">
        <v>23</v>
      </c>
      <c r="F129" s="208" t="s">
        <v>232</v>
      </c>
      <c r="G129" s="205"/>
      <c r="H129" s="209">
        <v>118.6</v>
      </c>
      <c r="I129" s="210"/>
      <c r="J129" s="205"/>
      <c r="K129" s="205"/>
      <c r="L129" s="211"/>
      <c r="M129" s="212"/>
      <c r="N129" s="213"/>
      <c r="O129" s="213"/>
      <c r="P129" s="213"/>
      <c r="Q129" s="213"/>
      <c r="R129" s="213"/>
      <c r="S129" s="213"/>
      <c r="T129" s="214"/>
      <c r="AT129" s="215" t="s">
        <v>150</v>
      </c>
      <c r="AU129" s="215" t="s">
        <v>83</v>
      </c>
      <c r="AV129" s="11" t="s">
        <v>83</v>
      </c>
      <c r="AW129" s="11" t="s">
        <v>36</v>
      </c>
      <c r="AX129" s="11" t="s">
        <v>73</v>
      </c>
      <c r="AY129" s="215" t="s">
        <v>127</v>
      </c>
    </row>
    <row r="130" spans="2:65" s="11" customFormat="1" ht="13.5">
      <c r="B130" s="204"/>
      <c r="C130" s="205"/>
      <c r="D130" s="206" t="s">
        <v>150</v>
      </c>
      <c r="E130" s="207" t="s">
        <v>23</v>
      </c>
      <c r="F130" s="208" t="s">
        <v>233</v>
      </c>
      <c r="G130" s="205"/>
      <c r="H130" s="209">
        <v>98</v>
      </c>
      <c r="I130" s="210"/>
      <c r="J130" s="205"/>
      <c r="K130" s="205"/>
      <c r="L130" s="211"/>
      <c r="M130" s="212"/>
      <c r="N130" s="213"/>
      <c r="O130" s="213"/>
      <c r="P130" s="213"/>
      <c r="Q130" s="213"/>
      <c r="R130" s="213"/>
      <c r="S130" s="213"/>
      <c r="T130" s="214"/>
      <c r="AT130" s="215" t="s">
        <v>150</v>
      </c>
      <c r="AU130" s="215" t="s">
        <v>83</v>
      </c>
      <c r="AV130" s="11" t="s">
        <v>83</v>
      </c>
      <c r="AW130" s="11" t="s">
        <v>36</v>
      </c>
      <c r="AX130" s="11" t="s">
        <v>73</v>
      </c>
      <c r="AY130" s="215" t="s">
        <v>127</v>
      </c>
    </row>
    <row r="131" spans="2:65" s="12" customFormat="1" ht="13.5">
      <c r="B131" s="216"/>
      <c r="C131" s="217"/>
      <c r="D131" s="206" t="s">
        <v>150</v>
      </c>
      <c r="E131" s="218" t="s">
        <v>23</v>
      </c>
      <c r="F131" s="219" t="s">
        <v>152</v>
      </c>
      <c r="G131" s="217"/>
      <c r="H131" s="220">
        <v>216.6</v>
      </c>
      <c r="I131" s="221"/>
      <c r="J131" s="217"/>
      <c r="K131" s="217"/>
      <c r="L131" s="222"/>
      <c r="M131" s="223"/>
      <c r="N131" s="224"/>
      <c r="O131" s="224"/>
      <c r="P131" s="224"/>
      <c r="Q131" s="224"/>
      <c r="R131" s="224"/>
      <c r="S131" s="224"/>
      <c r="T131" s="225"/>
      <c r="AT131" s="226" t="s">
        <v>150</v>
      </c>
      <c r="AU131" s="226" t="s">
        <v>83</v>
      </c>
      <c r="AV131" s="12" t="s">
        <v>135</v>
      </c>
      <c r="AW131" s="12" t="s">
        <v>36</v>
      </c>
      <c r="AX131" s="12" t="s">
        <v>81</v>
      </c>
      <c r="AY131" s="226" t="s">
        <v>127</v>
      </c>
    </row>
    <row r="132" spans="2:65" s="1" customFormat="1" ht="25.5" customHeight="1">
      <c r="B132" s="41"/>
      <c r="C132" s="192" t="s">
        <v>9</v>
      </c>
      <c r="D132" s="192" t="s">
        <v>130</v>
      </c>
      <c r="E132" s="193" t="s">
        <v>234</v>
      </c>
      <c r="F132" s="194" t="s">
        <v>235</v>
      </c>
      <c r="G132" s="195" t="s">
        <v>230</v>
      </c>
      <c r="H132" s="196">
        <v>217.94</v>
      </c>
      <c r="I132" s="197"/>
      <c r="J132" s="198">
        <f>ROUND(I132*H132,2)</f>
        <v>0</v>
      </c>
      <c r="K132" s="194" t="s">
        <v>134</v>
      </c>
      <c r="L132" s="61"/>
      <c r="M132" s="199" t="s">
        <v>23</v>
      </c>
      <c r="N132" s="200" t="s">
        <v>44</v>
      </c>
      <c r="O132" s="42"/>
      <c r="P132" s="201">
        <f>O132*H132</f>
        <v>0</v>
      </c>
      <c r="Q132" s="201">
        <v>5.9999999999999995E-4</v>
      </c>
      <c r="R132" s="201">
        <f>Q132*H132</f>
        <v>0.13076399999999999</v>
      </c>
      <c r="S132" s="201">
        <v>0</v>
      </c>
      <c r="T132" s="202">
        <f>S132*H132</f>
        <v>0</v>
      </c>
      <c r="AR132" s="24" t="s">
        <v>169</v>
      </c>
      <c r="AT132" s="24" t="s">
        <v>130</v>
      </c>
      <c r="AU132" s="24" t="s">
        <v>83</v>
      </c>
      <c r="AY132" s="24" t="s">
        <v>127</v>
      </c>
      <c r="BE132" s="203">
        <f>IF(N132="základní",J132,0)</f>
        <v>0</v>
      </c>
      <c r="BF132" s="203">
        <f>IF(N132="snížená",J132,0)</f>
        <v>0</v>
      </c>
      <c r="BG132" s="203">
        <f>IF(N132="zákl. přenesená",J132,0)</f>
        <v>0</v>
      </c>
      <c r="BH132" s="203">
        <f>IF(N132="sníž. přenesená",J132,0)</f>
        <v>0</v>
      </c>
      <c r="BI132" s="203">
        <f>IF(N132="nulová",J132,0)</f>
        <v>0</v>
      </c>
      <c r="BJ132" s="24" t="s">
        <v>81</v>
      </c>
      <c r="BK132" s="203">
        <f>ROUND(I132*H132,2)</f>
        <v>0</v>
      </c>
      <c r="BL132" s="24" t="s">
        <v>169</v>
      </c>
      <c r="BM132" s="24" t="s">
        <v>236</v>
      </c>
    </row>
    <row r="133" spans="2:65" s="11" customFormat="1" ht="13.5">
      <c r="B133" s="204"/>
      <c r="C133" s="205"/>
      <c r="D133" s="206" t="s">
        <v>150</v>
      </c>
      <c r="E133" s="207" t="s">
        <v>23</v>
      </c>
      <c r="F133" s="208" t="s">
        <v>232</v>
      </c>
      <c r="G133" s="205"/>
      <c r="H133" s="209">
        <v>118.6</v>
      </c>
      <c r="I133" s="210"/>
      <c r="J133" s="205"/>
      <c r="K133" s="205"/>
      <c r="L133" s="211"/>
      <c r="M133" s="212"/>
      <c r="N133" s="213"/>
      <c r="O133" s="213"/>
      <c r="P133" s="213"/>
      <c r="Q133" s="213"/>
      <c r="R133" s="213"/>
      <c r="S133" s="213"/>
      <c r="T133" s="214"/>
      <c r="AT133" s="215" t="s">
        <v>150</v>
      </c>
      <c r="AU133" s="215" t="s">
        <v>83</v>
      </c>
      <c r="AV133" s="11" t="s">
        <v>83</v>
      </c>
      <c r="AW133" s="11" t="s">
        <v>36</v>
      </c>
      <c r="AX133" s="11" t="s">
        <v>73</v>
      </c>
      <c r="AY133" s="215" t="s">
        <v>127</v>
      </c>
    </row>
    <row r="134" spans="2:65" s="11" customFormat="1" ht="13.5">
      <c r="B134" s="204"/>
      <c r="C134" s="205"/>
      <c r="D134" s="206" t="s">
        <v>150</v>
      </c>
      <c r="E134" s="207" t="s">
        <v>23</v>
      </c>
      <c r="F134" s="208" t="s">
        <v>233</v>
      </c>
      <c r="G134" s="205"/>
      <c r="H134" s="209">
        <v>98</v>
      </c>
      <c r="I134" s="210"/>
      <c r="J134" s="205"/>
      <c r="K134" s="205"/>
      <c r="L134" s="211"/>
      <c r="M134" s="212"/>
      <c r="N134" s="213"/>
      <c r="O134" s="213"/>
      <c r="P134" s="213"/>
      <c r="Q134" s="213"/>
      <c r="R134" s="213"/>
      <c r="S134" s="213"/>
      <c r="T134" s="214"/>
      <c r="AT134" s="215" t="s">
        <v>150</v>
      </c>
      <c r="AU134" s="215" t="s">
        <v>83</v>
      </c>
      <c r="AV134" s="11" t="s">
        <v>83</v>
      </c>
      <c r="AW134" s="11" t="s">
        <v>36</v>
      </c>
      <c r="AX134" s="11" t="s">
        <v>73</v>
      </c>
      <c r="AY134" s="215" t="s">
        <v>127</v>
      </c>
    </row>
    <row r="135" spans="2:65" s="11" customFormat="1" ht="13.5">
      <c r="B135" s="204"/>
      <c r="C135" s="205"/>
      <c r="D135" s="206" t="s">
        <v>150</v>
      </c>
      <c r="E135" s="207" t="s">
        <v>23</v>
      </c>
      <c r="F135" s="208" t="s">
        <v>237</v>
      </c>
      <c r="G135" s="205"/>
      <c r="H135" s="209">
        <v>1.34</v>
      </c>
      <c r="I135" s="210"/>
      <c r="J135" s="205"/>
      <c r="K135" s="205"/>
      <c r="L135" s="211"/>
      <c r="M135" s="212"/>
      <c r="N135" s="213"/>
      <c r="O135" s="213"/>
      <c r="P135" s="213"/>
      <c r="Q135" s="213"/>
      <c r="R135" s="213"/>
      <c r="S135" s="213"/>
      <c r="T135" s="214"/>
      <c r="AT135" s="215" t="s">
        <v>150</v>
      </c>
      <c r="AU135" s="215" t="s">
        <v>83</v>
      </c>
      <c r="AV135" s="11" t="s">
        <v>83</v>
      </c>
      <c r="AW135" s="11" t="s">
        <v>36</v>
      </c>
      <c r="AX135" s="11" t="s">
        <v>73</v>
      </c>
      <c r="AY135" s="215" t="s">
        <v>127</v>
      </c>
    </row>
    <row r="136" spans="2:65" s="12" customFormat="1" ht="13.5">
      <c r="B136" s="216"/>
      <c r="C136" s="217"/>
      <c r="D136" s="206" t="s">
        <v>150</v>
      </c>
      <c r="E136" s="218" t="s">
        <v>23</v>
      </c>
      <c r="F136" s="219" t="s">
        <v>152</v>
      </c>
      <c r="G136" s="217"/>
      <c r="H136" s="220">
        <v>217.94</v>
      </c>
      <c r="I136" s="221"/>
      <c r="J136" s="217"/>
      <c r="K136" s="217"/>
      <c r="L136" s="222"/>
      <c r="M136" s="223"/>
      <c r="N136" s="224"/>
      <c r="O136" s="224"/>
      <c r="P136" s="224"/>
      <c r="Q136" s="224"/>
      <c r="R136" s="224"/>
      <c r="S136" s="224"/>
      <c r="T136" s="225"/>
      <c r="AT136" s="226" t="s">
        <v>150</v>
      </c>
      <c r="AU136" s="226" t="s">
        <v>83</v>
      </c>
      <c r="AV136" s="12" t="s">
        <v>135</v>
      </c>
      <c r="AW136" s="12" t="s">
        <v>36</v>
      </c>
      <c r="AX136" s="12" t="s">
        <v>81</v>
      </c>
      <c r="AY136" s="226" t="s">
        <v>127</v>
      </c>
    </row>
    <row r="137" spans="2:65" s="1" customFormat="1" ht="25.5" customHeight="1">
      <c r="B137" s="41"/>
      <c r="C137" s="192" t="s">
        <v>238</v>
      </c>
      <c r="D137" s="192" t="s">
        <v>130</v>
      </c>
      <c r="E137" s="193" t="s">
        <v>239</v>
      </c>
      <c r="F137" s="194" t="s">
        <v>240</v>
      </c>
      <c r="G137" s="195" t="s">
        <v>230</v>
      </c>
      <c r="H137" s="196">
        <v>209.3</v>
      </c>
      <c r="I137" s="197"/>
      <c r="J137" s="198">
        <f>ROUND(I137*H137,2)</f>
        <v>0</v>
      </c>
      <c r="K137" s="194" t="s">
        <v>134</v>
      </c>
      <c r="L137" s="61"/>
      <c r="M137" s="199" t="s">
        <v>23</v>
      </c>
      <c r="N137" s="200" t="s">
        <v>44</v>
      </c>
      <c r="O137" s="42"/>
      <c r="P137" s="201">
        <f>O137*H137</f>
        <v>0</v>
      </c>
      <c r="Q137" s="201">
        <v>1.6199999999999999E-3</v>
      </c>
      <c r="R137" s="201">
        <f>Q137*H137</f>
        <v>0.33906599999999998</v>
      </c>
      <c r="S137" s="201">
        <v>0</v>
      </c>
      <c r="T137" s="202">
        <f>S137*H137</f>
        <v>0</v>
      </c>
      <c r="AR137" s="24" t="s">
        <v>169</v>
      </c>
      <c r="AT137" s="24" t="s">
        <v>130</v>
      </c>
      <c r="AU137" s="24" t="s">
        <v>83</v>
      </c>
      <c r="AY137" s="24" t="s">
        <v>127</v>
      </c>
      <c r="BE137" s="203">
        <f>IF(N137="základní",J137,0)</f>
        <v>0</v>
      </c>
      <c r="BF137" s="203">
        <f>IF(N137="snížená",J137,0)</f>
        <v>0</v>
      </c>
      <c r="BG137" s="203">
        <f>IF(N137="zákl. přenesená",J137,0)</f>
        <v>0</v>
      </c>
      <c r="BH137" s="203">
        <f>IF(N137="sníž. přenesená",J137,0)</f>
        <v>0</v>
      </c>
      <c r="BI137" s="203">
        <f>IF(N137="nulová",J137,0)</f>
        <v>0</v>
      </c>
      <c r="BJ137" s="24" t="s">
        <v>81</v>
      </c>
      <c r="BK137" s="203">
        <f>ROUND(I137*H137,2)</f>
        <v>0</v>
      </c>
      <c r="BL137" s="24" t="s">
        <v>169</v>
      </c>
      <c r="BM137" s="24" t="s">
        <v>241</v>
      </c>
    </row>
    <row r="138" spans="2:65" s="11" customFormat="1" ht="13.5">
      <c r="B138" s="204"/>
      <c r="C138" s="205"/>
      <c r="D138" s="206" t="s">
        <v>150</v>
      </c>
      <c r="E138" s="207" t="s">
        <v>23</v>
      </c>
      <c r="F138" s="208" t="s">
        <v>242</v>
      </c>
      <c r="G138" s="205"/>
      <c r="H138" s="209">
        <v>198.2</v>
      </c>
      <c r="I138" s="210"/>
      <c r="J138" s="205"/>
      <c r="K138" s="205"/>
      <c r="L138" s="211"/>
      <c r="M138" s="212"/>
      <c r="N138" s="213"/>
      <c r="O138" s="213"/>
      <c r="P138" s="213"/>
      <c r="Q138" s="213"/>
      <c r="R138" s="213"/>
      <c r="S138" s="213"/>
      <c r="T138" s="214"/>
      <c r="AT138" s="215" t="s">
        <v>150</v>
      </c>
      <c r="AU138" s="215" t="s">
        <v>83</v>
      </c>
      <c r="AV138" s="11" t="s">
        <v>83</v>
      </c>
      <c r="AW138" s="11" t="s">
        <v>36</v>
      </c>
      <c r="AX138" s="11" t="s">
        <v>73</v>
      </c>
      <c r="AY138" s="215" t="s">
        <v>127</v>
      </c>
    </row>
    <row r="139" spans="2:65" s="11" customFormat="1" ht="13.5">
      <c r="B139" s="204"/>
      <c r="C139" s="205"/>
      <c r="D139" s="206" t="s">
        <v>150</v>
      </c>
      <c r="E139" s="207" t="s">
        <v>23</v>
      </c>
      <c r="F139" s="208" t="s">
        <v>243</v>
      </c>
      <c r="G139" s="205"/>
      <c r="H139" s="209">
        <v>11.1</v>
      </c>
      <c r="I139" s="210"/>
      <c r="J139" s="205"/>
      <c r="K139" s="205"/>
      <c r="L139" s="211"/>
      <c r="M139" s="212"/>
      <c r="N139" s="213"/>
      <c r="O139" s="213"/>
      <c r="P139" s="213"/>
      <c r="Q139" s="213"/>
      <c r="R139" s="213"/>
      <c r="S139" s="213"/>
      <c r="T139" s="214"/>
      <c r="AT139" s="215" t="s">
        <v>150</v>
      </c>
      <c r="AU139" s="215" t="s">
        <v>83</v>
      </c>
      <c r="AV139" s="11" t="s">
        <v>83</v>
      </c>
      <c r="AW139" s="11" t="s">
        <v>36</v>
      </c>
      <c r="AX139" s="11" t="s">
        <v>73</v>
      </c>
      <c r="AY139" s="215" t="s">
        <v>127</v>
      </c>
    </row>
    <row r="140" spans="2:65" s="12" customFormat="1" ht="13.5">
      <c r="B140" s="216"/>
      <c r="C140" s="217"/>
      <c r="D140" s="206" t="s">
        <v>150</v>
      </c>
      <c r="E140" s="218" t="s">
        <v>23</v>
      </c>
      <c r="F140" s="219" t="s">
        <v>152</v>
      </c>
      <c r="G140" s="217"/>
      <c r="H140" s="220">
        <v>209.3</v>
      </c>
      <c r="I140" s="221"/>
      <c r="J140" s="217"/>
      <c r="K140" s="217"/>
      <c r="L140" s="222"/>
      <c r="M140" s="223"/>
      <c r="N140" s="224"/>
      <c r="O140" s="224"/>
      <c r="P140" s="224"/>
      <c r="Q140" s="224"/>
      <c r="R140" s="224"/>
      <c r="S140" s="224"/>
      <c r="T140" s="225"/>
      <c r="AT140" s="226" t="s">
        <v>150</v>
      </c>
      <c r="AU140" s="226" t="s">
        <v>83</v>
      </c>
      <c r="AV140" s="12" t="s">
        <v>135</v>
      </c>
      <c r="AW140" s="12" t="s">
        <v>36</v>
      </c>
      <c r="AX140" s="12" t="s">
        <v>81</v>
      </c>
      <c r="AY140" s="226" t="s">
        <v>127</v>
      </c>
    </row>
    <row r="141" spans="2:65" s="1" customFormat="1" ht="51" customHeight="1">
      <c r="B141" s="41"/>
      <c r="C141" s="192" t="s">
        <v>244</v>
      </c>
      <c r="D141" s="192" t="s">
        <v>130</v>
      </c>
      <c r="E141" s="193" t="s">
        <v>245</v>
      </c>
      <c r="F141" s="194" t="s">
        <v>246</v>
      </c>
      <c r="G141" s="195" t="s">
        <v>168</v>
      </c>
      <c r="H141" s="196">
        <v>591.28</v>
      </c>
      <c r="I141" s="197"/>
      <c r="J141" s="198">
        <f>ROUND(I141*H141,2)</f>
        <v>0</v>
      </c>
      <c r="K141" s="194" t="s">
        <v>134</v>
      </c>
      <c r="L141" s="61"/>
      <c r="M141" s="199" t="s">
        <v>23</v>
      </c>
      <c r="N141" s="200" t="s">
        <v>44</v>
      </c>
      <c r="O141" s="42"/>
      <c r="P141" s="201">
        <f>O141*H141</f>
        <v>0</v>
      </c>
      <c r="Q141" s="201">
        <v>1.1E-4</v>
      </c>
      <c r="R141" s="201">
        <f>Q141*H141</f>
        <v>6.5040799999999996E-2</v>
      </c>
      <c r="S141" s="201">
        <v>0</v>
      </c>
      <c r="T141" s="202">
        <f>S141*H141</f>
        <v>0</v>
      </c>
      <c r="AR141" s="24" t="s">
        <v>169</v>
      </c>
      <c r="AT141" s="24" t="s">
        <v>130</v>
      </c>
      <c r="AU141" s="24" t="s">
        <v>83</v>
      </c>
      <c r="AY141" s="24" t="s">
        <v>127</v>
      </c>
      <c r="BE141" s="203">
        <f>IF(N141="základní",J141,0)</f>
        <v>0</v>
      </c>
      <c r="BF141" s="203">
        <f>IF(N141="snížená",J141,0)</f>
        <v>0</v>
      </c>
      <c r="BG141" s="203">
        <f>IF(N141="zákl. přenesená",J141,0)</f>
        <v>0</v>
      </c>
      <c r="BH141" s="203">
        <f>IF(N141="sníž. přenesená",J141,0)</f>
        <v>0</v>
      </c>
      <c r="BI141" s="203">
        <f>IF(N141="nulová",J141,0)</f>
        <v>0</v>
      </c>
      <c r="BJ141" s="24" t="s">
        <v>81</v>
      </c>
      <c r="BK141" s="203">
        <f>ROUND(I141*H141,2)</f>
        <v>0</v>
      </c>
      <c r="BL141" s="24" t="s">
        <v>169</v>
      </c>
      <c r="BM141" s="24" t="s">
        <v>247</v>
      </c>
    </row>
    <row r="142" spans="2:65" s="11" customFormat="1" ht="13.5">
      <c r="B142" s="204"/>
      <c r="C142" s="205"/>
      <c r="D142" s="206" t="s">
        <v>150</v>
      </c>
      <c r="E142" s="207" t="s">
        <v>23</v>
      </c>
      <c r="F142" s="208" t="s">
        <v>248</v>
      </c>
      <c r="G142" s="205"/>
      <c r="H142" s="209">
        <v>520.02</v>
      </c>
      <c r="I142" s="210"/>
      <c r="J142" s="205"/>
      <c r="K142" s="205"/>
      <c r="L142" s="211"/>
      <c r="M142" s="212"/>
      <c r="N142" s="213"/>
      <c r="O142" s="213"/>
      <c r="P142" s="213"/>
      <c r="Q142" s="213"/>
      <c r="R142" s="213"/>
      <c r="S142" s="213"/>
      <c r="T142" s="214"/>
      <c r="AT142" s="215" t="s">
        <v>150</v>
      </c>
      <c r="AU142" s="215" t="s">
        <v>83</v>
      </c>
      <c r="AV142" s="11" t="s">
        <v>83</v>
      </c>
      <c r="AW142" s="11" t="s">
        <v>36</v>
      </c>
      <c r="AX142" s="11" t="s">
        <v>73</v>
      </c>
      <c r="AY142" s="215" t="s">
        <v>127</v>
      </c>
    </row>
    <row r="143" spans="2:65" s="11" customFormat="1" ht="13.5">
      <c r="B143" s="204"/>
      <c r="C143" s="205"/>
      <c r="D143" s="206" t="s">
        <v>150</v>
      </c>
      <c r="E143" s="207" t="s">
        <v>23</v>
      </c>
      <c r="F143" s="208" t="s">
        <v>249</v>
      </c>
      <c r="G143" s="205"/>
      <c r="H143" s="209">
        <v>-200.55</v>
      </c>
      <c r="I143" s="210"/>
      <c r="J143" s="205"/>
      <c r="K143" s="205"/>
      <c r="L143" s="211"/>
      <c r="M143" s="212"/>
      <c r="N143" s="213"/>
      <c r="O143" s="213"/>
      <c r="P143" s="213"/>
      <c r="Q143" s="213"/>
      <c r="R143" s="213"/>
      <c r="S143" s="213"/>
      <c r="T143" s="214"/>
      <c r="AT143" s="215" t="s">
        <v>150</v>
      </c>
      <c r="AU143" s="215" t="s">
        <v>83</v>
      </c>
      <c r="AV143" s="11" t="s">
        <v>83</v>
      </c>
      <c r="AW143" s="11" t="s">
        <v>36</v>
      </c>
      <c r="AX143" s="11" t="s">
        <v>73</v>
      </c>
      <c r="AY143" s="215" t="s">
        <v>127</v>
      </c>
    </row>
    <row r="144" spans="2:65" s="11" customFormat="1" ht="13.5">
      <c r="B144" s="204"/>
      <c r="C144" s="205"/>
      <c r="D144" s="206" t="s">
        <v>150</v>
      </c>
      <c r="E144" s="207" t="s">
        <v>23</v>
      </c>
      <c r="F144" s="208" t="s">
        <v>250</v>
      </c>
      <c r="G144" s="205"/>
      <c r="H144" s="209">
        <v>431.25</v>
      </c>
      <c r="I144" s="210"/>
      <c r="J144" s="205"/>
      <c r="K144" s="205"/>
      <c r="L144" s="211"/>
      <c r="M144" s="212"/>
      <c r="N144" s="213"/>
      <c r="O144" s="213"/>
      <c r="P144" s="213"/>
      <c r="Q144" s="213"/>
      <c r="R144" s="213"/>
      <c r="S144" s="213"/>
      <c r="T144" s="214"/>
      <c r="AT144" s="215" t="s">
        <v>150</v>
      </c>
      <c r="AU144" s="215" t="s">
        <v>83</v>
      </c>
      <c r="AV144" s="11" t="s">
        <v>83</v>
      </c>
      <c r="AW144" s="11" t="s">
        <v>36</v>
      </c>
      <c r="AX144" s="11" t="s">
        <v>73</v>
      </c>
      <c r="AY144" s="215" t="s">
        <v>127</v>
      </c>
    </row>
    <row r="145" spans="2:65" s="11" customFormat="1" ht="13.5">
      <c r="B145" s="204"/>
      <c r="C145" s="205"/>
      <c r="D145" s="206" t="s">
        <v>150</v>
      </c>
      <c r="E145" s="207" t="s">
        <v>23</v>
      </c>
      <c r="F145" s="208" t="s">
        <v>251</v>
      </c>
      <c r="G145" s="205"/>
      <c r="H145" s="209">
        <v>-159.44</v>
      </c>
      <c r="I145" s="210"/>
      <c r="J145" s="205"/>
      <c r="K145" s="205"/>
      <c r="L145" s="211"/>
      <c r="M145" s="212"/>
      <c r="N145" s="213"/>
      <c r="O145" s="213"/>
      <c r="P145" s="213"/>
      <c r="Q145" s="213"/>
      <c r="R145" s="213"/>
      <c r="S145" s="213"/>
      <c r="T145" s="214"/>
      <c r="AT145" s="215" t="s">
        <v>150</v>
      </c>
      <c r="AU145" s="215" t="s">
        <v>83</v>
      </c>
      <c r="AV145" s="11" t="s">
        <v>83</v>
      </c>
      <c r="AW145" s="11" t="s">
        <v>36</v>
      </c>
      <c r="AX145" s="11" t="s">
        <v>73</v>
      </c>
      <c r="AY145" s="215" t="s">
        <v>127</v>
      </c>
    </row>
    <row r="146" spans="2:65" s="12" customFormat="1" ht="13.5">
      <c r="B146" s="216"/>
      <c r="C146" s="217"/>
      <c r="D146" s="206" t="s">
        <v>150</v>
      </c>
      <c r="E146" s="218" t="s">
        <v>23</v>
      </c>
      <c r="F146" s="219" t="s">
        <v>152</v>
      </c>
      <c r="G146" s="217"/>
      <c r="H146" s="220">
        <v>591.28</v>
      </c>
      <c r="I146" s="221"/>
      <c r="J146" s="217"/>
      <c r="K146" s="217"/>
      <c r="L146" s="222"/>
      <c r="M146" s="223"/>
      <c r="N146" s="224"/>
      <c r="O146" s="224"/>
      <c r="P146" s="224"/>
      <c r="Q146" s="224"/>
      <c r="R146" s="224"/>
      <c r="S146" s="224"/>
      <c r="T146" s="225"/>
      <c r="AT146" s="226" t="s">
        <v>150</v>
      </c>
      <c r="AU146" s="226" t="s">
        <v>83</v>
      </c>
      <c r="AV146" s="12" t="s">
        <v>135</v>
      </c>
      <c r="AW146" s="12" t="s">
        <v>36</v>
      </c>
      <c r="AX146" s="12" t="s">
        <v>81</v>
      </c>
      <c r="AY146" s="226" t="s">
        <v>127</v>
      </c>
    </row>
    <row r="147" spans="2:65" s="1" customFormat="1" ht="16.5" customHeight="1">
      <c r="B147" s="41"/>
      <c r="C147" s="237" t="s">
        <v>252</v>
      </c>
      <c r="D147" s="237" t="s">
        <v>192</v>
      </c>
      <c r="E147" s="238" t="s">
        <v>253</v>
      </c>
      <c r="F147" s="239" t="s">
        <v>254</v>
      </c>
      <c r="G147" s="240" t="s">
        <v>168</v>
      </c>
      <c r="H147" s="241">
        <v>679.97199999999998</v>
      </c>
      <c r="I147" s="242"/>
      <c r="J147" s="243">
        <f>ROUND(I147*H147,2)</f>
        <v>0</v>
      </c>
      <c r="K147" s="239" t="s">
        <v>134</v>
      </c>
      <c r="L147" s="244"/>
      <c r="M147" s="245" t="s">
        <v>23</v>
      </c>
      <c r="N147" s="246" t="s">
        <v>44</v>
      </c>
      <c r="O147" s="42"/>
      <c r="P147" s="201">
        <f>O147*H147</f>
        <v>0</v>
      </c>
      <c r="Q147" s="201">
        <v>2E-3</v>
      </c>
      <c r="R147" s="201">
        <f>Q147*H147</f>
        <v>1.359944</v>
      </c>
      <c r="S147" s="201">
        <v>0</v>
      </c>
      <c r="T147" s="202">
        <f>S147*H147</f>
        <v>0</v>
      </c>
      <c r="AR147" s="24" t="s">
        <v>195</v>
      </c>
      <c r="AT147" s="24" t="s">
        <v>192</v>
      </c>
      <c r="AU147" s="24" t="s">
        <v>83</v>
      </c>
      <c r="AY147" s="24" t="s">
        <v>127</v>
      </c>
      <c r="BE147" s="203">
        <f>IF(N147="základní",J147,0)</f>
        <v>0</v>
      </c>
      <c r="BF147" s="203">
        <f>IF(N147="snížená",J147,0)</f>
        <v>0</v>
      </c>
      <c r="BG147" s="203">
        <f>IF(N147="zákl. přenesená",J147,0)</f>
        <v>0</v>
      </c>
      <c r="BH147" s="203">
        <f>IF(N147="sníž. přenesená",J147,0)</f>
        <v>0</v>
      </c>
      <c r="BI147" s="203">
        <f>IF(N147="nulová",J147,0)</f>
        <v>0</v>
      </c>
      <c r="BJ147" s="24" t="s">
        <v>81</v>
      </c>
      <c r="BK147" s="203">
        <f>ROUND(I147*H147,2)</f>
        <v>0</v>
      </c>
      <c r="BL147" s="24" t="s">
        <v>169</v>
      </c>
      <c r="BM147" s="24" t="s">
        <v>255</v>
      </c>
    </row>
    <row r="148" spans="2:65" s="11" customFormat="1" ht="13.5">
      <c r="B148" s="204"/>
      <c r="C148" s="205"/>
      <c r="D148" s="206" t="s">
        <v>150</v>
      </c>
      <c r="E148" s="205"/>
      <c r="F148" s="208" t="s">
        <v>256</v>
      </c>
      <c r="G148" s="205"/>
      <c r="H148" s="209">
        <v>679.97199999999998</v>
      </c>
      <c r="I148" s="210"/>
      <c r="J148" s="205"/>
      <c r="K148" s="205"/>
      <c r="L148" s="211"/>
      <c r="M148" s="212"/>
      <c r="N148" s="213"/>
      <c r="O148" s="213"/>
      <c r="P148" s="213"/>
      <c r="Q148" s="213"/>
      <c r="R148" s="213"/>
      <c r="S148" s="213"/>
      <c r="T148" s="214"/>
      <c r="AT148" s="215" t="s">
        <v>150</v>
      </c>
      <c r="AU148" s="215" t="s">
        <v>83</v>
      </c>
      <c r="AV148" s="11" t="s">
        <v>83</v>
      </c>
      <c r="AW148" s="11" t="s">
        <v>6</v>
      </c>
      <c r="AX148" s="11" t="s">
        <v>81</v>
      </c>
      <c r="AY148" s="215" t="s">
        <v>127</v>
      </c>
    </row>
    <row r="149" spans="2:65" s="1" customFormat="1" ht="51" customHeight="1">
      <c r="B149" s="41"/>
      <c r="C149" s="192" t="s">
        <v>257</v>
      </c>
      <c r="D149" s="192" t="s">
        <v>130</v>
      </c>
      <c r="E149" s="193" t="s">
        <v>258</v>
      </c>
      <c r="F149" s="194" t="s">
        <v>259</v>
      </c>
      <c r="G149" s="195" t="s">
        <v>168</v>
      </c>
      <c r="H149" s="196">
        <v>279.91000000000003</v>
      </c>
      <c r="I149" s="197"/>
      <c r="J149" s="198">
        <f>ROUND(I149*H149,2)</f>
        <v>0</v>
      </c>
      <c r="K149" s="194" t="s">
        <v>134</v>
      </c>
      <c r="L149" s="61"/>
      <c r="M149" s="199" t="s">
        <v>23</v>
      </c>
      <c r="N149" s="200" t="s">
        <v>44</v>
      </c>
      <c r="O149" s="42"/>
      <c r="P149" s="201">
        <f>O149*H149</f>
        <v>0</v>
      </c>
      <c r="Q149" s="201">
        <v>2.2000000000000001E-4</v>
      </c>
      <c r="R149" s="201">
        <f>Q149*H149</f>
        <v>6.1580200000000009E-2</v>
      </c>
      <c r="S149" s="201">
        <v>0</v>
      </c>
      <c r="T149" s="202">
        <f>S149*H149</f>
        <v>0</v>
      </c>
      <c r="AR149" s="24" t="s">
        <v>169</v>
      </c>
      <c r="AT149" s="24" t="s">
        <v>130</v>
      </c>
      <c r="AU149" s="24" t="s">
        <v>83</v>
      </c>
      <c r="AY149" s="24" t="s">
        <v>127</v>
      </c>
      <c r="BE149" s="203">
        <f>IF(N149="základní",J149,0)</f>
        <v>0</v>
      </c>
      <c r="BF149" s="203">
        <f>IF(N149="snížená",J149,0)</f>
        <v>0</v>
      </c>
      <c r="BG149" s="203">
        <f>IF(N149="zákl. přenesená",J149,0)</f>
        <v>0</v>
      </c>
      <c r="BH149" s="203">
        <f>IF(N149="sníž. přenesená",J149,0)</f>
        <v>0</v>
      </c>
      <c r="BI149" s="203">
        <f>IF(N149="nulová",J149,0)</f>
        <v>0</v>
      </c>
      <c r="BJ149" s="24" t="s">
        <v>81</v>
      </c>
      <c r="BK149" s="203">
        <f>ROUND(I149*H149,2)</f>
        <v>0</v>
      </c>
      <c r="BL149" s="24" t="s">
        <v>169</v>
      </c>
      <c r="BM149" s="24" t="s">
        <v>260</v>
      </c>
    </row>
    <row r="150" spans="2:65" s="11" customFormat="1" ht="13.5">
      <c r="B150" s="204"/>
      <c r="C150" s="205"/>
      <c r="D150" s="206" t="s">
        <v>150</v>
      </c>
      <c r="E150" s="207" t="s">
        <v>23</v>
      </c>
      <c r="F150" s="208" t="s">
        <v>261</v>
      </c>
      <c r="G150" s="205"/>
      <c r="H150" s="209">
        <v>200.55</v>
      </c>
      <c r="I150" s="210"/>
      <c r="J150" s="205"/>
      <c r="K150" s="205"/>
      <c r="L150" s="211"/>
      <c r="M150" s="212"/>
      <c r="N150" s="213"/>
      <c r="O150" s="213"/>
      <c r="P150" s="213"/>
      <c r="Q150" s="213"/>
      <c r="R150" s="213"/>
      <c r="S150" s="213"/>
      <c r="T150" s="214"/>
      <c r="AT150" s="215" t="s">
        <v>150</v>
      </c>
      <c r="AU150" s="215" t="s">
        <v>83</v>
      </c>
      <c r="AV150" s="11" t="s">
        <v>83</v>
      </c>
      <c r="AW150" s="11" t="s">
        <v>36</v>
      </c>
      <c r="AX150" s="11" t="s">
        <v>73</v>
      </c>
      <c r="AY150" s="215" t="s">
        <v>127</v>
      </c>
    </row>
    <row r="151" spans="2:65" s="11" customFormat="1" ht="13.5">
      <c r="B151" s="204"/>
      <c r="C151" s="205"/>
      <c r="D151" s="206" t="s">
        <v>150</v>
      </c>
      <c r="E151" s="207" t="s">
        <v>23</v>
      </c>
      <c r="F151" s="208" t="s">
        <v>262</v>
      </c>
      <c r="G151" s="205"/>
      <c r="H151" s="209">
        <v>-40.24</v>
      </c>
      <c r="I151" s="210"/>
      <c r="J151" s="205"/>
      <c r="K151" s="205"/>
      <c r="L151" s="211"/>
      <c r="M151" s="212"/>
      <c r="N151" s="213"/>
      <c r="O151" s="213"/>
      <c r="P151" s="213"/>
      <c r="Q151" s="213"/>
      <c r="R151" s="213"/>
      <c r="S151" s="213"/>
      <c r="T151" s="214"/>
      <c r="AT151" s="215" t="s">
        <v>150</v>
      </c>
      <c r="AU151" s="215" t="s">
        <v>83</v>
      </c>
      <c r="AV151" s="11" t="s">
        <v>83</v>
      </c>
      <c r="AW151" s="11" t="s">
        <v>36</v>
      </c>
      <c r="AX151" s="11" t="s">
        <v>73</v>
      </c>
      <c r="AY151" s="215" t="s">
        <v>127</v>
      </c>
    </row>
    <row r="152" spans="2:65" s="11" customFormat="1" ht="13.5">
      <c r="B152" s="204"/>
      <c r="C152" s="205"/>
      <c r="D152" s="206" t="s">
        <v>150</v>
      </c>
      <c r="E152" s="207" t="s">
        <v>23</v>
      </c>
      <c r="F152" s="208" t="s">
        <v>263</v>
      </c>
      <c r="G152" s="205"/>
      <c r="H152" s="209">
        <v>159.44</v>
      </c>
      <c r="I152" s="210"/>
      <c r="J152" s="205"/>
      <c r="K152" s="205"/>
      <c r="L152" s="211"/>
      <c r="M152" s="212"/>
      <c r="N152" s="213"/>
      <c r="O152" s="213"/>
      <c r="P152" s="213"/>
      <c r="Q152" s="213"/>
      <c r="R152" s="213"/>
      <c r="S152" s="213"/>
      <c r="T152" s="214"/>
      <c r="AT152" s="215" t="s">
        <v>150</v>
      </c>
      <c r="AU152" s="215" t="s">
        <v>83</v>
      </c>
      <c r="AV152" s="11" t="s">
        <v>83</v>
      </c>
      <c r="AW152" s="11" t="s">
        <v>36</v>
      </c>
      <c r="AX152" s="11" t="s">
        <v>73</v>
      </c>
      <c r="AY152" s="215" t="s">
        <v>127</v>
      </c>
    </row>
    <row r="153" spans="2:65" s="11" customFormat="1" ht="13.5">
      <c r="B153" s="204"/>
      <c r="C153" s="205"/>
      <c r="D153" s="206" t="s">
        <v>150</v>
      </c>
      <c r="E153" s="207" t="s">
        <v>23</v>
      </c>
      <c r="F153" s="208" t="s">
        <v>264</v>
      </c>
      <c r="G153" s="205"/>
      <c r="H153" s="209">
        <v>-39.840000000000003</v>
      </c>
      <c r="I153" s="210"/>
      <c r="J153" s="205"/>
      <c r="K153" s="205"/>
      <c r="L153" s="211"/>
      <c r="M153" s="212"/>
      <c r="N153" s="213"/>
      <c r="O153" s="213"/>
      <c r="P153" s="213"/>
      <c r="Q153" s="213"/>
      <c r="R153" s="213"/>
      <c r="S153" s="213"/>
      <c r="T153" s="214"/>
      <c r="AT153" s="215" t="s">
        <v>150</v>
      </c>
      <c r="AU153" s="215" t="s">
        <v>83</v>
      </c>
      <c r="AV153" s="11" t="s">
        <v>83</v>
      </c>
      <c r="AW153" s="11" t="s">
        <v>36</v>
      </c>
      <c r="AX153" s="11" t="s">
        <v>73</v>
      </c>
      <c r="AY153" s="215" t="s">
        <v>127</v>
      </c>
    </row>
    <row r="154" spans="2:65" s="12" customFormat="1" ht="13.5">
      <c r="B154" s="216"/>
      <c r="C154" s="217"/>
      <c r="D154" s="206" t="s">
        <v>150</v>
      </c>
      <c r="E154" s="218" t="s">
        <v>23</v>
      </c>
      <c r="F154" s="219" t="s">
        <v>152</v>
      </c>
      <c r="G154" s="217"/>
      <c r="H154" s="220">
        <v>279.91000000000003</v>
      </c>
      <c r="I154" s="221"/>
      <c r="J154" s="217"/>
      <c r="K154" s="217"/>
      <c r="L154" s="222"/>
      <c r="M154" s="223"/>
      <c r="N154" s="224"/>
      <c r="O154" s="224"/>
      <c r="P154" s="224"/>
      <c r="Q154" s="224"/>
      <c r="R154" s="224"/>
      <c r="S154" s="224"/>
      <c r="T154" s="225"/>
      <c r="AT154" s="226" t="s">
        <v>150</v>
      </c>
      <c r="AU154" s="226" t="s">
        <v>83</v>
      </c>
      <c r="AV154" s="12" t="s">
        <v>135</v>
      </c>
      <c r="AW154" s="12" t="s">
        <v>36</v>
      </c>
      <c r="AX154" s="12" t="s">
        <v>81</v>
      </c>
      <c r="AY154" s="226" t="s">
        <v>127</v>
      </c>
    </row>
    <row r="155" spans="2:65" s="1" customFormat="1" ht="16.5" customHeight="1">
      <c r="B155" s="41"/>
      <c r="C155" s="237" t="s">
        <v>265</v>
      </c>
      <c r="D155" s="237" t="s">
        <v>192</v>
      </c>
      <c r="E155" s="238" t="s">
        <v>253</v>
      </c>
      <c r="F155" s="239" t="s">
        <v>254</v>
      </c>
      <c r="G155" s="240" t="s">
        <v>168</v>
      </c>
      <c r="H155" s="241">
        <v>321.89699999999999</v>
      </c>
      <c r="I155" s="242"/>
      <c r="J155" s="243">
        <f>ROUND(I155*H155,2)</f>
        <v>0</v>
      </c>
      <c r="K155" s="239" t="s">
        <v>134</v>
      </c>
      <c r="L155" s="244"/>
      <c r="M155" s="245" t="s">
        <v>23</v>
      </c>
      <c r="N155" s="246" t="s">
        <v>44</v>
      </c>
      <c r="O155" s="42"/>
      <c r="P155" s="201">
        <f>O155*H155</f>
        <v>0</v>
      </c>
      <c r="Q155" s="201">
        <v>2E-3</v>
      </c>
      <c r="R155" s="201">
        <f>Q155*H155</f>
        <v>0.64379399999999998</v>
      </c>
      <c r="S155" s="201">
        <v>0</v>
      </c>
      <c r="T155" s="202">
        <f>S155*H155</f>
        <v>0</v>
      </c>
      <c r="AR155" s="24" t="s">
        <v>195</v>
      </c>
      <c r="AT155" s="24" t="s">
        <v>192</v>
      </c>
      <c r="AU155" s="24" t="s">
        <v>83</v>
      </c>
      <c r="AY155" s="24" t="s">
        <v>127</v>
      </c>
      <c r="BE155" s="203">
        <f>IF(N155="základní",J155,0)</f>
        <v>0</v>
      </c>
      <c r="BF155" s="203">
        <f>IF(N155="snížená",J155,0)</f>
        <v>0</v>
      </c>
      <c r="BG155" s="203">
        <f>IF(N155="zákl. přenesená",J155,0)</f>
        <v>0</v>
      </c>
      <c r="BH155" s="203">
        <f>IF(N155="sníž. přenesená",J155,0)</f>
        <v>0</v>
      </c>
      <c r="BI155" s="203">
        <f>IF(N155="nulová",J155,0)</f>
        <v>0</v>
      </c>
      <c r="BJ155" s="24" t="s">
        <v>81</v>
      </c>
      <c r="BK155" s="203">
        <f>ROUND(I155*H155,2)</f>
        <v>0</v>
      </c>
      <c r="BL155" s="24" t="s">
        <v>169</v>
      </c>
      <c r="BM155" s="24" t="s">
        <v>266</v>
      </c>
    </row>
    <row r="156" spans="2:65" s="11" customFormat="1" ht="13.5">
      <c r="B156" s="204"/>
      <c r="C156" s="205"/>
      <c r="D156" s="206" t="s">
        <v>150</v>
      </c>
      <c r="E156" s="205"/>
      <c r="F156" s="208" t="s">
        <v>267</v>
      </c>
      <c r="G156" s="205"/>
      <c r="H156" s="209">
        <v>321.89699999999999</v>
      </c>
      <c r="I156" s="210"/>
      <c r="J156" s="205"/>
      <c r="K156" s="205"/>
      <c r="L156" s="211"/>
      <c r="M156" s="212"/>
      <c r="N156" s="213"/>
      <c r="O156" s="213"/>
      <c r="P156" s="213"/>
      <c r="Q156" s="213"/>
      <c r="R156" s="213"/>
      <c r="S156" s="213"/>
      <c r="T156" s="214"/>
      <c r="AT156" s="215" t="s">
        <v>150</v>
      </c>
      <c r="AU156" s="215" t="s">
        <v>83</v>
      </c>
      <c r="AV156" s="11" t="s">
        <v>83</v>
      </c>
      <c r="AW156" s="11" t="s">
        <v>6</v>
      </c>
      <c r="AX156" s="11" t="s">
        <v>81</v>
      </c>
      <c r="AY156" s="215" t="s">
        <v>127</v>
      </c>
    </row>
    <row r="157" spans="2:65" s="1" customFormat="1" ht="51" customHeight="1">
      <c r="B157" s="41"/>
      <c r="C157" s="192" t="s">
        <v>268</v>
      </c>
      <c r="D157" s="192" t="s">
        <v>130</v>
      </c>
      <c r="E157" s="193" t="s">
        <v>269</v>
      </c>
      <c r="F157" s="194" t="s">
        <v>270</v>
      </c>
      <c r="G157" s="195" t="s">
        <v>168</v>
      </c>
      <c r="H157" s="196">
        <v>80.08</v>
      </c>
      <c r="I157" s="197"/>
      <c r="J157" s="198">
        <f>ROUND(I157*H157,2)</f>
        <v>0</v>
      </c>
      <c r="K157" s="194" t="s">
        <v>134</v>
      </c>
      <c r="L157" s="61"/>
      <c r="M157" s="199" t="s">
        <v>23</v>
      </c>
      <c r="N157" s="200" t="s">
        <v>44</v>
      </c>
      <c r="O157" s="42"/>
      <c r="P157" s="201">
        <f>O157*H157</f>
        <v>0</v>
      </c>
      <c r="Q157" s="201">
        <v>3.3E-4</v>
      </c>
      <c r="R157" s="201">
        <f>Q157*H157</f>
        <v>2.6426399999999999E-2</v>
      </c>
      <c r="S157" s="201">
        <v>0</v>
      </c>
      <c r="T157" s="202">
        <f>S157*H157</f>
        <v>0</v>
      </c>
      <c r="AR157" s="24" t="s">
        <v>169</v>
      </c>
      <c r="AT157" s="24" t="s">
        <v>130</v>
      </c>
      <c r="AU157" s="24" t="s">
        <v>83</v>
      </c>
      <c r="AY157" s="24" t="s">
        <v>127</v>
      </c>
      <c r="BE157" s="203">
        <f>IF(N157="základní",J157,0)</f>
        <v>0</v>
      </c>
      <c r="BF157" s="203">
        <f>IF(N157="snížená",J157,0)</f>
        <v>0</v>
      </c>
      <c r="BG157" s="203">
        <f>IF(N157="zákl. přenesená",J157,0)</f>
        <v>0</v>
      </c>
      <c r="BH157" s="203">
        <f>IF(N157="sníž. přenesená",J157,0)</f>
        <v>0</v>
      </c>
      <c r="BI157" s="203">
        <f>IF(N157="nulová",J157,0)</f>
        <v>0</v>
      </c>
      <c r="BJ157" s="24" t="s">
        <v>81</v>
      </c>
      <c r="BK157" s="203">
        <f>ROUND(I157*H157,2)</f>
        <v>0</v>
      </c>
      <c r="BL157" s="24" t="s">
        <v>169</v>
      </c>
      <c r="BM157" s="24" t="s">
        <v>271</v>
      </c>
    </row>
    <row r="158" spans="2:65" s="11" customFormat="1" ht="13.5">
      <c r="B158" s="204"/>
      <c r="C158" s="205"/>
      <c r="D158" s="206" t="s">
        <v>150</v>
      </c>
      <c r="E158" s="207" t="s">
        <v>23</v>
      </c>
      <c r="F158" s="208" t="s">
        <v>272</v>
      </c>
      <c r="G158" s="205"/>
      <c r="H158" s="209">
        <v>40.24</v>
      </c>
      <c r="I158" s="210"/>
      <c r="J158" s="205"/>
      <c r="K158" s="205"/>
      <c r="L158" s="211"/>
      <c r="M158" s="212"/>
      <c r="N158" s="213"/>
      <c r="O158" s="213"/>
      <c r="P158" s="213"/>
      <c r="Q158" s="213"/>
      <c r="R158" s="213"/>
      <c r="S158" s="213"/>
      <c r="T158" s="214"/>
      <c r="AT158" s="215" t="s">
        <v>150</v>
      </c>
      <c r="AU158" s="215" t="s">
        <v>83</v>
      </c>
      <c r="AV158" s="11" t="s">
        <v>83</v>
      </c>
      <c r="AW158" s="11" t="s">
        <v>36</v>
      </c>
      <c r="AX158" s="11" t="s">
        <v>73</v>
      </c>
      <c r="AY158" s="215" t="s">
        <v>127</v>
      </c>
    </row>
    <row r="159" spans="2:65" s="11" customFormat="1" ht="13.5">
      <c r="B159" s="204"/>
      <c r="C159" s="205"/>
      <c r="D159" s="206" t="s">
        <v>150</v>
      </c>
      <c r="E159" s="207" t="s">
        <v>23</v>
      </c>
      <c r="F159" s="208" t="s">
        <v>273</v>
      </c>
      <c r="G159" s="205"/>
      <c r="H159" s="209">
        <v>39.840000000000003</v>
      </c>
      <c r="I159" s="210"/>
      <c r="J159" s="205"/>
      <c r="K159" s="205"/>
      <c r="L159" s="211"/>
      <c r="M159" s="212"/>
      <c r="N159" s="213"/>
      <c r="O159" s="213"/>
      <c r="P159" s="213"/>
      <c r="Q159" s="213"/>
      <c r="R159" s="213"/>
      <c r="S159" s="213"/>
      <c r="T159" s="214"/>
      <c r="AT159" s="215" t="s">
        <v>150</v>
      </c>
      <c r="AU159" s="215" t="s">
        <v>83</v>
      </c>
      <c r="AV159" s="11" t="s">
        <v>83</v>
      </c>
      <c r="AW159" s="11" t="s">
        <v>36</v>
      </c>
      <c r="AX159" s="11" t="s">
        <v>73</v>
      </c>
      <c r="AY159" s="215" t="s">
        <v>127</v>
      </c>
    </row>
    <row r="160" spans="2:65" s="12" customFormat="1" ht="13.5">
      <c r="B160" s="216"/>
      <c r="C160" s="217"/>
      <c r="D160" s="206" t="s">
        <v>150</v>
      </c>
      <c r="E160" s="218" t="s">
        <v>23</v>
      </c>
      <c r="F160" s="219" t="s">
        <v>152</v>
      </c>
      <c r="G160" s="217"/>
      <c r="H160" s="220">
        <v>80.08</v>
      </c>
      <c r="I160" s="221"/>
      <c r="J160" s="217"/>
      <c r="K160" s="217"/>
      <c r="L160" s="222"/>
      <c r="M160" s="223"/>
      <c r="N160" s="224"/>
      <c r="O160" s="224"/>
      <c r="P160" s="224"/>
      <c r="Q160" s="224"/>
      <c r="R160" s="224"/>
      <c r="S160" s="224"/>
      <c r="T160" s="225"/>
      <c r="AT160" s="226" t="s">
        <v>150</v>
      </c>
      <c r="AU160" s="226" t="s">
        <v>83</v>
      </c>
      <c r="AV160" s="12" t="s">
        <v>135</v>
      </c>
      <c r="AW160" s="12" t="s">
        <v>36</v>
      </c>
      <c r="AX160" s="12" t="s">
        <v>81</v>
      </c>
      <c r="AY160" s="226" t="s">
        <v>127</v>
      </c>
    </row>
    <row r="161" spans="2:65" s="1" customFormat="1" ht="16.5" customHeight="1">
      <c r="B161" s="41"/>
      <c r="C161" s="237" t="s">
        <v>274</v>
      </c>
      <c r="D161" s="237" t="s">
        <v>192</v>
      </c>
      <c r="E161" s="238" t="s">
        <v>253</v>
      </c>
      <c r="F161" s="239" t="s">
        <v>254</v>
      </c>
      <c r="G161" s="240" t="s">
        <v>168</v>
      </c>
      <c r="H161" s="241">
        <v>92.091999999999999</v>
      </c>
      <c r="I161" s="242"/>
      <c r="J161" s="243">
        <f>ROUND(I161*H161,2)</f>
        <v>0</v>
      </c>
      <c r="K161" s="239" t="s">
        <v>134</v>
      </c>
      <c r="L161" s="244"/>
      <c r="M161" s="245" t="s">
        <v>23</v>
      </c>
      <c r="N161" s="246" t="s">
        <v>44</v>
      </c>
      <c r="O161" s="42"/>
      <c r="P161" s="201">
        <f>O161*H161</f>
        <v>0</v>
      </c>
      <c r="Q161" s="201">
        <v>2E-3</v>
      </c>
      <c r="R161" s="201">
        <f>Q161*H161</f>
        <v>0.18418400000000001</v>
      </c>
      <c r="S161" s="201">
        <v>0</v>
      </c>
      <c r="T161" s="202">
        <f>S161*H161</f>
        <v>0</v>
      </c>
      <c r="AR161" s="24" t="s">
        <v>195</v>
      </c>
      <c r="AT161" s="24" t="s">
        <v>192</v>
      </c>
      <c r="AU161" s="24" t="s">
        <v>83</v>
      </c>
      <c r="AY161" s="24" t="s">
        <v>127</v>
      </c>
      <c r="BE161" s="203">
        <f>IF(N161="základní",J161,0)</f>
        <v>0</v>
      </c>
      <c r="BF161" s="203">
        <f>IF(N161="snížená",J161,0)</f>
        <v>0</v>
      </c>
      <c r="BG161" s="203">
        <f>IF(N161="zákl. přenesená",J161,0)</f>
        <v>0</v>
      </c>
      <c r="BH161" s="203">
        <f>IF(N161="sníž. přenesená",J161,0)</f>
        <v>0</v>
      </c>
      <c r="BI161" s="203">
        <f>IF(N161="nulová",J161,0)</f>
        <v>0</v>
      </c>
      <c r="BJ161" s="24" t="s">
        <v>81</v>
      </c>
      <c r="BK161" s="203">
        <f>ROUND(I161*H161,2)</f>
        <v>0</v>
      </c>
      <c r="BL161" s="24" t="s">
        <v>169</v>
      </c>
      <c r="BM161" s="24" t="s">
        <v>275</v>
      </c>
    </row>
    <row r="162" spans="2:65" s="11" customFormat="1" ht="13.5">
      <c r="B162" s="204"/>
      <c r="C162" s="205"/>
      <c r="D162" s="206" t="s">
        <v>150</v>
      </c>
      <c r="E162" s="205"/>
      <c r="F162" s="208" t="s">
        <v>276</v>
      </c>
      <c r="G162" s="205"/>
      <c r="H162" s="209">
        <v>92.091999999999999</v>
      </c>
      <c r="I162" s="210"/>
      <c r="J162" s="205"/>
      <c r="K162" s="205"/>
      <c r="L162" s="211"/>
      <c r="M162" s="212"/>
      <c r="N162" s="213"/>
      <c r="O162" s="213"/>
      <c r="P162" s="213"/>
      <c r="Q162" s="213"/>
      <c r="R162" s="213"/>
      <c r="S162" s="213"/>
      <c r="T162" s="214"/>
      <c r="AT162" s="215" t="s">
        <v>150</v>
      </c>
      <c r="AU162" s="215" t="s">
        <v>83</v>
      </c>
      <c r="AV162" s="11" t="s">
        <v>83</v>
      </c>
      <c r="AW162" s="11" t="s">
        <v>6</v>
      </c>
      <c r="AX162" s="11" t="s">
        <v>81</v>
      </c>
      <c r="AY162" s="215" t="s">
        <v>127</v>
      </c>
    </row>
    <row r="163" spans="2:65" s="1" customFormat="1" ht="38.25" customHeight="1">
      <c r="B163" s="41"/>
      <c r="C163" s="192" t="s">
        <v>277</v>
      </c>
      <c r="D163" s="192" t="s">
        <v>130</v>
      </c>
      <c r="E163" s="193" t="s">
        <v>278</v>
      </c>
      <c r="F163" s="194" t="s">
        <v>279</v>
      </c>
      <c r="G163" s="195" t="s">
        <v>185</v>
      </c>
      <c r="H163" s="196">
        <v>9</v>
      </c>
      <c r="I163" s="197"/>
      <c r="J163" s="198">
        <f>ROUND(I163*H163,2)</f>
        <v>0</v>
      </c>
      <c r="K163" s="194" t="s">
        <v>134</v>
      </c>
      <c r="L163" s="61"/>
      <c r="M163" s="199" t="s">
        <v>23</v>
      </c>
      <c r="N163" s="200" t="s">
        <v>44</v>
      </c>
      <c r="O163" s="42"/>
      <c r="P163" s="201">
        <f>O163*H163</f>
        <v>0</v>
      </c>
      <c r="Q163" s="201">
        <v>1.1E-4</v>
      </c>
      <c r="R163" s="201">
        <f>Q163*H163</f>
        <v>9.8999999999999999E-4</v>
      </c>
      <c r="S163" s="201">
        <v>0</v>
      </c>
      <c r="T163" s="202">
        <f>S163*H163</f>
        <v>0</v>
      </c>
      <c r="AR163" s="24" t="s">
        <v>169</v>
      </c>
      <c r="AT163" s="24" t="s">
        <v>130</v>
      </c>
      <c r="AU163" s="24" t="s">
        <v>83</v>
      </c>
      <c r="AY163" s="24" t="s">
        <v>127</v>
      </c>
      <c r="BE163" s="203">
        <f>IF(N163="základní",J163,0)</f>
        <v>0</v>
      </c>
      <c r="BF163" s="203">
        <f>IF(N163="snížená",J163,0)</f>
        <v>0</v>
      </c>
      <c r="BG163" s="203">
        <f>IF(N163="zákl. přenesená",J163,0)</f>
        <v>0</v>
      </c>
      <c r="BH163" s="203">
        <f>IF(N163="sníž. přenesená",J163,0)</f>
        <v>0</v>
      </c>
      <c r="BI163" s="203">
        <f>IF(N163="nulová",J163,0)</f>
        <v>0</v>
      </c>
      <c r="BJ163" s="24" t="s">
        <v>81</v>
      </c>
      <c r="BK163" s="203">
        <f>ROUND(I163*H163,2)</f>
        <v>0</v>
      </c>
      <c r="BL163" s="24" t="s">
        <v>169</v>
      </c>
      <c r="BM163" s="24" t="s">
        <v>280</v>
      </c>
    </row>
    <row r="164" spans="2:65" s="11" customFormat="1" ht="13.5">
      <c r="B164" s="204"/>
      <c r="C164" s="205"/>
      <c r="D164" s="206" t="s">
        <v>150</v>
      </c>
      <c r="E164" s="207" t="s">
        <v>23</v>
      </c>
      <c r="F164" s="208" t="s">
        <v>281</v>
      </c>
      <c r="G164" s="205"/>
      <c r="H164" s="209">
        <v>9</v>
      </c>
      <c r="I164" s="210"/>
      <c r="J164" s="205"/>
      <c r="K164" s="205"/>
      <c r="L164" s="211"/>
      <c r="M164" s="212"/>
      <c r="N164" s="213"/>
      <c r="O164" s="213"/>
      <c r="P164" s="213"/>
      <c r="Q164" s="213"/>
      <c r="R164" s="213"/>
      <c r="S164" s="213"/>
      <c r="T164" s="214"/>
      <c r="AT164" s="215" t="s">
        <v>150</v>
      </c>
      <c r="AU164" s="215" t="s">
        <v>83</v>
      </c>
      <c r="AV164" s="11" t="s">
        <v>83</v>
      </c>
      <c r="AW164" s="11" t="s">
        <v>36</v>
      </c>
      <c r="AX164" s="11" t="s">
        <v>73</v>
      </c>
      <c r="AY164" s="215" t="s">
        <v>127</v>
      </c>
    </row>
    <row r="165" spans="2:65" s="12" customFormat="1" ht="13.5">
      <c r="B165" s="216"/>
      <c r="C165" s="217"/>
      <c r="D165" s="206" t="s">
        <v>150</v>
      </c>
      <c r="E165" s="218" t="s">
        <v>23</v>
      </c>
      <c r="F165" s="219" t="s">
        <v>152</v>
      </c>
      <c r="G165" s="217"/>
      <c r="H165" s="220">
        <v>9</v>
      </c>
      <c r="I165" s="221"/>
      <c r="J165" s="217"/>
      <c r="K165" s="217"/>
      <c r="L165" s="222"/>
      <c r="M165" s="223"/>
      <c r="N165" s="224"/>
      <c r="O165" s="224"/>
      <c r="P165" s="224"/>
      <c r="Q165" s="224"/>
      <c r="R165" s="224"/>
      <c r="S165" s="224"/>
      <c r="T165" s="225"/>
      <c r="AT165" s="226" t="s">
        <v>150</v>
      </c>
      <c r="AU165" s="226" t="s">
        <v>83</v>
      </c>
      <c r="AV165" s="12" t="s">
        <v>135</v>
      </c>
      <c r="AW165" s="12" t="s">
        <v>36</v>
      </c>
      <c r="AX165" s="12" t="s">
        <v>81</v>
      </c>
      <c r="AY165" s="226" t="s">
        <v>127</v>
      </c>
    </row>
    <row r="166" spans="2:65" s="1" customFormat="1" ht="16.5" customHeight="1">
      <c r="B166" s="41"/>
      <c r="C166" s="237" t="s">
        <v>282</v>
      </c>
      <c r="D166" s="237" t="s">
        <v>192</v>
      </c>
      <c r="E166" s="238" t="s">
        <v>283</v>
      </c>
      <c r="F166" s="239" t="s">
        <v>284</v>
      </c>
      <c r="G166" s="240" t="s">
        <v>168</v>
      </c>
      <c r="H166" s="241">
        <v>2.9249999999999998</v>
      </c>
      <c r="I166" s="242"/>
      <c r="J166" s="243">
        <f>ROUND(I166*H166,2)</f>
        <v>0</v>
      </c>
      <c r="K166" s="239" t="s">
        <v>134</v>
      </c>
      <c r="L166" s="244"/>
      <c r="M166" s="245" t="s">
        <v>23</v>
      </c>
      <c r="N166" s="246" t="s">
        <v>44</v>
      </c>
      <c r="O166" s="42"/>
      <c r="P166" s="201">
        <f>O166*H166</f>
        <v>0</v>
      </c>
      <c r="Q166" s="201">
        <v>1.2999999999999999E-3</v>
      </c>
      <c r="R166" s="201">
        <f>Q166*H166</f>
        <v>3.8024999999999995E-3</v>
      </c>
      <c r="S166" s="201">
        <v>0</v>
      </c>
      <c r="T166" s="202">
        <f>S166*H166</f>
        <v>0</v>
      </c>
      <c r="AR166" s="24" t="s">
        <v>195</v>
      </c>
      <c r="AT166" s="24" t="s">
        <v>192</v>
      </c>
      <c r="AU166" s="24" t="s">
        <v>83</v>
      </c>
      <c r="AY166" s="24" t="s">
        <v>127</v>
      </c>
      <c r="BE166" s="203">
        <f>IF(N166="základní",J166,0)</f>
        <v>0</v>
      </c>
      <c r="BF166" s="203">
        <f>IF(N166="snížená",J166,0)</f>
        <v>0</v>
      </c>
      <c r="BG166" s="203">
        <f>IF(N166="zákl. přenesená",J166,0)</f>
        <v>0</v>
      </c>
      <c r="BH166" s="203">
        <f>IF(N166="sníž. přenesená",J166,0)</f>
        <v>0</v>
      </c>
      <c r="BI166" s="203">
        <f>IF(N166="nulová",J166,0)</f>
        <v>0</v>
      </c>
      <c r="BJ166" s="24" t="s">
        <v>81</v>
      </c>
      <c r="BK166" s="203">
        <f>ROUND(I166*H166,2)</f>
        <v>0</v>
      </c>
      <c r="BL166" s="24" t="s">
        <v>169</v>
      </c>
      <c r="BM166" s="24" t="s">
        <v>285</v>
      </c>
    </row>
    <row r="167" spans="2:65" s="11" customFormat="1" ht="13.5">
      <c r="B167" s="204"/>
      <c r="C167" s="205"/>
      <c r="D167" s="206" t="s">
        <v>150</v>
      </c>
      <c r="E167" s="207" t="s">
        <v>23</v>
      </c>
      <c r="F167" s="208" t="s">
        <v>286</v>
      </c>
      <c r="G167" s="205"/>
      <c r="H167" s="209">
        <v>2.25</v>
      </c>
      <c r="I167" s="210"/>
      <c r="J167" s="205"/>
      <c r="K167" s="205"/>
      <c r="L167" s="211"/>
      <c r="M167" s="212"/>
      <c r="N167" s="213"/>
      <c r="O167" s="213"/>
      <c r="P167" s="213"/>
      <c r="Q167" s="213"/>
      <c r="R167" s="213"/>
      <c r="S167" s="213"/>
      <c r="T167" s="214"/>
      <c r="AT167" s="215" t="s">
        <v>150</v>
      </c>
      <c r="AU167" s="215" t="s">
        <v>83</v>
      </c>
      <c r="AV167" s="11" t="s">
        <v>83</v>
      </c>
      <c r="AW167" s="11" t="s">
        <v>36</v>
      </c>
      <c r="AX167" s="11" t="s">
        <v>73</v>
      </c>
      <c r="AY167" s="215" t="s">
        <v>127</v>
      </c>
    </row>
    <row r="168" spans="2:65" s="12" customFormat="1" ht="13.5">
      <c r="B168" s="216"/>
      <c r="C168" s="217"/>
      <c r="D168" s="206" t="s">
        <v>150</v>
      </c>
      <c r="E168" s="218" t="s">
        <v>23</v>
      </c>
      <c r="F168" s="219" t="s">
        <v>152</v>
      </c>
      <c r="G168" s="217"/>
      <c r="H168" s="220">
        <v>2.25</v>
      </c>
      <c r="I168" s="221"/>
      <c r="J168" s="217"/>
      <c r="K168" s="217"/>
      <c r="L168" s="222"/>
      <c r="M168" s="223"/>
      <c r="N168" s="224"/>
      <c r="O168" s="224"/>
      <c r="P168" s="224"/>
      <c r="Q168" s="224"/>
      <c r="R168" s="224"/>
      <c r="S168" s="224"/>
      <c r="T168" s="225"/>
      <c r="AT168" s="226" t="s">
        <v>150</v>
      </c>
      <c r="AU168" s="226" t="s">
        <v>83</v>
      </c>
      <c r="AV168" s="12" t="s">
        <v>135</v>
      </c>
      <c r="AW168" s="12" t="s">
        <v>36</v>
      </c>
      <c r="AX168" s="12" t="s">
        <v>81</v>
      </c>
      <c r="AY168" s="226" t="s">
        <v>127</v>
      </c>
    </row>
    <row r="169" spans="2:65" s="11" customFormat="1" ht="13.5">
      <c r="B169" s="204"/>
      <c r="C169" s="205"/>
      <c r="D169" s="206" t="s">
        <v>150</v>
      </c>
      <c r="E169" s="205"/>
      <c r="F169" s="208" t="s">
        <v>287</v>
      </c>
      <c r="G169" s="205"/>
      <c r="H169" s="209">
        <v>2.9249999999999998</v>
      </c>
      <c r="I169" s="210"/>
      <c r="J169" s="205"/>
      <c r="K169" s="205"/>
      <c r="L169" s="211"/>
      <c r="M169" s="212"/>
      <c r="N169" s="213"/>
      <c r="O169" s="213"/>
      <c r="P169" s="213"/>
      <c r="Q169" s="213"/>
      <c r="R169" s="213"/>
      <c r="S169" s="213"/>
      <c r="T169" s="214"/>
      <c r="AT169" s="215" t="s">
        <v>150</v>
      </c>
      <c r="AU169" s="215" t="s">
        <v>83</v>
      </c>
      <c r="AV169" s="11" t="s">
        <v>83</v>
      </c>
      <c r="AW169" s="11" t="s">
        <v>6</v>
      </c>
      <c r="AX169" s="11" t="s">
        <v>81</v>
      </c>
      <c r="AY169" s="215" t="s">
        <v>127</v>
      </c>
    </row>
    <row r="170" spans="2:65" s="1" customFormat="1" ht="25.5" customHeight="1">
      <c r="B170" s="41"/>
      <c r="C170" s="192" t="s">
        <v>288</v>
      </c>
      <c r="D170" s="192" t="s">
        <v>130</v>
      </c>
      <c r="E170" s="193" t="s">
        <v>289</v>
      </c>
      <c r="F170" s="194" t="s">
        <v>290</v>
      </c>
      <c r="G170" s="195" t="s">
        <v>168</v>
      </c>
      <c r="H170" s="196">
        <v>951.27</v>
      </c>
      <c r="I170" s="197"/>
      <c r="J170" s="198">
        <f>ROUND(I170*H170,2)</f>
        <v>0</v>
      </c>
      <c r="K170" s="194" t="s">
        <v>134</v>
      </c>
      <c r="L170" s="61"/>
      <c r="M170" s="199" t="s">
        <v>23</v>
      </c>
      <c r="N170" s="200" t="s">
        <v>44</v>
      </c>
      <c r="O170" s="42"/>
      <c r="P170" s="201">
        <f>O170*H170</f>
        <v>0</v>
      </c>
      <c r="Q170" s="201">
        <v>0</v>
      </c>
      <c r="R170" s="201">
        <f>Q170*H170</f>
        <v>0</v>
      </c>
      <c r="S170" s="201">
        <v>0</v>
      </c>
      <c r="T170" s="202">
        <f>S170*H170</f>
        <v>0</v>
      </c>
      <c r="AR170" s="24" t="s">
        <v>169</v>
      </c>
      <c r="AT170" s="24" t="s">
        <v>130</v>
      </c>
      <c r="AU170" s="24" t="s">
        <v>83</v>
      </c>
      <c r="AY170" s="24" t="s">
        <v>127</v>
      </c>
      <c r="BE170" s="203">
        <f>IF(N170="základní",J170,0)</f>
        <v>0</v>
      </c>
      <c r="BF170" s="203">
        <f>IF(N170="snížená",J170,0)</f>
        <v>0</v>
      </c>
      <c r="BG170" s="203">
        <f>IF(N170="zákl. přenesená",J170,0)</f>
        <v>0</v>
      </c>
      <c r="BH170" s="203">
        <f>IF(N170="sníž. přenesená",J170,0)</f>
        <v>0</v>
      </c>
      <c r="BI170" s="203">
        <f>IF(N170="nulová",J170,0)</f>
        <v>0</v>
      </c>
      <c r="BJ170" s="24" t="s">
        <v>81</v>
      </c>
      <c r="BK170" s="203">
        <f>ROUND(I170*H170,2)</f>
        <v>0</v>
      </c>
      <c r="BL170" s="24" t="s">
        <v>169</v>
      </c>
      <c r="BM170" s="24" t="s">
        <v>291</v>
      </c>
    </row>
    <row r="171" spans="2:65" s="11" customFormat="1" ht="13.5">
      <c r="B171" s="204"/>
      <c r="C171" s="205"/>
      <c r="D171" s="206" t="s">
        <v>150</v>
      </c>
      <c r="E171" s="207" t="s">
        <v>23</v>
      </c>
      <c r="F171" s="208" t="s">
        <v>172</v>
      </c>
      <c r="G171" s="205"/>
      <c r="H171" s="209">
        <v>951.27</v>
      </c>
      <c r="I171" s="210"/>
      <c r="J171" s="205"/>
      <c r="K171" s="205"/>
      <c r="L171" s="211"/>
      <c r="M171" s="212"/>
      <c r="N171" s="213"/>
      <c r="O171" s="213"/>
      <c r="P171" s="213"/>
      <c r="Q171" s="213"/>
      <c r="R171" s="213"/>
      <c r="S171" s="213"/>
      <c r="T171" s="214"/>
      <c r="AT171" s="215" t="s">
        <v>150</v>
      </c>
      <c r="AU171" s="215" t="s">
        <v>83</v>
      </c>
      <c r="AV171" s="11" t="s">
        <v>83</v>
      </c>
      <c r="AW171" s="11" t="s">
        <v>36</v>
      </c>
      <c r="AX171" s="11" t="s">
        <v>73</v>
      </c>
      <c r="AY171" s="215" t="s">
        <v>127</v>
      </c>
    </row>
    <row r="172" spans="2:65" s="12" customFormat="1" ht="13.5">
      <c r="B172" s="216"/>
      <c r="C172" s="217"/>
      <c r="D172" s="206" t="s">
        <v>150</v>
      </c>
      <c r="E172" s="218" t="s">
        <v>23</v>
      </c>
      <c r="F172" s="219" t="s">
        <v>152</v>
      </c>
      <c r="G172" s="217"/>
      <c r="H172" s="220">
        <v>951.27</v>
      </c>
      <c r="I172" s="221"/>
      <c r="J172" s="217"/>
      <c r="K172" s="217"/>
      <c r="L172" s="222"/>
      <c r="M172" s="223"/>
      <c r="N172" s="224"/>
      <c r="O172" s="224"/>
      <c r="P172" s="224"/>
      <c r="Q172" s="224"/>
      <c r="R172" s="224"/>
      <c r="S172" s="224"/>
      <c r="T172" s="225"/>
      <c r="AT172" s="226" t="s">
        <v>150</v>
      </c>
      <c r="AU172" s="226" t="s">
        <v>83</v>
      </c>
      <c r="AV172" s="12" t="s">
        <v>135</v>
      </c>
      <c r="AW172" s="12" t="s">
        <v>36</v>
      </c>
      <c r="AX172" s="12" t="s">
        <v>81</v>
      </c>
      <c r="AY172" s="226" t="s">
        <v>127</v>
      </c>
    </row>
    <row r="173" spans="2:65" s="1" customFormat="1" ht="16.5" customHeight="1">
      <c r="B173" s="41"/>
      <c r="C173" s="237" t="s">
        <v>195</v>
      </c>
      <c r="D173" s="237" t="s">
        <v>192</v>
      </c>
      <c r="E173" s="238" t="s">
        <v>292</v>
      </c>
      <c r="F173" s="239" t="s">
        <v>293</v>
      </c>
      <c r="G173" s="240" t="s">
        <v>168</v>
      </c>
      <c r="H173" s="241">
        <v>1093.961</v>
      </c>
      <c r="I173" s="242"/>
      <c r="J173" s="243">
        <f>ROUND(I173*H173,2)</f>
        <v>0</v>
      </c>
      <c r="K173" s="239" t="s">
        <v>134</v>
      </c>
      <c r="L173" s="244"/>
      <c r="M173" s="245" t="s">
        <v>23</v>
      </c>
      <c r="N173" s="246" t="s">
        <v>44</v>
      </c>
      <c r="O173" s="42"/>
      <c r="P173" s="201">
        <f>O173*H173</f>
        <v>0</v>
      </c>
      <c r="Q173" s="201">
        <v>2.9999999999999997E-4</v>
      </c>
      <c r="R173" s="201">
        <f>Q173*H173</f>
        <v>0.32818829999999999</v>
      </c>
      <c r="S173" s="201">
        <v>0</v>
      </c>
      <c r="T173" s="202">
        <f>S173*H173</f>
        <v>0</v>
      </c>
      <c r="AR173" s="24" t="s">
        <v>195</v>
      </c>
      <c r="AT173" s="24" t="s">
        <v>192</v>
      </c>
      <c r="AU173" s="24" t="s">
        <v>83</v>
      </c>
      <c r="AY173" s="24" t="s">
        <v>127</v>
      </c>
      <c r="BE173" s="203">
        <f>IF(N173="základní",J173,0)</f>
        <v>0</v>
      </c>
      <c r="BF173" s="203">
        <f>IF(N173="snížená",J173,0)</f>
        <v>0</v>
      </c>
      <c r="BG173" s="203">
        <f>IF(N173="zákl. přenesená",J173,0)</f>
        <v>0</v>
      </c>
      <c r="BH173" s="203">
        <f>IF(N173="sníž. přenesená",J173,0)</f>
        <v>0</v>
      </c>
      <c r="BI173" s="203">
        <f>IF(N173="nulová",J173,0)</f>
        <v>0</v>
      </c>
      <c r="BJ173" s="24" t="s">
        <v>81</v>
      </c>
      <c r="BK173" s="203">
        <f>ROUND(I173*H173,2)</f>
        <v>0</v>
      </c>
      <c r="BL173" s="24" t="s">
        <v>169</v>
      </c>
      <c r="BM173" s="24" t="s">
        <v>294</v>
      </c>
    </row>
    <row r="174" spans="2:65" s="11" customFormat="1" ht="13.5">
      <c r="B174" s="204"/>
      <c r="C174" s="205"/>
      <c r="D174" s="206" t="s">
        <v>150</v>
      </c>
      <c r="E174" s="205"/>
      <c r="F174" s="208" t="s">
        <v>206</v>
      </c>
      <c r="G174" s="205"/>
      <c r="H174" s="209">
        <v>1093.961</v>
      </c>
      <c r="I174" s="210"/>
      <c r="J174" s="205"/>
      <c r="K174" s="205"/>
      <c r="L174" s="211"/>
      <c r="M174" s="212"/>
      <c r="N174" s="213"/>
      <c r="O174" s="213"/>
      <c r="P174" s="213"/>
      <c r="Q174" s="213"/>
      <c r="R174" s="213"/>
      <c r="S174" s="213"/>
      <c r="T174" s="214"/>
      <c r="AT174" s="215" t="s">
        <v>150</v>
      </c>
      <c r="AU174" s="215" t="s">
        <v>83</v>
      </c>
      <c r="AV174" s="11" t="s">
        <v>83</v>
      </c>
      <c r="AW174" s="11" t="s">
        <v>6</v>
      </c>
      <c r="AX174" s="11" t="s">
        <v>81</v>
      </c>
      <c r="AY174" s="215" t="s">
        <v>127</v>
      </c>
    </row>
    <row r="175" spans="2:65" s="1" customFormat="1" ht="25.5" customHeight="1">
      <c r="B175" s="41"/>
      <c r="C175" s="192" t="s">
        <v>295</v>
      </c>
      <c r="D175" s="192" t="s">
        <v>130</v>
      </c>
      <c r="E175" s="193" t="s">
        <v>296</v>
      </c>
      <c r="F175" s="194" t="s">
        <v>297</v>
      </c>
      <c r="G175" s="195" t="s">
        <v>168</v>
      </c>
      <c r="H175" s="196">
        <v>228.202</v>
      </c>
      <c r="I175" s="197"/>
      <c r="J175" s="198">
        <f>ROUND(I175*H175,2)</f>
        <v>0</v>
      </c>
      <c r="K175" s="194" t="s">
        <v>134</v>
      </c>
      <c r="L175" s="61"/>
      <c r="M175" s="199" t="s">
        <v>23</v>
      </c>
      <c r="N175" s="200" t="s">
        <v>44</v>
      </c>
      <c r="O175" s="42"/>
      <c r="P175" s="201">
        <f>O175*H175</f>
        <v>0</v>
      </c>
      <c r="Q175" s="201">
        <v>0</v>
      </c>
      <c r="R175" s="201">
        <f>Q175*H175</f>
        <v>0</v>
      </c>
      <c r="S175" s="201">
        <v>0</v>
      </c>
      <c r="T175" s="202">
        <f>S175*H175</f>
        <v>0</v>
      </c>
      <c r="AR175" s="24" t="s">
        <v>169</v>
      </c>
      <c r="AT175" s="24" t="s">
        <v>130</v>
      </c>
      <c r="AU175" s="24" t="s">
        <v>83</v>
      </c>
      <c r="AY175" s="24" t="s">
        <v>127</v>
      </c>
      <c r="BE175" s="203">
        <f>IF(N175="základní",J175,0)</f>
        <v>0</v>
      </c>
      <c r="BF175" s="203">
        <f>IF(N175="snížená",J175,0)</f>
        <v>0</v>
      </c>
      <c r="BG175" s="203">
        <f>IF(N175="zákl. přenesená",J175,0)</f>
        <v>0</v>
      </c>
      <c r="BH175" s="203">
        <f>IF(N175="sníž. přenesená",J175,0)</f>
        <v>0</v>
      </c>
      <c r="BI175" s="203">
        <f>IF(N175="nulová",J175,0)</f>
        <v>0</v>
      </c>
      <c r="BJ175" s="24" t="s">
        <v>81</v>
      </c>
      <c r="BK175" s="203">
        <f>ROUND(I175*H175,2)</f>
        <v>0</v>
      </c>
      <c r="BL175" s="24" t="s">
        <v>169</v>
      </c>
      <c r="BM175" s="24" t="s">
        <v>298</v>
      </c>
    </row>
    <row r="176" spans="2:65" s="13" customFormat="1" ht="13.5">
      <c r="B176" s="227"/>
      <c r="C176" s="228"/>
      <c r="D176" s="206" t="s">
        <v>150</v>
      </c>
      <c r="E176" s="229" t="s">
        <v>23</v>
      </c>
      <c r="F176" s="230" t="s">
        <v>299</v>
      </c>
      <c r="G176" s="228"/>
      <c r="H176" s="229" t="s">
        <v>23</v>
      </c>
      <c r="I176" s="231"/>
      <c r="J176" s="228"/>
      <c r="K176" s="228"/>
      <c r="L176" s="232"/>
      <c r="M176" s="233"/>
      <c r="N176" s="234"/>
      <c r="O176" s="234"/>
      <c r="P176" s="234"/>
      <c r="Q176" s="234"/>
      <c r="R176" s="234"/>
      <c r="S176" s="234"/>
      <c r="T176" s="235"/>
      <c r="AT176" s="236" t="s">
        <v>150</v>
      </c>
      <c r="AU176" s="236" t="s">
        <v>83</v>
      </c>
      <c r="AV176" s="13" t="s">
        <v>81</v>
      </c>
      <c r="AW176" s="13" t="s">
        <v>36</v>
      </c>
      <c r="AX176" s="13" t="s">
        <v>73</v>
      </c>
      <c r="AY176" s="236" t="s">
        <v>127</v>
      </c>
    </row>
    <row r="177" spans="2:65" s="11" customFormat="1" ht="13.5">
      <c r="B177" s="204"/>
      <c r="C177" s="205"/>
      <c r="D177" s="206" t="s">
        <v>150</v>
      </c>
      <c r="E177" s="207" t="s">
        <v>23</v>
      </c>
      <c r="F177" s="208" t="s">
        <v>300</v>
      </c>
      <c r="G177" s="205"/>
      <c r="H177" s="209">
        <v>78.64</v>
      </c>
      <c r="I177" s="210"/>
      <c r="J177" s="205"/>
      <c r="K177" s="205"/>
      <c r="L177" s="211"/>
      <c r="M177" s="212"/>
      <c r="N177" s="213"/>
      <c r="O177" s="213"/>
      <c r="P177" s="213"/>
      <c r="Q177" s="213"/>
      <c r="R177" s="213"/>
      <c r="S177" s="213"/>
      <c r="T177" s="214"/>
      <c r="AT177" s="215" t="s">
        <v>150</v>
      </c>
      <c r="AU177" s="215" t="s">
        <v>83</v>
      </c>
      <c r="AV177" s="11" t="s">
        <v>83</v>
      </c>
      <c r="AW177" s="11" t="s">
        <v>36</v>
      </c>
      <c r="AX177" s="11" t="s">
        <v>73</v>
      </c>
      <c r="AY177" s="215" t="s">
        <v>127</v>
      </c>
    </row>
    <row r="178" spans="2:65" s="11" customFormat="1" ht="13.5">
      <c r="B178" s="204"/>
      <c r="C178" s="205"/>
      <c r="D178" s="206" t="s">
        <v>150</v>
      </c>
      <c r="E178" s="207" t="s">
        <v>23</v>
      </c>
      <c r="F178" s="208" t="s">
        <v>301</v>
      </c>
      <c r="G178" s="205"/>
      <c r="H178" s="209">
        <v>4.4400000000000004</v>
      </c>
      <c r="I178" s="210"/>
      <c r="J178" s="205"/>
      <c r="K178" s="205"/>
      <c r="L178" s="211"/>
      <c r="M178" s="212"/>
      <c r="N178" s="213"/>
      <c r="O178" s="213"/>
      <c r="P178" s="213"/>
      <c r="Q178" s="213"/>
      <c r="R178" s="213"/>
      <c r="S178" s="213"/>
      <c r="T178" s="214"/>
      <c r="AT178" s="215" t="s">
        <v>150</v>
      </c>
      <c r="AU178" s="215" t="s">
        <v>83</v>
      </c>
      <c r="AV178" s="11" t="s">
        <v>83</v>
      </c>
      <c r="AW178" s="11" t="s">
        <v>36</v>
      </c>
      <c r="AX178" s="11" t="s">
        <v>73</v>
      </c>
      <c r="AY178" s="215" t="s">
        <v>127</v>
      </c>
    </row>
    <row r="179" spans="2:65" s="14" customFormat="1" ht="13.5">
      <c r="B179" s="249"/>
      <c r="C179" s="250"/>
      <c r="D179" s="206" t="s">
        <v>150</v>
      </c>
      <c r="E179" s="251" t="s">
        <v>23</v>
      </c>
      <c r="F179" s="252" t="s">
        <v>302</v>
      </c>
      <c r="G179" s="250"/>
      <c r="H179" s="253">
        <v>83.08</v>
      </c>
      <c r="I179" s="254"/>
      <c r="J179" s="250"/>
      <c r="K179" s="250"/>
      <c r="L179" s="255"/>
      <c r="M179" s="256"/>
      <c r="N179" s="257"/>
      <c r="O179" s="257"/>
      <c r="P179" s="257"/>
      <c r="Q179" s="257"/>
      <c r="R179" s="257"/>
      <c r="S179" s="257"/>
      <c r="T179" s="258"/>
      <c r="AT179" s="259" t="s">
        <v>150</v>
      </c>
      <c r="AU179" s="259" t="s">
        <v>83</v>
      </c>
      <c r="AV179" s="14" t="s">
        <v>143</v>
      </c>
      <c r="AW179" s="14" t="s">
        <v>36</v>
      </c>
      <c r="AX179" s="14" t="s">
        <v>73</v>
      </c>
      <c r="AY179" s="259" t="s">
        <v>127</v>
      </c>
    </row>
    <row r="180" spans="2:65" s="13" customFormat="1" ht="13.5">
      <c r="B180" s="227"/>
      <c r="C180" s="228"/>
      <c r="D180" s="206" t="s">
        <v>150</v>
      </c>
      <c r="E180" s="229" t="s">
        <v>23</v>
      </c>
      <c r="F180" s="230" t="s">
        <v>303</v>
      </c>
      <c r="G180" s="228"/>
      <c r="H180" s="229" t="s">
        <v>23</v>
      </c>
      <c r="I180" s="231"/>
      <c r="J180" s="228"/>
      <c r="K180" s="228"/>
      <c r="L180" s="232"/>
      <c r="M180" s="233"/>
      <c r="N180" s="234"/>
      <c r="O180" s="234"/>
      <c r="P180" s="234"/>
      <c r="Q180" s="234"/>
      <c r="R180" s="234"/>
      <c r="S180" s="234"/>
      <c r="T180" s="235"/>
      <c r="AT180" s="236" t="s">
        <v>150</v>
      </c>
      <c r="AU180" s="236" t="s">
        <v>83</v>
      </c>
      <c r="AV180" s="13" t="s">
        <v>81</v>
      </c>
      <c r="AW180" s="13" t="s">
        <v>36</v>
      </c>
      <c r="AX180" s="13" t="s">
        <v>73</v>
      </c>
      <c r="AY180" s="236" t="s">
        <v>127</v>
      </c>
    </row>
    <row r="181" spans="2:65" s="11" customFormat="1" ht="13.5">
      <c r="B181" s="204"/>
      <c r="C181" s="205"/>
      <c r="D181" s="206" t="s">
        <v>150</v>
      </c>
      <c r="E181" s="207" t="s">
        <v>23</v>
      </c>
      <c r="F181" s="208" t="s">
        <v>304</v>
      </c>
      <c r="G181" s="205"/>
      <c r="H181" s="209">
        <v>79.462000000000003</v>
      </c>
      <c r="I181" s="210"/>
      <c r="J181" s="205"/>
      <c r="K181" s="205"/>
      <c r="L181" s="211"/>
      <c r="M181" s="212"/>
      <c r="N181" s="213"/>
      <c r="O181" s="213"/>
      <c r="P181" s="213"/>
      <c r="Q181" s="213"/>
      <c r="R181" s="213"/>
      <c r="S181" s="213"/>
      <c r="T181" s="214"/>
      <c r="AT181" s="215" t="s">
        <v>150</v>
      </c>
      <c r="AU181" s="215" t="s">
        <v>83</v>
      </c>
      <c r="AV181" s="11" t="s">
        <v>83</v>
      </c>
      <c r="AW181" s="11" t="s">
        <v>36</v>
      </c>
      <c r="AX181" s="11" t="s">
        <v>73</v>
      </c>
      <c r="AY181" s="215" t="s">
        <v>127</v>
      </c>
    </row>
    <row r="182" spans="2:65" s="11" customFormat="1" ht="13.5">
      <c r="B182" s="204"/>
      <c r="C182" s="205"/>
      <c r="D182" s="206" t="s">
        <v>150</v>
      </c>
      <c r="E182" s="207" t="s">
        <v>23</v>
      </c>
      <c r="F182" s="208" t="s">
        <v>305</v>
      </c>
      <c r="G182" s="205"/>
      <c r="H182" s="209">
        <v>65.66</v>
      </c>
      <c r="I182" s="210"/>
      <c r="J182" s="205"/>
      <c r="K182" s="205"/>
      <c r="L182" s="211"/>
      <c r="M182" s="212"/>
      <c r="N182" s="213"/>
      <c r="O182" s="213"/>
      <c r="P182" s="213"/>
      <c r="Q182" s="213"/>
      <c r="R182" s="213"/>
      <c r="S182" s="213"/>
      <c r="T182" s="214"/>
      <c r="AT182" s="215" t="s">
        <v>150</v>
      </c>
      <c r="AU182" s="215" t="s">
        <v>83</v>
      </c>
      <c r="AV182" s="11" t="s">
        <v>83</v>
      </c>
      <c r="AW182" s="11" t="s">
        <v>36</v>
      </c>
      <c r="AX182" s="11" t="s">
        <v>73</v>
      </c>
      <c r="AY182" s="215" t="s">
        <v>127</v>
      </c>
    </row>
    <row r="183" spans="2:65" s="14" customFormat="1" ht="13.5">
      <c r="B183" s="249"/>
      <c r="C183" s="250"/>
      <c r="D183" s="206" t="s">
        <v>150</v>
      </c>
      <c r="E183" s="251" t="s">
        <v>23</v>
      </c>
      <c r="F183" s="252" t="s">
        <v>302</v>
      </c>
      <c r="G183" s="250"/>
      <c r="H183" s="253">
        <v>145.12200000000001</v>
      </c>
      <c r="I183" s="254"/>
      <c r="J183" s="250"/>
      <c r="K183" s="250"/>
      <c r="L183" s="255"/>
      <c r="M183" s="256"/>
      <c r="N183" s="257"/>
      <c r="O183" s="257"/>
      <c r="P183" s="257"/>
      <c r="Q183" s="257"/>
      <c r="R183" s="257"/>
      <c r="S183" s="257"/>
      <c r="T183" s="258"/>
      <c r="AT183" s="259" t="s">
        <v>150</v>
      </c>
      <c r="AU183" s="259" t="s">
        <v>83</v>
      </c>
      <c r="AV183" s="14" t="s">
        <v>143</v>
      </c>
      <c r="AW183" s="14" t="s">
        <v>36</v>
      </c>
      <c r="AX183" s="14" t="s">
        <v>73</v>
      </c>
      <c r="AY183" s="259" t="s">
        <v>127</v>
      </c>
    </row>
    <row r="184" spans="2:65" s="12" customFormat="1" ht="13.5">
      <c r="B184" s="216"/>
      <c r="C184" s="217"/>
      <c r="D184" s="206" t="s">
        <v>150</v>
      </c>
      <c r="E184" s="218" t="s">
        <v>23</v>
      </c>
      <c r="F184" s="219" t="s">
        <v>152</v>
      </c>
      <c r="G184" s="217"/>
      <c r="H184" s="220">
        <v>228.202</v>
      </c>
      <c r="I184" s="221"/>
      <c r="J184" s="217"/>
      <c r="K184" s="217"/>
      <c r="L184" s="222"/>
      <c r="M184" s="223"/>
      <c r="N184" s="224"/>
      <c r="O184" s="224"/>
      <c r="P184" s="224"/>
      <c r="Q184" s="224"/>
      <c r="R184" s="224"/>
      <c r="S184" s="224"/>
      <c r="T184" s="225"/>
      <c r="AT184" s="226" t="s">
        <v>150</v>
      </c>
      <c r="AU184" s="226" t="s">
        <v>83</v>
      </c>
      <c r="AV184" s="12" t="s">
        <v>135</v>
      </c>
      <c r="AW184" s="12" t="s">
        <v>36</v>
      </c>
      <c r="AX184" s="12" t="s">
        <v>81</v>
      </c>
      <c r="AY184" s="226" t="s">
        <v>127</v>
      </c>
    </row>
    <row r="185" spans="2:65" s="1" customFormat="1" ht="16.5" customHeight="1">
      <c r="B185" s="41"/>
      <c r="C185" s="237" t="s">
        <v>306</v>
      </c>
      <c r="D185" s="237" t="s">
        <v>192</v>
      </c>
      <c r="E185" s="238" t="s">
        <v>193</v>
      </c>
      <c r="F185" s="239" t="s">
        <v>194</v>
      </c>
      <c r="G185" s="240" t="s">
        <v>141</v>
      </c>
      <c r="H185" s="241">
        <v>0.08</v>
      </c>
      <c r="I185" s="242"/>
      <c r="J185" s="243">
        <f>ROUND(I185*H185,2)</f>
        <v>0</v>
      </c>
      <c r="K185" s="239" t="s">
        <v>134</v>
      </c>
      <c r="L185" s="244"/>
      <c r="M185" s="245" t="s">
        <v>23</v>
      </c>
      <c r="N185" s="246" t="s">
        <v>44</v>
      </c>
      <c r="O185" s="42"/>
      <c r="P185" s="201">
        <f>O185*H185</f>
        <v>0</v>
      </c>
      <c r="Q185" s="201">
        <v>1</v>
      </c>
      <c r="R185" s="201">
        <f>Q185*H185</f>
        <v>0.08</v>
      </c>
      <c r="S185" s="201">
        <v>0</v>
      </c>
      <c r="T185" s="202">
        <f>S185*H185</f>
        <v>0</v>
      </c>
      <c r="AR185" s="24" t="s">
        <v>195</v>
      </c>
      <c r="AT185" s="24" t="s">
        <v>192</v>
      </c>
      <c r="AU185" s="24" t="s">
        <v>83</v>
      </c>
      <c r="AY185" s="24" t="s">
        <v>127</v>
      </c>
      <c r="BE185" s="203">
        <f>IF(N185="základní",J185,0)</f>
        <v>0</v>
      </c>
      <c r="BF185" s="203">
        <f>IF(N185="snížená",J185,0)</f>
        <v>0</v>
      </c>
      <c r="BG185" s="203">
        <f>IF(N185="zákl. přenesená",J185,0)</f>
        <v>0</v>
      </c>
      <c r="BH185" s="203">
        <f>IF(N185="sníž. přenesená",J185,0)</f>
        <v>0</v>
      </c>
      <c r="BI185" s="203">
        <f>IF(N185="nulová",J185,0)</f>
        <v>0</v>
      </c>
      <c r="BJ185" s="24" t="s">
        <v>81</v>
      </c>
      <c r="BK185" s="203">
        <f>ROUND(I185*H185,2)</f>
        <v>0</v>
      </c>
      <c r="BL185" s="24" t="s">
        <v>169</v>
      </c>
      <c r="BM185" s="24" t="s">
        <v>307</v>
      </c>
    </row>
    <row r="186" spans="2:65" s="11" customFormat="1" ht="13.5">
      <c r="B186" s="204"/>
      <c r="C186" s="205"/>
      <c r="D186" s="206" t="s">
        <v>150</v>
      </c>
      <c r="E186" s="205"/>
      <c r="F186" s="208" t="s">
        <v>308</v>
      </c>
      <c r="G186" s="205"/>
      <c r="H186" s="209">
        <v>0.08</v>
      </c>
      <c r="I186" s="210"/>
      <c r="J186" s="205"/>
      <c r="K186" s="205"/>
      <c r="L186" s="211"/>
      <c r="M186" s="212"/>
      <c r="N186" s="213"/>
      <c r="O186" s="213"/>
      <c r="P186" s="213"/>
      <c r="Q186" s="213"/>
      <c r="R186" s="213"/>
      <c r="S186" s="213"/>
      <c r="T186" s="214"/>
      <c r="AT186" s="215" t="s">
        <v>150</v>
      </c>
      <c r="AU186" s="215" t="s">
        <v>83</v>
      </c>
      <c r="AV186" s="11" t="s">
        <v>83</v>
      </c>
      <c r="AW186" s="11" t="s">
        <v>6</v>
      </c>
      <c r="AX186" s="11" t="s">
        <v>81</v>
      </c>
      <c r="AY186" s="215" t="s">
        <v>127</v>
      </c>
    </row>
    <row r="187" spans="2:65" s="1" customFormat="1" ht="38.25" customHeight="1">
      <c r="B187" s="41"/>
      <c r="C187" s="192" t="s">
        <v>309</v>
      </c>
      <c r="D187" s="192" t="s">
        <v>130</v>
      </c>
      <c r="E187" s="193" t="s">
        <v>310</v>
      </c>
      <c r="F187" s="194" t="s">
        <v>311</v>
      </c>
      <c r="G187" s="195" t="s">
        <v>168</v>
      </c>
      <c r="H187" s="196">
        <v>197.87799999999999</v>
      </c>
      <c r="I187" s="197"/>
      <c r="J187" s="198">
        <f>ROUND(I187*H187,2)</f>
        <v>0</v>
      </c>
      <c r="K187" s="194" t="s">
        <v>134</v>
      </c>
      <c r="L187" s="61"/>
      <c r="M187" s="199" t="s">
        <v>23</v>
      </c>
      <c r="N187" s="200" t="s">
        <v>44</v>
      </c>
      <c r="O187" s="42"/>
      <c r="P187" s="201">
        <f>O187*H187</f>
        <v>0</v>
      </c>
      <c r="Q187" s="201">
        <v>0</v>
      </c>
      <c r="R187" s="201">
        <f>Q187*H187</f>
        <v>0</v>
      </c>
      <c r="S187" s="201">
        <v>0</v>
      </c>
      <c r="T187" s="202">
        <f>S187*H187</f>
        <v>0</v>
      </c>
      <c r="AR187" s="24" t="s">
        <v>169</v>
      </c>
      <c r="AT187" s="24" t="s">
        <v>130</v>
      </c>
      <c r="AU187" s="24" t="s">
        <v>83</v>
      </c>
      <c r="AY187" s="24" t="s">
        <v>127</v>
      </c>
      <c r="BE187" s="203">
        <f>IF(N187="základní",J187,0)</f>
        <v>0</v>
      </c>
      <c r="BF187" s="203">
        <f>IF(N187="snížená",J187,0)</f>
        <v>0</v>
      </c>
      <c r="BG187" s="203">
        <f>IF(N187="zákl. přenesená",J187,0)</f>
        <v>0</v>
      </c>
      <c r="BH187" s="203">
        <f>IF(N187="sníž. přenesená",J187,0)</f>
        <v>0</v>
      </c>
      <c r="BI187" s="203">
        <f>IF(N187="nulová",J187,0)</f>
        <v>0</v>
      </c>
      <c r="BJ187" s="24" t="s">
        <v>81</v>
      </c>
      <c r="BK187" s="203">
        <f>ROUND(I187*H187,2)</f>
        <v>0</v>
      </c>
      <c r="BL187" s="24" t="s">
        <v>169</v>
      </c>
      <c r="BM187" s="24" t="s">
        <v>312</v>
      </c>
    </row>
    <row r="188" spans="2:65" s="13" customFormat="1" ht="13.5">
      <c r="B188" s="227"/>
      <c r="C188" s="228"/>
      <c r="D188" s="206" t="s">
        <v>150</v>
      </c>
      <c r="E188" s="229" t="s">
        <v>23</v>
      </c>
      <c r="F188" s="230" t="s">
        <v>299</v>
      </c>
      <c r="G188" s="228"/>
      <c r="H188" s="229" t="s">
        <v>23</v>
      </c>
      <c r="I188" s="231"/>
      <c r="J188" s="228"/>
      <c r="K188" s="228"/>
      <c r="L188" s="232"/>
      <c r="M188" s="233"/>
      <c r="N188" s="234"/>
      <c r="O188" s="234"/>
      <c r="P188" s="234"/>
      <c r="Q188" s="234"/>
      <c r="R188" s="234"/>
      <c r="S188" s="234"/>
      <c r="T188" s="235"/>
      <c r="AT188" s="236" t="s">
        <v>150</v>
      </c>
      <c r="AU188" s="236" t="s">
        <v>83</v>
      </c>
      <c r="AV188" s="13" t="s">
        <v>81</v>
      </c>
      <c r="AW188" s="13" t="s">
        <v>36</v>
      </c>
      <c r="AX188" s="13" t="s">
        <v>73</v>
      </c>
      <c r="AY188" s="236" t="s">
        <v>127</v>
      </c>
    </row>
    <row r="189" spans="2:65" s="11" customFormat="1" ht="13.5">
      <c r="B189" s="204"/>
      <c r="C189" s="205"/>
      <c r="D189" s="206" t="s">
        <v>150</v>
      </c>
      <c r="E189" s="207" t="s">
        <v>23</v>
      </c>
      <c r="F189" s="208" t="s">
        <v>300</v>
      </c>
      <c r="G189" s="205"/>
      <c r="H189" s="209">
        <v>78.64</v>
      </c>
      <c r="I189" s="210"/>
      <c r="J189" s="205"/>
      <c r="K189" s="205"/>
      <c r="L189" s="211"/>
      <c r="M189" s="212"/>
      <c r="N189" s="213"/>
      <c r="O189" s="213"/>
      <c r="P189" s="213"/>
      <c r="Q189" s="213"/>
      <c r="R189" s="213"/>
      <c r="S189" s="213"/>
      <c r="T189" s="214"/>
      <c r="AT189" s="215" t="s">
        <v>150</v>
      </c>
      <c r="AU189" s="215" t="s">
        <v>83</v>
      </c>
      <c r="AV189" s="11" t="s">
        <v>83</v>
      </c>
      <c r="AW189" s="11" t="s">
        <v>36</v>
      </c>
      <c r="AX189" s="11" t="s">
        <v>73</v>
      </c>
      <c r="AY189" s="215" t="s">
        <v>127</v>
      </c>
    </row>
    <row r="190" spans="2:65" s="11" customFormat="1" ht="13.5">
      <c r="B190" s="204"/>
      <c r="C190" s="205"/>
      <c r="D190" s="206" t="s">
        <v>150</v>
      </c>
      <c r="E190" s="207" t="s">
        <v>23</v>
      </c>
      <c r="F190" s="208" t="s">
        <v>301</v>
      </c>
      <c r="G190" s="205"/>
      <c r="H190" s="209">
        <v>4.4400000000000004</v>
      </c>
      <c r="I190" s="210"/>
      <c r="J190" s="205"/>
      <c r="K190" s="205"/>
      <c r="L190" s="211"/>
      <c r="M190" s="212"/>
      <c r="N190" s="213"/>
      <c r="O190" s="213"/>
      <c r="P190" s="213"/>
      <c r="Q190" s="213"/>
      <c r="R190" s="213"/>
      <c r="S190" s="213"/>
      <c r="T190" s="214"/>
      <c r="AT190" s="215" t="s">
        <v>150</v>
      </c>
      <c r="AU190" s="215" t="s">
        <v>83</v>
      </c>
      <c r="AV190" s="11" t="s">
        <v>83</v>
      </c>
      <c r="AW190" s="11" t="s">
        <v>36</v>
      </c>
      <c r="AX190" s="11" t="s">
        <v>73</v>
      </c>
      <c r="AY190" s="215" t="s">
        <v>127</v>
      </c>
    </row>
    <row r="191" spans="2:65" s="14" customFormat="1" ht="13.5">
      <c r="B191" s="249"/>
      <c r="C191" s="250"/>
      <c r="D191" s="206" t="s">
        <v>150</v>
      </c>
      <c r="E191" s="251" t="s">
        <v>23</v>
      </c>
      <c r="F191" s="252" t="s">
        <v>302</v>
      </c>
      <c r="G191" s="250"/>
      <c r="H191" s="253">
        <v>83.08</v>
      </c>
      <c r="I191" s="254"/>
      <c r="J191" s="250"/>
      <c r="K191" s="250"/>
      <c r="L191" s="255"/>
      <c r="M191" s="256"/>
      <c r="N191" s="257"/>
      <c r="O191" s="257"/>
      <c r="P191" s="257"/>
      <c r="Q191" s="257"/>
      <c r="R191" s="257"/>
      <c r="S191" s="257"/>
      <c r="T191" s="258"/>
      <c r="AT191" s="259" t="s">
        <v>150</v>
      </c>
      <c r="AU191" s="259" t="s">
        <v>83</v>
      </c>
      <c r="AV191" s="14" t="s">
        <v>143</v>
      </c>
      <c r="AW191" s="14" t="s">
        <v>36</v>
      </c>
      <c r="AX191" s="14" t="s">
        <v>73</v>
      </c>
      <c r="AY191" s="259" t="s">
        <v>127</v>
      </c>
    </row>
    <row r="192" spans="2:65" s="13" customFormat="1" ht="13.5">
      <c r="B192" s="227"/>
      <c r="C192" s="228"/>
      <c r="D192" s="206" t="s">
        <v>150</v>
      </c>
      <c r="E192" s="229" t="s">
        <v>23</v>
      </c>
      <c r="F192" s="230" t="s">
        <v>303</v>
      </c>
      <c r="G192" s="228"/>
      <c r="H192" s="229" t="s">
        <v>23</v>
      </c>
      <c r="I192" s="231"/>
      <c r="J192" s="228"/>
      <c r="K192" s="228"/>
      <c r="L192" s="232"/>
      <c r="M192" s="233"/>
      <c r="N192" s="234"/>
      <c r="O192" s="234"/>
      <c r="P192" s="234"/>
      <c r="Q192" s="234"/>
      <c r="R192" s="234"/>
      <c r="S192" s="234"/>
      <c r="T192" s="235"/>
      <c r="AT192" s="236" t="s">
        <v>150</v>
      </c>
      <c r="AU192" s="236" t="s">
        <v>83</v>
      </c>
      <c r="AV192" s="13" t="s">
        <v>81</v>
      </c>
      <c r="AW192" s="13" t="s">
        <v>36</v>
      </c>
      <c r="AX192" s="13" t="s">
        <v>73</v>
      </c>
      <c r="AY192" s="236" t="s">
        <v>127</v>
      </c>
    </row>
    <row r="193" spans="2:65" s="11" customFormat="1" ht="13.5">
      <c r="B193" s="204"/>
      <c r="C193" s="205"/>
      <c r="D193" s="206" t="s">
        <v>150</v>
      </c>
      <c r="E193" s="207" t="s">
        <v>23</v>
      </c>
      <c r="F193" s="208" t="s">
        <v>313</v>
      </c>
      <c r="G193" s="205"/>
      <c r="H193" s="209">
        <v>62.857999999999997</v>
      </c>
      <c r="I193" s="210"/>
      <c r="J193" s="205"/>
      <c r="K193" s="205"/>
      <c r="L193" s="211"/>
      <c r="M193" s="212"/>
      <c r="N193" s="213"/>
      <c r="O193" s="213"/>
      <c r="P193" s="213"/>
      <c r="Q193" s="213"/>
      <c r="R193" s="213"/>
      <c r="S193" s="213"/>
      <c r="T193" s="214"/>
      <c r="AT193" s="215" t="s">
        <v>150</v>
      </c>
      <c r="AU193" s="215" t="s">
        <v>83</v>
      </c>
      <c r="AV193" s="11" t="s">
        <v>83</v>
      </c>
      <c r="AW193" s="11" t="s">
        <v>36</v>
      </c>
      <c r="AX193" s="11" t="s">
        <v>73</v>
      </c>
      <c r="AY193" s="215" t="s">
        <v>127</v>
      </c>
    </row>
    <row r="194" spans="2:65" s="11" customFormat="1" ht="13.5">
      <c r="B194" s="204"/>
      <c r="C194" s="205"/>
      <c r="D194" s="206" t="s">
        <v>150</v>
      </c>
      <c r="E194" s="207" t="s">
        <v>23</v>
      </c>
      <c r="F194" s="208" t="s">
        <v>314</v>
      </c>
      <c r="G194" s="205"/>
      <c r="H194" s="209">
        <v>51.94</v>
      </c>
      <c r="I194" s="210"/>
      <c r="J194" s="205"/>
      <c r="K194" s="205"/>
      <c r="L194" s="211"/>
      <c r="M194" s="212"/>
      <c r="N194" s="213"/>
      <c r="O194" s="213"/>
      <c r="P194" s="213"/>
      <c r="Q194" s="213"/>
      <c r="R194" s="213"/>
      <c r="S194" s="213"/>
      <c r="T194" s="214"/>
      <c r="AT194" s="215" t="s">
        <v>150</v>
      </c>
      <c r="AU194" s="215" t="s">
        <v>83</v>
      </c>
      <c r="AV194" s="11" t="s">
        <v>83</v>
      </c>
      <c r="AW194" s="11" t="s">
        <v>36</v>
      </c>
      <c r="AX194" s="11" t="s">
        <v>73</v>
      </c>
      <c r="AY194" s="215" t="s">
        <v>127</v>
      </c>
    </row>
    <row r="195" spans="2:65" s="14" customFormat="1" ht="13.5">
      <c r="B195" s="249"/>
      <c r="C195" s="250"/>
      <c r="D195" s="206" t="s">
        <v>150</v>
      </c>
      <c r="E195" s="251" t="s">
        <v>23</v>
      </c>
      <c r="F195" s="252" t="s">
        <v>302</v>
      </c>
      <c r="G195" s="250"/>
      <c r="H195" s="253">
        <v>114.798</v>
      </c>
      <c r="I195" s="254"/>
      <c r="J195" s="250"/>
      <c r="K195" s="250"/>
      <c r="L195" s="255"/>
      <c r="M195" s="256"/>
      <c r="N195" s="257"/>
      <c r="O195" s="257"/>
      <c r="P195" s="257"/>
      <c r="Q195" s="257"/>
      <c r="R195" s="257"/>
      <c r="S195" s="257"/>
      <c r="T195" s="258"/>
      <c r="AT195" s="259" t="s">
        <v>150</v>
      </c>
      <c r="AU195" s="259" t="s">
        <v>83</v>
      </c>
      <c r="AV195" s="14" t="s">
        <v>143</v>
      </c>
      <c r="AW195" s="14" t="s">
        <v>36</v>
      </c>
      <c r="AX195" s="14" t="s">
        <v>73</v>
      </c>
      <c r="AY195" s="259" t="s">
        <v>127</v>
      </c>
    </row>
    <row r="196" spans="2:65" s="12" customFormat="1" ht="13.5">
      <c r="B196" s="216"/>
      <c r="C196" s="217"/>
      <c r="D196" s="206" t="s">
        <v>150</v>
      </c>
      <c r="E196" s="218" t="s">
        <v>23</v>
      </c>
      <c r="F196" s="219" t="s">
        <v>152</v>
      </c>
      <c r="G196" s="217"/>
      <c r="H196" s="220">
        <v>197.87799999999999</v>
      </c>
      <c r="I196" s="221"/>
      <c r="J196" s="217"/>
      <c r="K196" s="217"/>
      <c r="L196" s="222"/>
      <c r="M196" s="223"/>
      <c r="N196" s="224"/>
      <c r="O196" s="224"/>
      <c r="P196" s="224"/>
      <c r="Q196" s="224"/>
      <c r="R196" s="224"/>
      <c r="S196" s="224"/>
      <c r="T196" s="225"/>
      <c r="AT196" s="226" t="s">
        <v>150</v>
      </c>
      <c r="AU196" s="226" t="s">
        <v>83</v>
      </c>
      <c r="AV196" s="12" t="s">
        <v>135</v>
      </c>
      <c r="AW196" s="12" t="s">
        <v>36</v>
      </c>
      <c r="AX196" s="12" t="s">
        <v>81</v>
      </c>
      <c r="AY196" s="226" t="s">
        <v>127</v>
      </c>
    </row>
    <row r="197" spans="2:65" s="1" customFormat="1" ht="16.5" customHeight="1">
      <c r="B197" s="41"/>
      <c r="C197" s="237" t="s">
        <v>315</v>
      </c>
      <c r="D197" s="237" t="s">
        <v>192</v>
      </c>
      <c r="E197" s="238" t="s">
        <v>292</v>
      </c>
      <c r="F197" s="239" t="s">
        <v>293</v>
      </c>
      <c r="G197" s="240" t="s">
        <v>168</v>
      </c>
      <c r="H197" s="241">
        <v>237.45400000000001</v>
      </c>
      <c r="I197" s="242"/>
      <c r="J197" s="243">
        <f>ROUND(I197*H197,2)</f>
        <v>0</v>
      </c>
      <c r="K197" s="239" t="s">
        <v>134</v>
      </c>
      <c r="L197" s="244"/>
      <c r="M197" s="245" t="s">
        <v>23</v>
      </c>
      <c r="N197" s="246" t="s">
        <v>44</v>
      </c>
      <c r="O197" s="42"/>
      <c r="P197" s="201">
        <f>O197*H197</f>
        <v>0</v>
      </c>
      <c r="Q197" s="201">
        <v>2.9999999999999997E-4</v>
      </c>
      <c r="R197" s="201">
        <f>Q197*H197</f>
        <v>7.12362E-2</v>
      </c>
      <c r="S197" s="201">
        <v>0</v>
      </c>
      <c r="T197" s="202">
        <f>S197*H197</f>
        <v>0</v>
      </c>
      <c r="AR197" s="24" t="s">
        <v>195</v>
      </c>
      <c r="AT197" s="24" t="s">
        <v>192</v>
      </c>
      <c r="AU197" s="24" t="s">
        <v>83</v>
      </c>
      <c r="AY197" s="24" t="s">
        <v>127</v>
      </c>
      <c r="BE197" s="203">
        <f>IF(N197="základní",J197,0)</f>
        <v>0</v>
      </c>
      <c r="BF197" s="203">
        <f>IF(N197="snížená",J197,0)</f>
        <v>0</v>
      </c>
      <c r="BG197" s="203">
        <f>IF(N197="zákl. přenesená",J197,0)</f>
        <v>0</v>
      </c>
      <c r="BH197" s="203">
        <f>IF(N197="sníž. přenesená",J197,0)</f>
        <v>0</v>
      </c>
      <c r="BI197" s="203">
        <f>IF(N197="nulová",J197,0)</f>
        <v>0</v>
      </c>
      <c r="BJ197" s="24" t="s">
        <v>81</v>
      </c>
      <c r="BK197" s="203">
        <f>ROUND(I197*H197,2)</f>
        <v>0</v>
      </c>
      <c r="BL197" s="24" t="s">
        <v>169</v>
      </c>
      <c r="BM197" s="24" t="s">
        <v>316</v>
      </c>
    </row>
    <row r="198" spans="2:65" s="11" customFormat="1" ht="13.5">
      <c r="B198" s="204"/>
      <c r="C198" s="205"/>
      <c r="D198" s="206" t="s">
        <v>150</v>
      </c>
      <c r="E198" s="205"/>
      <c r="F198" s="208" t="s">
        <v>317</v>
      </c>
      <c r="G198" s="205"/>
      <c r="H198" s="209">
        <v>237.45400000000001</v>
      </c>
      <c r="I198" s="210"/>
      <c r="J198" s="205"/>
      <c r="K198" s="205"/>
      <c r="L198" s="211"/>
      <c r="M198" s="212"/>
      <c r="N198" s="213"/>
      <c r="O198" s="213"/>
      <c r="P198" s="213"/>
      <c r="Q198" s="213"/>
      <c r="R198" s="213"/>
      <c r="S198" s="213"/>
      <c r="T198" s="214"/>
      <c r="AT198" s="215" t="s">
        <v>150</v>
      </c>
      <c r="AU198" s="215" t="s">
        <v>83</v>
      </c>
      <c r="AV198" s="11" t="s">
        <v>83</v>
      </c>
      <c r="AW198" s="11" t="s">
        <v>6</v>
      </c>
      <c r="AX198" s="11" t="s">
        <v>81</v>
      </c>
      <c r="AY198" s="215" t="s">
        <v>127</v>
      </c>
    </row>
    <row r="199" spans="2:65" s="1" customFormat="1" ht="25.5" customHeight="1">
      <c r="B199" s="41"/>
      <c r="C199" s="192" t="s">
        <v>318</v>
      </c>
      <c r="D199" s="192" t="s">
        <v>130</v>
      </c>
      <c r="E199" s="193" t="s">
        <v>319</v>
      </c>
      <c r="F199" s="194" t="s">
        <v>320</v>
      </c>
      <c r="G199" s="195" t="s">
        <v>168</v>
      </c>
      <c r="H199" s="196">
        <v>228.202</v>
      </c>
      <c r="I199" s="197"/>
      <c r="J199" s="198">
        <f>ROUND(I199*H199,2)</f>
        <v>0</v>
      </c>
      <c r="K199" s="194" t="s">
        <v>134</v>
      </c>
      <c r="L199" s="61"/>
      <c r="M199" s="199" t="s">
        <v>23</v>
      </c>
      <c r="N199" s="200" t="s">
        <v>44</v>
      </c>
      <c r="O199" s="42"/>
      <c r="P199" s="201">
        <f>O199*H199</f>
        <v>0</v>
      </c>
      <c r="Q199" s="201">
        <v>9.3999999999999997E-4</v>
      </c>
      <c r="R199" s="201">
        <f>Q199*H199</f>
        <v>0.21450987999999999</v>
      </c>
      <c r="S199" s="201">
        <v>0</v>
      </c>
      <c r="T199" s="202">
        <f>S199*H199</f>
        <v>0</v>
      </c>
      <c r="AR199" s="24" t="s">
        <v>169</v>
      </c>
      <c r="AT199" s="24" t="s">
        <v>130</v>
      </c>
      <c r="AU199" s="24" t="s">
        <v>83</v>
      </c>
      <c r="AY199" s="24" t="s">
        <v>127</v>
      </c>
      <c r="BE199" s="203">
        <f>IF(N199="základní",J199,0)</f>
        <v>0</v>
      </c>
      <c r="BF199" s="203">
        <f>IF(N199="snížená",J199,0)</f>
        <v>0</v>
      </c>
      <c r="BG199" s="203">
        <f>IF(N199="zákl. přenesená",J199,0)</f>
        <v>0</v>
      </c>
      <c r="BH199" s="203">
        <f>IF(N199="sníž. přenesená",J199,0)</f>
        <v>0</v>
      </c>
      <c r="BI199" s="203">
        <f>IF(N199="nulová",J199,0)</f>
        <v>0</v>
      </c>
      <c r="BJ199" s="24" t="s">
        <v>81</v>
      </c>
      <c r="BK199" s="203">
        <f>ROUND(I199*H199,2)</f>
        <v>0</v>
      </c>
      <c r="BL199" s="24" t="s">
        <v>169</v>
      </c>
      <c r="BM199" s="24" t="s">
        <v>321</v>
      </c>
    </row>
    <row r="200" spans="2:65" s="13" customFormat="1" ht="13.5">
      <c r="B200" s="227"/>
      <c r="C200" s="228"/>
      <c r="D200" s="206" t="s">
        <v>150</v>
      </c>
      <c r="E200" s="229" t="s">
        <v>23</v>
      </c>
      <c r="F200" s="230" t="s">
        <v>299</v>
      </c>
      <c r="G200" s="228"/>
      <c r="H200" s="229" t="s">
        <v>23</v>
      </c>
      <c r="I200" s="231"/>
      <c r="J200" s="228"/>
      <c r="K200" s="228"/>
      <c r="L200" s="232"/>
      <c r="M200" s="233"/>
      <c r="N200" s="234"/>
      <c r="O200" s="234"/>
      <c r="P200" s="234"/>
      <c r="Q200" s="234"/>
      <c r="R200" s="234"/>
      <c r="S200" s="234"/>
      <c r="T200" s="235"/>
      <c r="AT200" s="236" t="s">
        <v>150</v>
      </c>
      <c r="AU200" s="236" t="s">
        <v>83</v>
      </c>
      <c r="AV200" s="13" t="s">
        <v>81</v>
      </c>
      <c r="AW200" s="13" t="s">
        <v>36</v>
      </c>
      <c r="AX200" s="13" t="s">
        <v>73</v>
      </c>
      <c r="AY200" s="236" t="s">
        <v>127</v>
      </c>
    </row>
    <row r="201" spans="2:65" s="11" customFormat="1" ht="13.5">
      <c r="B201" s="204"/>
      <c r="C201" s="205"/>
      <c r="D201" s="206" t="s">
        <v>150</v>
      </c>
      <c r="E201" s="207" t="s">
        <v>23</v>
      </c>
      <c r="F201" s="208" t="s">
        <v>300</v>
      </c>
      <c r="G201" s="205"/>
      <c r="H201" s="209">
        <v>78.64</v>
      </c>
      <c r="I201" s="210"/>
      <c r="J201" s="205"/>
      <c r="K201" s="205"/>
      <c r="L201" s="211"/>
      <c r="M201" s="212"/>
      <c r="N201" s="213"/>
      <c r="O201" s="213"/>
      <c r="P201" s="213"/>
      <c r="Q201" s="213"/>
      <c r="R201" s="213"/>
      <c r="S201" s="213"/>
      <c r="T201" s="214"/>
      <c r="AT201" s="215" t="s">
        <v>150</v>
      </c>
      <c r="AU201" s="215" t="s">
        <v>83</v>
      </c>
      <c r="AV201" s="11" t="s">
        <v>83</v>
      </c>
      <c r="AW201" s="11" t="s">
        <v>36</v>
      </c>
      <c r="AX201" s="11" t="s">
        <v>73</v>
      </c>
      <c r="AY201" s="215" t="s">
        <v>127</v>
      </c>
    </row>
    <row r="202" spans="2:65" s="11" customFormat="1" ht="13.5">
      <c r="B202" s="204"/>
      <c r="C202" s="205"/>
      <c r="D202" s="206" t="s">
        <v>150</v>
      </c>
      <c r="E202" s="207" t="s">
        <v>23</v>
      </c>
      <c r="F202" s="208" t="s">
        <v>301</v>
      </c>
      <c r="G202" s="205"/>
      <c r="H202" s="209">
        <v>4.4400000000000004</v>
      </c>
      <c r="I202" s="210"/>
      <c r="J202" s="205"/>
      <c r="K202" s="205"/>
      <c r="L202" s="211"/>
      <c r="M202" s="212"/>
      <c r="N202" s="213"/>
      <c r="O202" s="213"/>
      <c r="P202" s="213"/>
      <c r="Q202" s="213"/>
      <c r="R202" s="213"/>
      <c r="S202" s="213"/>
      <c r="T202" s="214"/>
      <c r="AT202" s="215" t="s">
        <v>150</v>
      </c>
      <c r="AU202" s="215" t="s">
        <v>83</v>
      </c>
      <c r="AV202" s="11" t="s">
        <v>83</v>
      </c>
      <c r="AW202" s="11" t="s">
        <v>36</v>
      </c>
      <c r="AX202" s="11" t="s">
        <v>73</v>
      </c>
      <c r="AY202" s="215" t="s">
        <v>127</v>
      </c>
    </row>
    <row r="203" spans="2:65" s="14" customFormat="1" ht="13.5">
      <c r="B203" s="249"/>
      <c r="C203" s="250"/>
      <c r="D203" s="206" t="s">
        <v>150</v>
      </c>
      <c r="E203" s="251" t="s">
        <v>23</v>
      </c>
      <c r="F203" s="252" t="s">
        <v>302</v>
      </c>
      <c r="G203" s="250"/>
      <c r="H203" s="253">
        <v>83.08</v>
      </c>
      <c r="I203" s="254"/>
      <c r="J203" s="250"/>
      <c r="K203" s="250"/>
      <c r="L203" s="255"/>
      <c r="M203" s="256"/>
      <c r="N203" s="257"/>
      <c r="O203" s="257"/>
      <c r="P203" s="257"/>
      <c r="Q203" s="257"/>
      <c r="R203" s="257"/>
      <c r="S203" s="257"/>
      <c r="T203" s="258"/>
      <c r="AT203" s="259" t="s">
        <v>150</v>
      </c>
      <c r="AU203" s="259" t="s">
        <v>83</v>
      </c>
      <c r="AV203" s="14" t="s">
        <v>143</v>
      </c>
      <c r="AW203" s="14" t="s">
        <v>36</v>
      </c>
      <c r="AX203" s="14" t="s">
        <v>73</v>
      </c>
      <c r="AY203" s="259" t="s">
        <v>127</v>
      </c>
    </row>
    <row r="204" spans="2:65" s="13" customFormat="1" ht="13.5">
      <c r="B204" s="227"/>
      <c r="C204" s="228"/>
      <c r="D204" s="206" t="s">
        <v>150</v>
      </c>
      <c r="E204" s="229" t="s">
        <v>23</v>
      </c>
      <c r="F204" s="230" t="s">
        <v>303</v>
      </c>
      <c r="G204" s="228"/>
      <c r="H204" s="229" t="s">
        <v>23</v>
      </c>
      <c r="I204" s="231"/>
      <c r="J204" s="228"/>
      <c r="K204" s="228"/>
      <c r="L204" s="232"/>
      <c r="M204" s="233"/>
      <c r="N204" s="234"/>
      <c r="O204" s="234"/>
      <c r="P204" s="234"/>
      <c r="Q204" s="234"/>
      <c r="R204" s="234"/>
      <c r="S204" s="234"/>
      <c r="T204" s="235"/>
      <c r="AT204" s="236" t="s">
        <v>150</v>
      </c>
      <c r="AU204" s="236" t="s">
        <v>83</v>
      </c>
      <c r="AV204" s="13" t="s">
        <v>81</v>
      </c>
      <c r="AW204" s="13" t="s">
        <v>36</v>
      </c>
      <c r="AX204" s="13" t="s">
        <v>73</v>
      </c>
      <c r="AY204" s="236" t="s">
        <v>127</v>
      </c>
    </row>
    <row r="205" spans="2:65" s="11" customFormat="1" ht="13.5">
      <c r="B205" s="204"/>
      <c r="C205" s="205"/>
      <c r="D205" s="206" t="s">
        <v>150</v>
      </c>
      <c r="E205" s="207" t="s">
        <v>23</v>
      </c>
      <c r="F205" s="208" t="s">
        <v>304</v>
      </c>
      <c r="G205" s="205"/>
      <c r="H205" s="209">
        <v>79.462000000000003</v>
      </c>
      <c r="I205" s="210"/>
      <c r="J205" s="205"/>
      <c r="K205" s="205"/>
      <c r="L205" s="211"/>
      <c r="M205" s="212"/>
      <c r="N205" s="213"/>
      <c r="O205" s="213"/>
      <c r="P205" s="213"/>
      <c r="Q205" s="213"/>
      <c r="R205" s="213"/>
      <c r="S205" s="213"/>
      <c r="T205" s="214"/>
      <c r="AT205" s="215" t="s">
        <v>150</v>
      </c>
      <c r="AU205" s="215" t="s">
        <v>83</v>
      </c>
      <c r="AV205" s="11" t="s">
        <v>83</v>
      </c>
      <c r="AW205" s="11" t="s">
        <v>36</v>
      </c>
      <c r="AX205" s="11" t="s">
        <v>73</v>
      </c>
      <c r="AY205" s="215" t="s">
        <v>127</v>
      </c>
    </row>
    <row r="206" spans="2:65" s="11" customFormat="1" ht="13.5">
      <c r="B206" s="204"/>
      <c r="C206" s="205"/>
      <c r="D206" s="206" t="s">
        <v>150</v>
      </c>
      <c r="E206" s="207" t="s">
        <v>23</v>
      </c>
      <c r="F206" s="208" t="s">
        <v>305</v>
      </c>
      <c r="G206" s="205"/>
      <c r="H206" s="209">
        <v>65.66</v>
      </c>
      <c r="I206" s="210"/>
      <c r="J206" s="205"/>
      <c r="K206" s="205"/>
      <c r="L206" s="211"/>
      <c r="M206" s="212"/>
      <c r="N206" s="213"/>
      <c r="O206" s="213"/>
      <c r="P206" s="213"/>
      <c r="Q206" s="213"/>
      <c r="R206" s="213"/>
      <c r="S206" s="213"/>
      <c r="T206" s="214"/>
      <c r="AT206" s="215" t="s">
        <v>150</v>
      </c>
      <c r="AU206" s="215" t="s">
        <v>83</v>
      </c>
      <c r="AV206" s="11" t="s">
        <v>83</v>
      </c>
      <c r="AW206" s="11" t="s">
        <v>36</v>
      </c>
      <c r="AX206" s="11" t="s">
        <v>73</v>
      </c>
      <c r="AY206" s="215" t="s">
        <v>127</v>
      </c>
    </row>
    <row r="207" spans="2:65" s="14" customFormat="1" ht="13.5">
      <c r="B207" s="249"/>
      <c r="C207" s="250"/>
      <c r="D207" s="206" t="s">
        <v>150</v>
      </c>
      <c r="E207" s="251" t="s">
        <v>23</v>
      </c>
      <c r="F207" s="252" t="s">
        <v>302</v>
      </c>
      <c r="G207" s="250"/>
      <c r="H207" s="253">
        <v>145.12200000000001</v>
      </c>
      <c r="I207" s="254"/>
      <c r="J207" s="250"/>
      <c r="K207" s="250"/>
      <c r="L207" s="255"/>
      <c r="M207" s="256"/>
      <c r="N207" s="257"/>
      <c r="O207" s="257"/>
      <c r="P207" s="257"/>
      <c r="Q207" s="257"/>
      <c r="R207" s="257"/>
      <c r="S207" s="257"/>
      <c r="T207" s="258"/>
      <c r="AT207" s="259" t="s">
        <v>150</v>
      </c>
      <c r="AU207" s="259" t="s">
        <v>83</v>
      </c>
      <c r="AV207" s="14" t="s">
        <v>143</v>
      </c>
      <c r="AW207" s="14" t="s">
        <v>36</v>
      </c>
      <c r="AX207" s="14" t="s">
        <v>73</v>
      </c>
      <c r="AY207" s="259" t="s">
        <v>127</v>
      </c>
    </row>
    <row r="208" spans="2:65" s="12" customFormat="1" ht="13.5">
      <c r="B208" s="216"/>
      <c r="C208" s="217"/>
      <c r="D208" s="206" t="s">
        <v>150</v>
      </c>
      <c r="E208" s="218" t="s">
        <v>23</v>
      </c>
      <c r="F208" s="219" t="s">
        <v>152</v>
      </c>
      <c r="G208" s="217"/>
      <c r="H208" s="220">
        <v>228.202</v>
      </c>
      <c r="I208" s="221"/>
      <c r="J208" s="217"/>
      <c r="K208" s="217"/>
      <c r="L208" s="222"/>
      <c r="M208" s="223"/>
      <c r="N208" s="224"/>
      <c r="O208" s="224"/>
      <c r="P208" s="224"/>
      <c r="Q208" s="224"/>
      <c r="R208" s="224"/>
      <c r="S208" s="224"/>
      <c r="T208" s="225"/>
      <c r="AT208" s="226" t="s">
        <v>150</v>
      </c>
      <c r="AU208" s="226" t="s">
        <v>83</v>
      </c>
      <c r="AV208" s="12" t="s">
        <v>135</v>
      </c>
      <c r="AW208" s="12" t="s">
        <v>36</v>
      </c>
      <c r="AX208" s="12" t="s">
        <v>81</v>
      </c>
      <c r="AY208" s="226" t="s">
        <v>127</v>
      </c>
    </row>
    <row r="209" spans="2:65" s="1" customFormat="1" ht="25.5" customHeight="1">
      <c r="B209" s="41"/>
      <c r="C209" s="237" t="s">
        <v>322</v>
      </c>
      <c r="D209" s="237" t="s">
        <v>192</v>
      </c>
      <c r="E209" s="238" t="s">
        <v>203</v>
      </c>
      <c r="F209" s="239" t="s">
        <v>204</v>
      </c>
      <c r="G209" s="240" t="s">
        <v>168</v>
      </c>
      <c r="H209" s="241">
        <v>273.84199999999998</v>
      </c>
      <c r="I209" s="242"/>
      <c r="J209" s="243">
        <f>ROUND(I209*H209,2)</f>
        <v>0</v>
      </c>
      <c r="K209" s="239" t="s">
        <v>134</v>
      </c>
      <c r="L209" s="244"/>
      <c r="M209" s="245" t="s">
        <v>23</v>
      </c>
      <c r="N209" s="246" t="s">
        <v>44</v>
      </c>
      <c r="O209" s="42"/>
      <c r="P209" s="201">
        <f>O209*H209</f>
        <v>0</v>
      </c>
      <c r="Q209" s="201">
        <v>4.4999999999999997E-3</v>
      </c>
      <c r="R209" s="201">
        <f>Q209*H209</f>
        <v>1.2322889999999997</v>
      </c>
      <c r="S209" s="201">
        <v>0</v>
      </c>
      <c r="T209" s="202">
        <f>S209*H209</f>
        <v>0</v>
      </c>
      <c r="AR209" s="24" t="s">
        <v>195</v>
      </c>
      <c r="AT209" s="24" t="s">
        <v>192</v>
      </c>
      <c r="AU209" s="24" t="s">
        <v>83</v>
      </c>
      <c r="AY209" s="24" t="s">
        <v>127</v>
      </c>
      <c r="BE209" s="203">
        <f>IF(N209="základní",J209,0)</f>
        <v>0</v>
      </c>
      <c r="BF209" s="203">
        <f>IF(N209="snížená",J209,0)</f>
        <v>0</v>
      </c>
      <c r="BG209" s="203">
        <f>IF(N209="zákl. přenesená",J209,0)</f>
        <v>0</v>
      </c>
      <c r="BH209" s="203">
        <f>IF(N209="sníž. přenesená",J209,0)</f>
        <v>0</v>
      </c>
      <c r="BI209" s="203">
        <f>IF(N209="nulová",J209,0)</f>
        <v>0</v>
      </c>
      <c r="BJ209" s="24" t="s">
        <v>81</v>
      </c>
      <c r="BK209" s="203">
        <f>ROUND(I209*H209,2)</f>
        <v>0</v>
      </c>
      <c r="BL209" s="24" t="s">
        <v>169</v>
      </c>
      <c r="BM209" s="24" t="s">
        <v>323</v>
      </c>
    </row>
    <row r="210" spans="2:65" s="11" customFormat="1" ht="13.5">
      <c r="B210" s="204"/>
      <c r="C210" s="205"/>
      <c r="D210" s="206" t="s">
        <v>150</v>
      </c>
      <c r="E210" s="205"/>
      <c r="F210" s="208" t="s">
        <v>324</v>
      </c>
      <c r="G210" s="205"/>
      <c r="H210" s="209">
        <v>273.84199999999998</v>
      </c>
      <c r="I210" s="210"/>
      <c r="J210" s="205"/>
      <c r="K210" s="205"/>
      <c r="L210" s="211"/>
      <c r="M210" s="212"/>
      <c r="N210" s="213"/>
      <c r="O210" s="213"/>
      <c r="P210" s="213"/>
      <c r="Q210" s="213"/>
      <c r="R210" s="213"/>
      <c r="S210" s="213"/>
      <c r="T210" s="214"/>
      <c r="AT210" s="215" t="s">
        <v>150</v>
      </c>
      <c r="AU210" s="215" t="s">
        <v>83</v>
      </c>
      <c r="AV210" s="11" t="s">
        <v>83</v>
      </c>
      <c r="AW210" s="11" t="s">
        <v>6</v>
      </c>
      <c r="AX210" s="11" t="s">
        <v>81</v>
      </c>
      <c r="AY210" s="215" t="s">
        <v>127</v>
      </c>
    </row>
    <row r="211" spans="2:65" s="1" customFormat="1" ht="38.25" customHeight="1">
      <c r="B211" s="41"/>
      <c r="C211" s="192" t="s">
        <v>325</v>
      </c>
      <c r="D211" s="192" t="s">
        <v>130</v>
      </c>
      <c r="E211" s="193" t="s">
        <v>326</v>
      </c>
      <c r="F211" s="194" t="s">
        <v>327</v>
      </c>
      <c r="G211" s="195" t="s">
        <v>168</v>
      </c>
      <c r="H211" s="196">
        <v>197.87799999999999</v>
      </c>
      <c r="I211" s="197"/>
      <c r="J211" s="198">
        <f>ROUND(I211*H211,2)</f>
        <v>0</v>
      </c>
      <c r="K211" s="194" t="s">
        <v>134</v>
      </c>
      <c r="L211" s="61"/>
      <c r="M211" s="199" t="s">
        <v>23</v>
      </c>
      <c r="N211" s="200" t="s">
        <v>44</v>
      </c>
      <c r="O211" s="42"/>
      <c r="P211" s="201">
        <f>O211*H211</f>
        <v>0</v>
      </c>
      <c r="Q211" s="201">
        <v>3.0000000000000001E-5</v>
      </c>
      <c r="R211" s="201">
        <f>Q211*H211</f>
        <v>5.93634E-3</v>
      </c>
      <c r="S211" s="201">
        <v>0</v>
      </c>
      <c r="T211" s="202">
        <f>S211*H211</f>
        <v>0</v>
      </c>
      <c r="AR211" s="24" t="s">
        <v>169</v>
      </c>
      <c r="AT211" s="24" t="s">
        <v>130</v>
      </c>
      <c r="AU211" s="24" t="s">
        <v>83</v>
      </c>
      <c r="AY211" s="24" t="s">
        <v>127</v>
      </c>
      <c r="BE211" s="203">
        <f>IF(N211="základní",J211,0)</f>
        <v>0</v>
      </c>
      <c r="BF211" s="203">
        <f>IF(N211="snížená",J211,0)</f>
        <v>0</v>
      </c>
      <c r="BG211" s="203">
        <f>IF(N211="zákl. přenesená",J211,0)</f>
        <v>0</v>
      </c>
      <c r="BH211" s="203">
        <f>IF(N211="sníž. přenesená",J211,0)</f>
        <v>0</v>
      </c>
      <c r="BI211" s="203">
        <f>IF(N211="nulová",J211,0)</f>
        <v>0</v>
      </c>
      <c r="BJ211" s="24" t="s">
        <v>81</v>
      </c>
      <c r="BK211" s="203">
        <f>ROUND(I211*H211,2)</f>
        <v>0</v>
      </c>
      <c r="BL211" s="24" t="s">
        <v>169</v>
      </c>
      <c r="BM211" s="24" t="s">
        <v>328</v>
      </c>
    </row>
    <row r="212" spans="2:65" s="13" customFormat="1" ht="13.5">
      <c r="B212" s="227"/>
      <c r="C212" s="228"/>
      <c r="D212" s="206" t="s">
        <v>150</v>
      </c>
      <c r="E212" s="229" t="s">
        <v>23</v>
      </c>
      <c r="F212" s="230" t="s">
        <v>299</v>
      </c>
      <c r="G212" s="228"/>
      <c r="H212" s="229" t="s">
        <v>23</v>
      </c>
      <c r="I212" s="231"/>
      <c r="J212" s="228"/>
      <c r="K212" s="228"/>
      <c r="L212" s="232"/>
      <c r="M212" s="233"/>
      <c r="N212" s="234"/>
      <c r="O212" s="234"/>
      <c r="P212" s="234"/>
      <c r="Q212" s="234"/>
      <c r="R212" s="234"/>
      <c r="S212" s="234"/>
      <c r="T212" s="235"/>
      <c r="AT212" s="236" t="s">
        <v>150</v>
      </c>
      <c r="AU212" s="236" t="s">
        <v>83</v>
      </c>
      <c r="AV212" s="13" t="s">
        <v>81</v>
      </c>
      <c r="AW212" s="13" t="s">
        <v>36</v>
      </c>
      <c r="AX212" s="13" t="s">
        <v>73</v>
      </c>
      <c r="AY212" s="236" t="s">
        <v>127</v>
      </c>
    </row>
    <row r="213" spans="2:65" s="11" customFormat="1" ht="13.5">
      <c r="B213" s="204"/>
      <c r="C213" s="205"/>
      <c r="D213" s="206" t="s">
        <v>150</v>
      </c>
      <c r="E213" s="207" t="s">
        <v>23</v>
      </c>
      <c r="F213" s="208" t="s">
        <v>300</v>
      </c>
      <c r="G213" s="205"/>
      <c r="H213" s="209">
        <v>78.64</v>
      </c>
      <c r="I213" s="210"/>
      <c r="J213" s="205"/>
      <c r="K213" s="205"/>
      <c r="L213" s="211"/>
      <c r="M213" s="212"/>
      <c r="N213" s="213"/>
      <c r="O213" s="213"/>
      <c r="P213" s="213"/>
      <c r="Q213" s="213"/>
      <c r="R213" s="213"/>
      <c r="S213" s="213"/>
      <c r="T213" s="214"/>
      <c r="AT213" s="215" t="s">
        <v>150</v>
      </c>
      <c r="AU213" s="215" t="s">
        <v>83</v>
      </c>
      <c r="AV213" s="11" t="s">
        <v>83</v>
      </c>
      <c r="AW213" s="11" t="s">
        <v>36</v>
      </c>
      <c r="AX213" s="11" t="s">
        <v>73</v>
      </c>
      <c r="AY213" s="215" t="s">
        <v>127</v>
      </c>
    </row>
    <row r="214" spans="2:65" s="11" customFormat="1" ht="13.5">
      <c r="B214" s="204"/>
      <c r="C214" s="205"/>
      <c r="D214" s="206" t="s">
        <v>150</v>
      </c>
      <c r="E214" s="207" t="s">
        <v>23</v>
      </c>
      <c r="F214" s="208" t="s">
        <v>301</v>
      </c>
      <c r="G214" s="205"/>
      <c r="H214" s="209">
        <v>4.4400000000000004</v>
      </c>
      <c r="I214" s="210"/>
      <c r="J214" s="205"/>
      <c r="K214" s="205"/>
      <c r="L214" s="211"/>
      <c r="M214" s="212"/>
      <c r="N214" s="213"/>
      <c r="O214" s="213"/>
      <c r="P214" s="213"/>
      <c r="Q214" s="213"/>
      <c r="R214" s="213"/>
      <c r="S214" s="213"/>
      <c r="T214" s="214"/>
      <c r="AT214" s="215" t="s">
        <v>150</v>
      </c>
      <c r="AU214" s="215" t="s">
        <v>83</v>
      </c>
      <c r="AV214" s="11" t="s">
        <v>83</v>
      </c>
      <c r="AW214" s="11" t="s">
        <v>36</v>
      </c>
      <c r="AX214" s="11" t="s">
        <v>73</v>
      </c>
      <c r="AY214" s="215" t="s">
        <v>127</v>
      </c>
    </row>
    <row r="215" spans="2:65" s="14" customFormat="1" ht="13.5">
      <c r="B215" s="249"/>
      <c r="C215" s="250"/>
      <c r="D215" s="206" t="s">
        <v>150</v>
      </c>
      <c r="E215" s="251" t="s">
        <v>23</v>
      </c>
      <c r="F215" s="252" t="s">
        <v>302</v>
      </c>
      <c r="G215" s="250"/>
      <c r="H215" s="253">
        <v>83.08</v>
      </c>
      <c r="I215" s="254"/>
      <c r="J215" s="250"/>
      <c r="K215" s="250"/>
      <c r="L215" s="255"/>
      <c r="M215" s="256"/>
      <c r="N215" s="257"/>
      <c r="O215" s="257"/>
      <c r="P215" s="257"/>
      <c r="Q215" s="257"/>
      <c r="R215" s="257"/>
      <c r="S215" s="257"/>
      <c r="T215" s="258"/>
      <c r="AT215" s="259" t="s">
        <v>150</v>
      </c>
      <c r="AU215" s="259" t="s">
        <v>83</v>
      </c>
      <c r="AV215" s="14" t="s">
        <v>143</v>
      </c>
      <c r="AW215" s="14" t="s">
        <v>36</v>
      </c>
      <c r="AX215" s="14" t="s">
        <v>73</v>
      </c>
      <c r="AY215" s="259" t="s">
        <v>127</v>
      </c>
    </row>
    <row r="216" spans="2:65" s="13" customFormat="1" ht="13.5">
      <c r="B216" s="227"/>
      <c r="C216" s="228"/>
      <c r="D216" s="206" t="s">
        <v>150</v>
      </c>
      <c r="E216" s="229" t="s">
        <v>23</v>
      </c>
      <c r="F216" s="230" t="s">
        <v>303</v>
      </c>
      <c r="G216" s="228"/>
      <c r="H216" s="229" t="s">
        <v>23</v>
      </c>
      <c r="I216" s="231"/>
      <c r="J216" s="228"/>
      <c r="K216" s="228"/>
      <c r="L216" s="232"/>
      <c r="M216" s="233"/>
      <c r="N216" s="234"/>
      <c r="O216" s="234"/>
      <c r="P216" s="234"/>
      <c r="Q216" s="234"/>
      <c r="R216" s="234"/>
      <c r="S216" s="234"/>
      <c r="T216" s="235"/>
      <c r="AT216" s="236" t="s">
        <v>150</v>
      </c>
      <c r="AU216" s="236" t="s">
        <v>83</v>
      </c>
      <c r="AV216" s="13" t="s">
        <v>81</v>
      </c>
      <c r="AW216" s="13" t="s">
        <v>36</v>
      </c>
      <c r="AX216" s="13" t="s">
        <v>73</v>
      </c>
      <c r="AY216" s="236" t="s">
        <v>127</v>
      </c>
    </row>
    <row r="217" spans="2:65" s="11" customFormat="1" ht="13.5">
      <c r="B217" s="204"/>
      <c r="C217" s="205"/>
      <c r="D217" s="206" t="s">
        <v>150</v>
      </c>
      <c r="E217" s="207" t="s">
        <v>23</v>
      </c>
      <c r="F217" s="208" t="s">
        <v>313</v>
      </c>
      <c r="G217" s="205"/>
      <c r="H217" s="209">
        <v>62.857999999999997</v>
      </c>
      <c r="I217" s="210"/>
      <c r="J217" s="205"/>
      <c r="K217" s="205"/>
      <c r="L217" s="211"/>
      <c r="M217" s="212"/>
      <c r="N217" s="213"/>
      <c r="O217" s="213"/>
      <c r="P217" s="213"/>
      <c r="Q217" s="213"/>
      <c r="R217" s="213"/>
      <c r="S217" s="213"/>
      <c r="T217" s="214"/>
      <c r="AT217" s="215" t="s">
        <v>150</v>
      </c>
      <c r="AU217" s="215" t="s">
        <v>83</v>
      </c>
      <c r="AV217" s="11" t="s">
        <v>83</v>
      </c>
      <c r="AW217" s="11" t="s">
        <v>36</v>
      </c>
      <c r="AX217" s="11" t="s">
        <v>73</v>
      </c>
      <c r="AY217" s="215" t="s">
        <v>127</v>
      </c>
    </row>
    <row r="218" spans="2:65" s="11" customFormat="1" ht="13.5">
      <c r="B218" s="204"/>
      <c r="C218" s="205"/>
      <c r="D218" s="206" t="s">
        <v>150</v>
      </c>
      <c r="E218" s="207" t="s">
        <v>23</v>
      </c>
      <c r="F218" s="208" t="s">
        <v>314</v>
      </c>
      <c r="G218" s="205"/>
      <c r="H218" s="209">
        <v>51.94</v>
      </c>
      <c r="I218" s="210"/>
      <c r="J218" s="205"/>
      <c r="K218" s="205"/>
      <c r="L218" s="211"/>
      <c r="M218" s="212"/>
      <c r="N218" s="213"/>
      <c r="O218" s="213"/>
      <c r="P218" s="213"/>
      <c r="Q218" s="213"/>
      <c r="R218" s="213"/>
      <c r="S218" s="213"/>
      <c r="T218" s="214"/>
      <c r="AT218" s="215" t="s">
        <v>150</v>
      </c>
      <c r="AU218" s="215" t="s">
        <v>83</v>
      </c>
      <c r="AV218" s="11" t="s">
        <v>83</v>
      </c>
      <c r="AW218" s="11" t="s">
        <v>36</v>
      </c>
      <c r="AX218" s="11" t="s">
        <v>73</v>
      </c>
      <c r="AY218" s="215" t="s">
        <v>127</v>
      </c>
    </row>
    <row r="219" spans="2:65" s="14" customFormat="1" ht="13.5">
      <c r="B219" s="249"/>
      <c r="C219" s="250"/>
      <c r="D219" s="206" t="s">
        <v>150</v>
      </c>
      <c r="E219" s="251" t="s">
        <v>23</v>
      </c>
      <c r="F219" s="252" t="s">
        <v>302</v>
      </c>
      <c r="G219" s="250"/>
      <c r="H219" s="253">
        <v>114.798</v>
      </c>
      <c r="I219" s="254"/>
      <c r="J219" s="250"/>
      <c r="K219" s="250"/>
      <c r="L219" s="255"/>
      <c r="M219" s="256"/>
      <c r="N219" s="257"/>
      <c r="O219" s="257"/>
      <c r="P219" s="257"/>
      <c r="Q219" s="257"/>
      <c r="R219" s="257"/>
      <c r="S219" s="257"/>
      <c r="T219" s="258"/>
      <c r="AT219" s="259" t="s">
        <v>150</v>
      </c>
      <c r="AU219" s="259" t="s">
        <v>83</v>
      </c>
      <c r="AV219" s="14" t="s">
        <v>143</v>
      </c>
      <c r="AW219" s="14" t="s">
        <v>36</v>
      </c>
      <c r="AX219" s="14" t="s">
        <v>73</v>
      </c>
      <c r="AY219" s="259" t="s">
        <v>127</v>
      </c>
    </row>
    <row r="220" spans="2:65" s="12" customFormat="1" ht="13.5">
      <c r="B220" s="216"/>
      <c r="C220" s="217"/>
      <c r="D220" s="206" t="s">
        <v>150</v>
      </c>
      <c r="E220" s="218" t="s">
        <v>23</v>
      </c>
      <c r="F220" s="219" t="s">
        <v>152</v>
      </c>
      <c r="G220" s="217"/>
      <c r="H220" s="220">
        <v>197.87799999999999</v>
      </c>
      <c r="I220" s="221"/>
      <c r="J220" s="217"/>
      <c r="K220" s="217"/>
      <c r="L220" s="222"/>
      <c r="M220" s="223"/>
      <c r="N220" s="224"/>
      <c r="O220" s="224"/>
      <c r="P220" s="224"/>
      <c r="Q220" s="224"/>
      <c r="R220" s="224"/>
      <c r="S220" s="224"/>
      <c r="T220" s="225"/>
      <c r="AT220" s="226" t="s">
        <v>150</v>
      </c>
      <c r="AU220" s="226" t="s">
        <v>83</v>
      </c>
      <c r="AV220" s="12" t="s">
        <v>135</v>
      </c>
      <c r="AW220" s="12" t="s">
        <v>36</v>
      </c>
      <c r="AX220" s="12" t="s">
        <v>81</v>
      </c>
      <c r="AY220" s="226" t="s">
        <v>127</v>
      </c>
    </row>
    <row r="221" spans="2:65" s="1" customFormat="1" ht="16.5" customHeight="1">
      <c r="B221" s="41"/>
      <c r="C221" s="237" t="s">
        <v>329</v>
      </c>
      <c r="D221" s="237" t="s">
        <v>192</v>
      </c>
      <c r="E221" s="238" t="s">
        <v>253</v>
      </c>
      <c r="F221" s="239" t="s">
        <v>254</v>
      </c>
      <c r="G221" s="240" t="s">
        <v>168</v>
      </c>
      <c r="H221" s="241">
        <v>237.45400000000001</v>
      </c>
      <c r="I221" s="242"/>
      <c r="J221" s="243">
        <f>ROUND(I221*H221,2)</f>
        <v>0</v>
      </c>
      <c r="K221" s="239" t="s">
        <v>134</v>
      </c>
      <c r="L221" s="244"/>
      <c r="M221" s="245" t="s">
        <v>23</v>
      </c>
      <c r="N221" s="246" t="s">
        <v>44</v>
      </c>
      <c r="O221" s="42"/>
      <c r="P221" s="201">
        <f>O221*H221</f>
        <v>0</v>
      </c>
      <c r="Q221" s="201">
        <v>2E-3</v>
      </c>
      <c r="R221" s="201">
        <f>Q221*H221</f>
        <v>0.47490800000000005</v>
      </c>
      <c r="S221" s="201">
        <v>0</v>
      </c>
      <c r="T221" s="202">
        <f>S221*H221</f>
        <v>0</v>
      </c>
      <c r="AR221" s="24" t="s">
        <v>195</v>
      </c>
      <c r="AT221" s="24" t="s">
        <v>192</v>
      </c>
      <c r="AU221" s="24" t="s">
        <v>83</v>
      </c>
      <c r="AY221" s="24" t="s">
        <v>127</v>
      </c>
      <c r="BE221" s="203">
        <f>IF(N221="základní",J221,0)</f>
        <v>0</v>
      </c>
      <c r="BF221" s="203">
        <f>IF(N221="snížená",J221,0)</f>
        <v>0</v>
      </c>
      <c r="BG221" s="203">
        <f>IF(N221="zákl. přenesená",J221,0)</f>
        <v>0</v>
      </c>
      <c r="BH221" s="203">
        <f>IF(N221="sníž. přenesená",J221,0)</f>
        <v>0</v>
      </c>
      <c r="BI221" s="203">
        <f>IF(N221="nulová",J221,0)</f>
        <v>0</v>
      </c>
      <c r="BJ221" s="24" t="s">
        <v>81</v>
      </c>
      <c r="BK221" s="203">
        <f>ROUND(I221*H221,2)</f>
        <v>0</v>
      </c>
      <c r="BL221" s="24" t="s">
        <v>169</v>
      </c>
      <c r="BM221" s="24" t="s">
        <v>330</v>
      </c>
    </row>
    <row r="222" spans="2:65" s="11" customFormat="1" ht="13.5">
      <c r="B222" s="204"/>
      <c r="C222" s="205"/>
      <c r="D222" s="206" t="s">
        <v>150</v>
      </c>
      <c r="E222" s="205"/>
      <c r="F222" s="208" t="s">
        <v>317</v>
      </c>
      <c r="G222" s="205"/>
      <c r="H222" s="209">
        <v>237.45400000000001</v>
      </c>
      <c r="I222" s="210"/>
      <c r="J222" s="205"/>
      <c r="K222" s="205"/>
      <c r="L222" s="211"/>
      <c r="M222" s="212"/>
      <c r="N222" s="213"/>
      <c r="O222" s="213"/>
      <c r="P222" s="213"/>
      <c r="Q222" s="213"/>
      <c r="R222" s="213"/>
      <c r="S222" s="213"/>
      <c r="T222" s="214"/>
      <c r="AT222" s="215" t="s">
        <v>150</v>
      </c>
      <c r="AU222" s="215" t="s">
        <v>83</v>
      </c>
      <c r="AV222" s="11" t="s">
        <v>83</v>
      </c>
      <c r="AW222" s="11" t="s">
        <v>6</v>
      </c>
      <c r="AX222" s="11" t="s">
        <v>81</v>
      </c>
      <c r="AY222" s="215" t="s">
        <v>127</v>
      </c>
    </row>
    <row r="223" spans="2:65" s="1" customFormat="1" ht="38.25" customHeight="1">
      <c r="B223" s="41"/>
      <c r="C223" s="192" t="s">
        <v>331</v>
      </c>
      <c r="D223" s="192" t="s">
        <v>130</v>
      </c>
      <c r="E223" s="193" t="s">
        <v>332</v>
      </c>
      <c r="F223" s="194" t="s">
        <v>333</v>
      </c>
      <c r="G223" s="195" t="s">
        <v>141</v>
      </c>
      <c r="H223" s="196">
        <v>10.975</v>
      </c>
      <c r="I223" s="197"/>
      <c r="J223" s="198">
        <f>ROUND(I223*H223,2)</f>
        <v>0</v>
      </c>
      <c r="K223" s="194" t="s">
        <v>134</v>
      </c>
      <c r="L223" s="61"/>
      <c r="M223" s="199" t="s">
        <v>23</v>
      </c>
      <c r="N223" s="200" t="s">
        <v>44</v>
      </c>
      <c r="O223" s="42"/>
      <c r="P223" s="201">
        <f>O223*H223</f>
        <v>0</v>
      </c>
      <c r="Q223" s="201">
        <v>0</v>
      </c>
      <c r="R223" s="201">
        <f>Q223*H223</f>
        <v>0</v>
      </c>
      <c r="S223" s="201">
        <v>0</v>
      </c>
      <c r="T223" s="202">
        <f>S223*H223</f>
        <v>0</v>
      </c>
      <c r="AR223" s="24" t="s">
        <v>169</v>
      </c>
      <c r="AT223" s="24" t="s">
        <v>130</v>
      </c>
      <c r="AU223" s="24" t="s">
        <v>83</v>
      </c>
      <c r="AY223" s="24" t="s">
        <v>127</v>
      </c>
      <c r="BE223" s="203">
        <f>IF(N223="základní",J223,0)</f>
        <v>0</v>
      </c>
      <c r="BF223" s="203">
        <f>IF(N223="snížená",J223,0)</f>
        <v>0</v>
      </c>
      <c r="BG223" s="203">
        <f>IF(N223="zákl. přenesená",J223,0)</f>
        <v>0</v>
      </c>
      <c r="BH223" s="203">
        <f>IF(N223="sníž. přenesená",J223,0)</f>
        <v>0</v>
      </c>
      <c r="BI223" s="203">
        <f>IF(N223="nulová",J223,0)</f>
        <v>0</v>
      </c>
      <c r="BJ223" s="24" t="s">
        <v>81</v>
      </c>
      <c r="BK223" s="203">
        <f>ROUND(I223*H223,2)</f>
        <v>0</v>
      </c>
      <c r="BL223" s="24" t="s">
        <v>169</v>
      </c>
      <c r="BM223" s="24" t="s">
        <v>334</v>
      </c>
    </row>
    <row r="224" spans="2:65" s="10" customFormat="1" ht="29.85" customHeight="1">
      <c r="B224" s="176"/>
      <c r="C224" s="177"/>
      <c r="D224" s="178" t="s">
        <v>72</v>
      </c>
      <c r="E224" s="190" t="s">
        <v>335</v>
      </c>
      <c r="F224" s="190" t="s">
        <v>336</v>
      </c>
      <c r="G224" s="177"/>
      <c r="H224" s="177"/>
      <c r="I224" s="180"/>
      <c r="J224" s="191">
        <f>BK224</f>
        <v>0</v>
      </c>
      <c r="K224" s="177"/>
      <c r="L224" s="182"/>
      <c r="M224" s="183"/>
      <c r="N224" s="184"/>
      <c r="O224" s="184"/>
      <c r="P224" s="185">
        <f>SUM(P225:P255)</f>
        <v>0</v>
      </c>
      <c r="Q224" s="184"/>
      <c r="R224" s="185">
        <f>SUM(R225:R255)</f>
        <v>6.9681676999999995</v>
      </c>
      <c r="S224" s="184"/>
      <c r="T224" s="186">
        <f>SUM(T225:T255)</f>
        <v>0</v>
      </c>
      <c r="AR224" s="187" t="s">
        <v>83</v>
      </c>
      <c r="AT224" s="188" t="s">
        <v>72</v>
      </c>
      <c r="AU224" s="188" t="s">
        <v>81</v>
      </c>
      <c r="AY224" s="187" t="s">
        <v>127</v>
      </c>
      <c r="BK224" s="189">
        <f>SUM(BK225:BK255)</f>
        <v>0</v>
      </c>
    </row>
    <row r="225" spans="2:65" s="1" customFormat="1" ht="25.5" customHeight="1">
      <c r="B225" s="41"/>
      <c r="C225" s="192" t="s">
        <v>337</v>
      </c>
      <c r="D225" s="192" t="s">
        <v>130</v>
      </c>
      <c r="E225" s="193" t="s">
        <v>338</v>
      </c>
      <c r="F225" s="194" t="s">
        <v>339</v>
      </c>
      <c r="G225" s="195" t="s">
        <v>168</v>
      </c>
      <c r="H225" s="196">
        <v>148.738</v>
      </c>
      <c r="I225" s="197"/>
      <c r="J225" s="198">
        <f>ROUND(I225*H225,2)</f>
        <v>0</v>
      </c>
      <c r="K225" s="194" t="s">
        <v>134</v>
      </c>
      <c r="L225" s="61"/>
      <c r="M225" s="199" t="s">
        <v>23</v>
      </c>
      <c r="N225" s="200" t="s">
        <v>44</v>
      </c>
      <c r="O225" s="42"/>
      <c r="P225" s="201">
        <f>O225*H225</f>
        <v>0</v>
      </c>
      <c r="Q225" s="201">
        <v>6.0000000000000001E-3</v>
      </c>
      <c r="R225" s="201">
        <f>Q225*H225</f>
        <v>0.892428</v>
      </c>
      <c r="S225" s="201">
        <v>0</v>
      </c>
      <c r="T225" s="202">
        <f>S225*H225</f>
        <v>0</v>
      </c>
      <c r="AR225" s="24" t="s">
        <v>169</v>
      </c>
      <c r="AT225" s="24" t="s">
        <v>130</v>
      </c>
      <c r="AU225" s="24" t="s">
        <v>83</v>
      </c>
      <c r="AY225" s="24" t="s">
        <v>127</v>
      </c>
      <c r="BE225" s="203">
        <f>IF(N225="základní",J225,0)</f>
        <v>0</v>
      </c>
      <c r="BF225" s="203">
        <f>IF(N225="snížená",J225,0)</f>
        <v>0</v>
      </c>
      <c r="BG225" s="203">
        <f>IF(N225="zákl. přenesená",J225,0)</f>
        <v>0</v>
      </c>
      <c r="BH225" s="203">
        <f>IF(N225="sníž. přenesená",J225,0)</f>
        <v>0</v>
      </c>
      <c r="BI225" s="203">
        <f>IF(N225="nulová",J225,0)</f>
        <v>0</v>
      </c>
      <c r="BJ225" s="24" t="s">
        <v>81</v>
      </c>
      <c r="BK225" s="203">
        <f>ROUND(I225*H225,2)</f>
        <v>0</v>
      </c>
      <c r="BL225" s="24" t="s">
        <v>169</v>
      </c>
      <c r="BM225" s="24" t="s">
        <v>340</v>
      </c>
    </row>
    <row r="226" spans="2:65" s="13" customFormat="1" ht="13.5">
      <c r="B226" s="227"/>
      <c r="C226" s="228"/>
      <c r="D226" s="206" t="s">
        <v>150</v>
      </c>
      <c r="E226" s="229" t="s">
        <v>23</v>
      </c>
      <c r="F226" s="230" t="s">
        <v>303</v>
      </c>
      <c r="G226" s="228"/>
      <c r="H226" s="229" t="s">
        <v>23</v>
      </c>
      <c r="I226" s="231"/>
      <c r="J226" s="228"/>
      <c r="K226" s="228"/>
      <c r="L226" s="232"/>
      <c r="M226" s="233"/>
      <c r="N226" s="234"/>
      <c r="O226" s="234"/>
      <c r="P226" s="234"/>
      <c r="Q226" s="234"/>
      <c r="R226" s="234"/>
      <c r="S226" s="234"/>
      <c r="T226" s="235"/>
      <c r="AT226" s="236" t="s">
        <v>150</v>
      </c>
      <c r="AU226" s="236" t="s">
        <v>83</v>
      </c>
      <c r="AV226" s="13" t="s">
        <v>81</v>
      </c>
      <c r="AW226" s="13" t="s">
        <v>36</v>
      </c>
      <c r="AX226" s="13" t="s">
        <v>73</v>
      </c>
      <c r="AY226" s="236" t="s">
        <v>127</v>
      </c>
    </row>
    <row r="227" spans="2:65" s="11" customFormat="1" ht="13.5">
      <c r="B227" s="204"/>
      <c r="C227" s="205"/>
      <c r="D227" s="206" t="s">
        <v>150</v>
      </c>
      <c r="E227" s="207" t="s">
        <v>23</v>
      </c>
      <c r="F227" s="208" t="s">
        <v>304</v>
      </c>
      <c r="G227" s="205"/>
      <c r="H227" s="209">
        <v>79.462000000000003</v>
      </c>
      <c r="I227" s="210"/>
      <c r="J227" s="205"/>
      <c r="K227" s="205"/>
      <c r="L227" s="211"/>
      <c r="M227" s="212"/>
      <c r="N227" s="213"/>
      <c r="O227" s="213"/>
      <c r="P227" s="213"/>
      <c r="Q227" s="213"/>
      <c r="R227" s="213"/>
      <c r="S227" s="213"/>
      <c r="T227" s="214"/>
      <c r="AT227" s="215" t="s">
        <v>150</v>
      </c>
      <c r="AU227" s="215" t="s">
        <v>83</v>
      </c>
      <c r="AV227" s="11" t="s">
        <v>83</v>
      </c>
      <c r="AW227" s="11" t="s">
        <v>36</v>
      </c>
      <c r="AX227" s="11" t="s">
        <v>73</v>
      </c>
      <c r="AY227" s="215" t="s">
        <v>127</v>
      </c>
    </row>
    <row r="228" spans="2:65" s="11" customFormat="1" ht="13.5">
      <c r="B228" s="204"/>
      <c r="C228" s="205"/>
      <c r="D228" s="206" t="s">
        <v>150</v>
      </c>
      <c r="E228" s="207" t="s">
        <v>23</v>
      </c>
      <c r="F228" s="208" t="s">
        <v>305</v>
      </c>
      <c r="G228" s="205"/>
      <c r="H228" s="209">
        <v>65.66</v>
      </c>
      <c r="I228" s="210"/>
      <c r="J228" s="205"/>
      <c r="K228" s="205"/>
      <c r="L228" s="211"/>
      <c r="M228" s="212"/>
      <c r="N228" s="213"/>
      <c r="O228" s="213"/>
      <c r="P228" s="213"/>
      <c r="Q228" s="213"/>
      <c r="R228" s="213"/>
      <c r="S228" s="213"/>
      <c r="T228" s="214"/>
      <c r="AT228" s="215" t="s">
        <v>150</v>
      </c>
      <c r="AU228" s="215" t="s">
        <v>83</v>
      </c>
      <c r="AV228" s="11" t="s">
        <v>83</v>
      </c>
      <c r="AW228" s="11" t="s">
        <v>36</v>
      </c>
      <c r="AX228" s="11" t="s">
        <v>73</v>
      </c>
      <c r="AY228" s="215" t="s">
        <v>127</v>
      </c>
    </row>
    <row r="229" spans="2:65" s="14" customFormat="1" ht="13.5">
      <c r="B229" s="249"/>
      <c r="C229" s="250"/>
      <c r="D229" s="206" t="s">
        <v>150</v>
      </c>
      <c r="E229" s="251" t="s">
        <v>23</v>
      </c>
      <c r="F229" s="252" t="s">
        <v>302</v>
      </c>
      <c r="G229" s="250"/>
      <c r="H229" s="253">
        <v>145.12200000000001</v>
      </c>
      <c r="I229" s="254"/>
      <c r="J229" s="250"/>
      <c r="K229" s="250"/>
      <c r="L229" s="255"/>
      <c r="M229" s="256"/>
      <c r="N229" s="257"/>
      <c r="O229" s="257"/>
      <c r="P229" s="257"/>
      <c r="Q229" s="257"/>
      <c r="R229" s="257"/>
      <c r="S229" s="257"/>
      <c r="T229" s="258"/>
      <c r="AT229" s="259" t="s">
        <v>150</v>
      </c>
      <c r="AU229" s="259" t="s">
        <v>83</v>
      </c>
      <c r="AV229" s="14" t="s">
        <v>143</v>
      </c>
      <c r="AW229" s="14" t="s">
        <v>36</v>
      </c>
      <c r="AX229" s="14" t="s">
        <v>73</v>
      </c>
      <c r="AY229" s="259" t="s">
        <v>127</v>
      </c>
    </row>
    <row r="230" spans="2:65" s="13" customFormat="1" ht="13.5">
      <c r="B230" s="227"/>
      <c r="C230" s="228"/>
      <c r="D230" s="206" t="s">
        <v>150</v>
      </c>
      <c r="E230" s="229" t="s">
        <v>23</v>
      </c>
      <c r="F230" s="230" t="s">
        <v>341</v>
      </c>
      <c r="G230" s="228"/>
      <c r="H230" s="229" t="s">
        <v>23</v>
      </c>
      <c r="I230" s="231"/>
      <c r="J230" s="228"/>
      <c r="K230" s="228"/>
      <c r="L230" s="232"/>
      <c r="M230" s="233"/>
      <c r="N230" s="234"/>
      <c r="O230" s="234"/>
      <c r="P230" s="234"/>
      <c r="Q230" s="234"/>
      <c r="R230" s="234"/>
      <c r="S230" s="234"/>
      <c r="T230" s="235"/>
      <c r="AT230" s="236" t="s">
        <v>150</v>
      </c>
      <c r="AU230" s="236" t="s">
        <v>83</v>
      </c>
      <c r="AV230" s="13" t="s">
        <v>81</v>
      </c>
      <c r="AW230" s="13" t="s">
        <v>36</v>
      </c>
      <c r="AX230" s="13" t="s">
        <v>73</v>
      </c>
      <c r="AY230" s="236" t="s">
        <v>127</v>
      </c>
    </row>
    <row r="231" spans="2:65" s="11" customFormat="1" ht="13.5">
      <c r="B231" s="204"/>
      <c r="C231" s="205"/>
      <c r="D231" s="206" t="s">
        <v>150</v>
      </c>
      <c r="E231" s="207" t="s">
        <v>23</v>
      </c>
      <c r="F231" s="208" t="s">
        <v>342</v>
      </c>
      <c r="G231" s="205"/>
      <c r="H231" s="209">
        <v>1.696</v>
      </c>
      <c r="I231" s="210"/>
      <c r="J231" s="205"/>
      <c r="K231" s="205"/>
      <c r="L231" s="211"/>
      <c r="M231" s="212"/>
      <c r="N231" s="213"/>
      <c r="O231" s="213"/>
      <c r="P231" s="213"/>
      <c r="Q231" s="213"/>
      <c r="R231" s="213"/>
      <c r="S231" s="213"/>
      <c r="T231" s="214"/>
      <c r="AT231" s="215" t="s">
        <v>150</v>
      </c>
      <c r="AU231" s="215" t="s">
        <v>83</v>
      </c>
      <c r="AV231" s="11" t="s">
        <v>83</v>
      </c>
      <c r="AW231" s="11" t="s">
        <v>36</v>
      </c>
      <c r="AX231" s="11" t="s">
        <v>73</v>
      </c>
      <c r="AY231" s="215" t="s">
        <v>127</v>
      </c>
    </row>
    <row r="232" spans="2:65" s="14" customFormat="1" ht="13.5">
      <c r="B232" s="249"/>
      <c r="C232" s="250"/>
      <c r="D232" s="206" t="s">
        <v>150</v>
      </c>
      <c r="E232" s="251" t="s">
        <v>23</v>
      </c>
      <c r="F232" s="252" t="s">
        <v>302</v>
      </c>
      <c r="G232" s="250"/>
      <c r="H232" s="253">
        <v>1.696</v>
      </c>
      <c r="I232" s="254"/>
      <c r="J232" s="250"/>
      <c r="K232" s="250"/>
      <c r="L232" s="255"/>
      <c r="M232" s="256"/>
      <c r="N232" s="257"/>
      <c r="O232" s="257"/>
      <c r="P232" s="257"/>
      <c r="Q232" s="257"/>
      <c r="R232" s="257"/>
      <c r="S232" s="257"/>
      <c r="T232" s="258"/>
      <c r="AT232" s="259" t="s">
        <v>150</v>
      </c>
      <c r="AU232" s="259" t="s">
        <v>83</v>
      </c>
      <c r="AV232" s="14" t="s">
        <v>143</v>
      </c>
      <c r="AW232" s="14" t="s">
        <v>36</v>
      </c>
      <c r="AX232" s="14" t="s">
        <v>73</v>
      </c>
      <c r="AY232" s="259" t="s">
        <v>127</v>
      </c>
    </row>
    <row r="233" spans="2:65" s="13" customFormat="1" ht="13.5">
      <c r="B233" s="227"/>
      <c r="C233" s="228"/>
      <c r="D233" s="206" t="s">
        <v>150</v>
      </c>
      <c r="E233" s="229" t="s">
        <v>23</v>
      </c>
      <c r="F233" s="230" t="s">
        <v>343</v>
      </c>
      <c r="G233" s="228"/>
      <c r="H233" s="229" t="s">
        <v>23</v>
      </c>
      <c r="I233" s="231"/>
      <c r="J233" s="228"/>
      <c r="K233" s="228"/>
      <c r="L233" s="232"/>
      <c r="M233" s="233"/>
      <c r="N233" s="234"/>
      <c r="O233" s="234"/>
      <c r="P233" s="234"/>
      <c r="Q233" s="234"/>
      <c r="R233" s="234"/>
      <c r="S233" s="234"/>
      <c r="T233" s="235"/>
      <c r="AT233" s="236" t="s">
        <v>150</v>
      </c>
      <c r="AU233" s="236" t="s">
        <v>83</v>
      </c>
      <c r="AV233" s="13" t="s">
        <v>81</v>
      </c>
      <c r="AW233" s="13" t="s">
        <v>36</v>
      </c>
      <c r="AX233" s="13" t="s">
        <v>73</v>
      </c>
      <c r="AY233" s="236" t="s">
        <v>127</v>
      </c>
    </row>
    <row r="234" spans="2:65" s="11" customFormat="1" ht="13.5">
      <c r="B234" s="204"/>
      <c r="C234" s="205"/>
      <c r="D234" s="206" t="s">
        <v>150</v>
      </c>
      <c r="E234" s="207" t="s">
        <v>23</v>
      </c>
      <c r="F234" s="208" t="s">
        <v>344</v>
      </c>
      <c r="G234" s="205"/>
      <c r="H234" s="209">
        <v>1.92</v>
      </c>
      <c r="I234" s="210"/>
      <c r="J234" s="205"/>
      <c r="K234" s="205"/>
      <c r="L234" s="211"/>
      <c r="M234" s="212"/>
      <c r="N234" s="213"/>
      <c r="O234" s="213"/>
      <c r="P234" s="213"/>
      <c r="Q234" s="213"/>
      <c r="R234" s="213"/>
      <c r="S234" s="213"/>
      <c r="T234" s="214"/>
      <c r="AT234" s="215" t="s">
        <v>150</v>
      </c>
      <c r="AU234" s="215" t="s">
        <v>83</v>
      </c>
      <c r="AV234" s="11" t="s">
        <v>83</v>
      </c>
      <c r="AW234" s="11" t="s">
        <v>36</v>
      </c>
      <c r="AX234" s="11" t="s">
        <v>73</v>
      </c>
      <c r="AY234" s="215" t="s">
        <v>127</v>
      </c>
    </row>
    <row r="235" spans="2:65" s="14" customFormat="1" ht="13.5">
      <c r="B235" s="249"/>
      <c r="C235" s="250"/>
      <c r="D235" s="206" t="s">
        <v>150</v>
      </c>
      <c r="E235" s="251" t="s">
        <v>23</v>
      </c>
      <c r="F235" s="252" t="s">
        <v>302</v>
      </c>
      <c r="G235" s="250"/>
      <c r="H235" s="253">
        <v>1.92</v>
      </c>
      <c r="I235" s="254"/>
      <c r="J235" s="250"/>
      <c r="K235" s="250"/>
      <c r="L235" s="255"/>
      <c r="M235" s="256"/>
      <c r="N235" s="257"/>
      <c r="O235" s="257"/>
      <c r="P235" s="257"/>
      <c r="Q235" s="257"/>
      <c r="R235" s="257"/>
      <c r="S235" s="257"/>
      <c r="T235" s="258"/>
      <c r="AT235" s="259" t="s">
        <v>150</v>
      </c>
      <c r="AU235" s="259" t="s">
        <v>83</v>
      </c>
      <c r="AV235" s="14" t="s">
        <v>143</v>
      </c>
      <c r="AW235" s="14" t="s">
        <v>36</v>
      </c>
      <c r="AX235" s="14" t="s">
        <v>73</v>
      </c>
      <c r="AY235" s="259" t="s">
        <v>127</v>
      </c>
    </row>
    <row r="236" spans="2:65" s="12" customFormat="1" ht="13.5">
      <c r="B236" s="216"/>
      <c r="C236" s="217"/>
      <c r="D236" s="206" t="s">
        <v>150</v>
      </c>
      <c r="E236" s="218" t="s">
        <v>23</v>
      </c>
      <c r="F236" s="219" t="s">
        <v>152</v>
      </c>
      <c r="G236" s="217"/>
      <c r="H236" s="220">
        <v>148.738</v>
      </c>
      <c r="I236" s="221"/>
      <c r="J236" s="217"/>
      <c r="K236" s="217"/>
      <c r="L236" s="222"/>
      <c r="M236" s="223"/>
      <c r="N236" s="224"/>
      <c r="O236" s="224"/>
      <c r="P236" s="224"/>
      <c r="Q236" s="224"/>
      <c r="R236" s="224"/>
      <c r="S236" s="224"/>
      <c r="T236" s="225"/>
      <c r="AT236" s="226" t="s">
        <v>150</v>
      </c>
      <c r="AU236" s="226" t="s">
        <v>83</v>
      </c>
      <c r="AV236" s="12" t="s">
        <v>135</v>
      </c>
      <c r="AW236" s="12" t="s">
        <v>36</v>
      </c>
      <c r="AX236" s="12" t="s">
        <v>81</v>
      </c>
      <c r="AY236" s="226" t="s">
        <v>127</v>
      </c>
    </row>
    <row r="237" spans="2:65" s="1" customFormat="1" ht="16.5" customHeight="1">
      <c r="B237" s="41"/>
      <c r="C237" s="237" t="s">
        <v>345</v>
      </c>
      <c r="D237" s="237" t="s">
        <v>192</v>
      </c>
      <c r="E237" s="238" t="s">
        <v>346</v>
      </c>
      <c r="F237" s="239" t="s">
        <v>347</v>
      </c>
      <c r="G237" s="240" t="s">
        <v>168</v>
      </c>
      <c r="H237" s="241">
        <v>151.71299999999999</v>
      </c>
      <c r="I237" s="242"/>
      <c r="J237" s="243">
        <f>ROUND(I237*H237,2)</f>
        <v>0</v>
      </c>
      <c r="K237" s="239" t="s">
        <v>134</v>
      </c>
      <c r="L237" s="244"/>
      <c r="M237" s="245" t="s">
        <v>23</v>
      </c>
      <c r="N237" s="246" t="s">
        <v>44</v>
      </c>
      <c r="O237" s="42"/>
      <c r="P237" s="201">
        <f>O237*H237</f>
        <v>0</v>
      </c>
      <c r="Q237" s="201">
        <v>1.5E-3</v>
      </c>
      <c r="R237" s="201">
        <f>Q237*H237</f>
        <v>0.22756950000000001</v>
      </c>
      <c r="S237" s="201">
        <v>0</v>
      </c>
      <c r="T237" s="202">
        <f>S237*H237</f>
        <v>0</v>
      </c>
      <c r="AR237" s="24" t="s">
        <v>195</v>
      </c>
      <c r="AT237" s="24" t="s">
        <v>192</v>
      </c>
      <c r="AU237" s="24" t="s">
        <v>83</v>
      </c>
      <c r="AY237" s="24" t="s">
        <v>127</v>
      </c>
      <c r="BE237" s="203">
        <f>IF(N237="základní",J237,0)</f>
        <v>0</v>
      </c>
      <c r="BF237" s="203">
        <f>IF(N237="snížená",J237,0)</f>
        <v>0</v>
      </c>
      <c r="BG237" s="203">
        <f>IF(N237="zákl. přenesená",J237,0)</f>
        <v>0</v>
      </c>
      <c r="BH237" s="203">
        <f>IF(N237="sníž. přenesená",J237,0)</f>
        <v>0</v>
      </c>
      <c r="BI237" s="203">
        <f>IF(N237="nulová",J237,0)</f>
        <v>0</v>
      </c>
      <c r="BJ237" s="24" t="s">
        <v>81</v>
      </c>
      <c r="BK237" s="203">
        <f>ROUND(I237*H237,2)</f>
        <v>0</v>
      </c>
      <c r="BL237" s="24" t="s">
        <v>169</v>
      </c>
      <c r="BM237" s="24" t="s">
        <v>348</v>
      </c>
    </row>
    <row r="238" spans="2:65" s="11" customFormat="1" ht="13.5">
      <c r="B238" s="204"/>
      <c r="C238" s="205"/>
      <c r="D238" s="206" t="s">
        <v>150</v>
      </c>
      <c r="E238" s="205"/>
      <c r="F238" s="208" t="s">
        <v>349</v>
      </c>
      <c r="G238" s="205"/>
      <c r="H238" s="209">
        <v>151.71299999999999</v>
      </c>
      <c r="I238" s="210"/>
      <c r="J238" s="205"/>
      <c r="K238" s="205"/>
      <c r="L238" s="211"/>
      <c r="M238" s="212"/>
      <c r="N238" s="213"/>
      <c r="O238" s="213"/>
      <c r="P238" s="213"/>
      <c r="Q238" s="213"/>
      <c r="R238" s="213"/>
      <c r="S238" s="213"/>
      <c r="T238" s="214"/>
      <c r="AT238" s="215" t="s">
        <v>150</v>
      </c>
      <c r="AU238" s="215" t="s">
        <v>83</v>
      </c>
      <c r="AV238" s="11" t="s">
        <v>83</v>
      </c>
      <c r="AW238" s="11" t="s">
        <v>6</v>
      </c>
      <c r="AX238" s="11" t="s">
        <v>81</v>
      </c>
      <c r="AY238" s="215" t="s">
        <v>127</v>
      </c>
    </row>
    <row r="239" spans="2:65" s="1" customFormat="1" ht="25.5" customHeight="1">
      <c r="B239" s="41"/>
      <c r="C239" s="192" t="s">
        <v>350</v>
      </c>
      <c r="D239" s="192" t="s">
        <v>130</v>
      </c>
      <c r="E239" s="193" t="s">
        <v>351</v>
      </c>
      <c r="F239" s="194" t="s">
        <v>352</v>
      </c>
      <c r="G239" s="195" t="s">
        <v>168</v>
      </c>
      <c r="H239" s="196">
        <v>951.27</v>
      </c>
      <c r="I239" s="197"/>
      <c r="J239" s="198">
        <f>ROUND(I239*H239,2)</f>
        <v>0</v>
      </c>
      <c r="K239" s="194" t="s">
        <v>134</v>
      </c>
      <c r="L239" s="61"/>
      <c r="M239" s="199" t="s">
        <v>23</v>
      </c>
      <c r="N239" s="200" t="s">
        <v>44</v>
      </c>
      <c r="O239" s="42"/>
      <c r="P239" s="201">
        <f>O239*H239</f>
        <v>0</v>
      </c>
      <c r="Q239" s="201">
        <v>1.16E-3</v>
      </c>
      <c r="R239" s="201">
        <f>Q239*H239</f>
        <v>1.1034732</v>
      </c>
      <c r="S239" s="201">
        <v>0</v>
      </c>
      <c r="T239" s="202">
        <f>S239*H239</f>
        <v>0</v>
      </c>
      <c r="AR239" s="24" t="s">
        <v>169</v>
      </c>
      <c r="AT239" s="24" t="s">
        <v>130</v>
      </c>
      <c r="AU239" s="24" t="s">
        <v>83</v>
      </c>
      <c r="AY239" s="24" t="s">
        <v>127</v>
      </c>
      <c r="BE239" s="203">
        <f>IF(N239="základní",J239,0)</f>
        <v>0</v>
      </c>
      <c r="BF239" s="203">
        <f>IF(N239="snížená",J239,0)</f>
        <v>0</v>
      </c>
      <c r="BG239" s="203">
        <f>IF(N239="zákl. přenesená",J239,0)</f>
        <v>0</v>
      </c>
      <c r="BH239" s="203">
        <f>IF(N239="sníž. přenesená",J239,0)</f>
        <v>0</v>
      </c>
      <c r="BI239" s="203">
        <f>IF(N239="nulová",J239,0)</f>
        <v>0</v>
      </c>
      <c r="BJ239" s="24" t="s">
        <v>81</v>
      </c>
      <c r="BK239" s="203">
        <f>ROUND(I239*H239,2)</f>
        <v>0</v>
      </c>
      <c r="BL239" s="24" t="s">
        <v>169</v>
      </c>
      <c r="BM239" s="24" t="s">
        <v>353</v>
      </c>
    </row>
    <row r="240" spans="2:65" s="11" customFormat="1" ht="13.5">
      <c r="B240" s="204"/>
      <c r="C240" s="205"/>
      <c r="D240" s="206" t="s">
        <v>150</v>
      </c>
      <c r="E240" s="207" t="s">
        <v>23</v>
      </c>
      <c r="F240" s="208" t="s">
        <v>172</v>
      </c>
      <c r="G240" s="205"/>
      <c r="H240" s="209">
        <v>951.27</v>
      </c>
      <c r="I240" s="210"/>
      <c r="J240" s="205"/>
      <c r="K240" s="205"/>
      <c r="L240" s="211"/>
      <c r="M240" s="212"/>
      <c r="N240" s="213"/>
      <c r="O240" s="213"/>
      <c r="P240" s="213"/>
      <c r="Q240" s="213"/>
      <c r="R240" s="213"/>
      <c r="S240" s="213"/>
      <c r="T240" s="214"/>
      <c r="AT240" s="215" t="s">
        <v>150</v>
      </c>
      <c r="AU240" s="215" t="s">
        <v>83</v>
      </c>
      <c r="AV240" s="11" t="s">
        <v>83</v>
      </c>
      <c r="AW240" s="11" t="s">
        <v>36</v>
      </c>
      <c r="AX240" s="11" t="s">
        <v>73</v>
      </c>
      <c r="AY240" s="215" t="s">
        <v>127</v>
      </c>
    </row>
    <row r="241" spans="2:65" s="12" customFormat="1" ht="13.5">
      <c r="B241" s="216"/>
      <c r="C241" s="217"/>
      <c r="D241" s="206" t="s">
        <v>150</v>
      </c>
      <c r="E241" s="218" t="s">
        <v>23</v>
      </c>
      <c r="F241" s="219" t="s">
        <v>152</v>
      </c>
      <c r="G241" s="217"/>
      <c r="H241" s="220">
        <v>951.27</v>
      </c>
      <c r="I241" s="221"/>
      <c r="J241" s="217"/>
      <c r="K241" s="217"/>
      <c r="L241" s="222"/>
      <c r="M241" s="223"/>
      <c r="N241" s="224"/>
      <c r="O241" s="224"/>
      <c r="P241" s="224"/>
      <c r="Q241" s="224"/>
      <c r="R241" s="224"/>
      <c r="S241" s="224"/>
      <c r="T241" s="225"/>
      <c r="AT241" s="226" t="s">
        <v>150</v>
      </c>
      <c r="AU241" s="226" t="s">
        <v>83</v>
      </c>
      <c r="AV241" s="12" t="s">
        <v>135</v>
      </c>
      <c r="AW241" s="12" t="s">
        <v>36</v>
      </c>
      <c r="AX241" s="12" t="s">
        <v>81</v>
      </c>
      <c r="AY241" s="226" t="s">
        <v>127</v>
      </c>
    </row>
    <row r="242" spans="2:65" s="1" customFormat="1" ht="16.5" customHeight="1">
      <c r="B242" s="41"/>
      <c r="C242" s="237" t="s">
        <v>354</v>
      </c>
      <c r="D242" s="237" t="s">
        <v>192</v>
      </c>
      <c r="E242" s="238" t="s">
        <v>355</v>
      </c>
      <c r="F242" s="239" t="s">
        <v>356</v>
      </c>
      <c r="G242" s="240" t="s">
        <v>168</v>
      </c>
      <c r="H242" s="241">
        <v>951.27</v>
      </c>
      <c r="I242" s="242"/>
      <c r="J242" s="243">
        <f>ROUND(I242*H242,2)</f>
        <v>0</v>
      </c>
      <c r="K242" s="239" t="s">
        <v>134</v>
      </c>
      <c r="L242" s="244"/>
      <c r="M242" s="245" t="s">
        <v>23</v>
      </c>
      <c r="N242" s="246" t="s">
        <v>44</v>
      </c>
      <c r="O242" s="42"/>
      <c r="P242" s="201">
        <f>O242*H242</f>
        <v>0</v>
      </c>
      <c r="Q242" s="201">
        <v>4.7999999999999996E-3</v>
      </c>
      <c r="R242" s="201">
        <f>Q242*H242</f>
        <v>4.5660959999999999</v>
      </c>
      <c r="S242" s="201">
        <v>0</v>
      </c>
      <c r="T242" s="202">
        <f>S242*H242</f>
        <v>0</v>
      </c>
      <c r="AR242" s="24" t="s">
        <v>195</v>
      </c>
      <c r="AT242" s="24" t="s">
        <v>192</v>
      </c>
      <c r="AU242" s="24" t="s">
        <v>83</v>
      </c>
      <c r="AY242" s="24" t="s">
        <v>127</v>
      </c>
      <c r="BE242" s="203">
        <f>IF(N242="základní",J242,0)</f>
        <v>0</v>
      </c>
      <c r="BF242" s="203">
        <f>IF(N242="snížená",J242,0)</f>
        <v>0</v>
      </c>
      <c r="BG242" s="203">
        <f>IF(N242="zákl. přenesená",J242,0)</f>
        <v>0</v>
      </c>
      <c r="BH242" s="203">
        <f>IF(N242="sníž. přenesená",J242,0)</f>
        <v>0</v>
      </c>
      <c r="BI242" s="203">
        <f>IF(N242="nulová",J242,0)</f>
        <v>0</v>
      </c>
      <c r="BJ242" s="24" t="s">
        <v>81</v>
      </c>
      <c r="BK242" s="203">
        <f>ROUND(I242*H242,2)</f>
        <v>0</v>
      </c>
      <c r="BL242" s="24" t="s">
        <v>169</v>
      </c>
      <c r="BM242" s="24" t="s">
        <v>357</v>
      </c>
    </row>
    <row r="243" spans="2:65" s="1" customFormat="1" ht="25.5" customHeight="1">
      <c r="B243" s="41"/>
      <c r="C243" s="192" t="s">
        <v>358</v>
      </c>
      <c r="D243" s="192" t="s">
        <v>130</v>
      </c>
      <c r="E243" s="193" t="s">
        <v>359</v>
      </c>
      <c r="F243" s="194" t="s">
        <v>360</v>
      </c>
      <c r="G243" s="195" t="s">
        <v>230</v>
      </c>
      <c r="H243" s="196">
        <v>209.3</v>
      </c>
      <c r="I243" s="197"/>
      <c r="J243" s="198">
        <f>ROUND(I243*H243,2)</f>
        <v>0</v>
      </c>
      <c r="K243" s="194" t="s">
        <v>134</v>
      </c>
      <c r="L243" s="61"/>
      <c r="M243" s="199" t="s">
        <v>23</v>
      </c>
      <c r="N243" s="200" t="s">
        <v>44</v>
      </c>
      <c r="O243" s="42"/>
      <c r="P243" s="201">
        <f>O243*H243</f>
        <v>0</v>
      </c>
      <c r="Q243" s="201">
        <v>1.6000000000000001E-4</v>
      </c>
      <c r="R243" s="201">
        <f>Q243*H243</f>
        <v>3.3488000000000004E-2</v>
      </c>
      <c r="S243" s="201">
        <v>0</v>
      </c>
      <c r="T243" s="202">
        <f>S243*H243</f>
        <v>0</v>
      </c>
      <c r="AR243" s="24" t="s">
        <v>169</v>
      </c>
      <c r="AT243" s="24" t="s">
        <v>130</v>
      </c>
      <c r="AU243" s="24" t="s">
        <v>83</v>
      </c>
      <c r="AY243" s="24" t="s">
        <v>127</v>
      </c>
      <c r="BE243" s="203">
        <f>IF(N243="základní",J243,0)</f>
        <v>0</v>
      </c>
      <c r="BF243" s="203">
        <f>IF(N243="snížená",J243,0)</f>
        <v>0</v>
      </c>
      <c r="BG243" s="203">
        <f>IF(N243="zákl. přenesená",J243,0)</f>
        <v>0</v>
      </c>
      <c r="BH243" s="203">
        <f>IF(N243="sníž. přenesená",J243,0)</f>
        <v>0</v>
      </c>
      <c r="BI243" s="203">
        <f>IF(N243="nulová",J243,0)</f>
        <v>0</v>
      </c>
      <c r="BJ243" s="24" t="s">
        <v>81</v>
      </c>
      <c r="BK243" s="203">
        <f>ROUND(I243*H243,2)</f>
        <v>0</v>
      </c>
      <c r="BL243" s="24" t="s">
        <v>169</v>
      </c>
      <c r="BM243" s="24" t="s">
        <v>361</v>
      </c>
    </row>
    <row r="244" spans="2:65" s="11" customFormat="1" ht="13.5">
      <c r="B244" s="204"/>
      <c r="C244" s="205"/>
      <c r="D244" s="206" t="s">
        <v>150</v>
      </c>
      <c r="E244" s="207" t="s">
        <v>23</v>
      </c>
      <c r="F244" s="208" t="s">
        <v>242</v>
      </c>
      <c r="G244" s="205"/>
      <c r="H244" s="209">
        <v>198.2</v>
      </c>
      <c r="I244" s="210"/>
      <c r="J244" s="205"/>
      <c r="K244" s="205"/>
      <c r="L244" s="211"/>
      <c r="M244" s="212"/>
      <c r="N244" s="213"/>
      <c r="O244" s="213"/>
      <c r="P244" s="213"/>
      <c r="Q244" s="213"/>
      <c r="R244" s="213"/>
      <c r="S244" s="213"/>
      <c r="T244" s="214"/>
      <c r="AT244" s="215" t="s">
        <v>150</v>
      </c>
      <c r="AU244" s="215" t="s">
        <v>83</v>
      </c>
      <c r="AV244" s="11" t="s">
        <v>83</v>
      </c>
      <c r="AW244" s="11" t="s">
        <v>36</v>
      </c>
      <c r="AX244" s="11" t="s">
        <v>73</v>
      </c>
      <c r="AY244" s="215" t="s">
        <v>127</v>
      </c>
    </row>
    <row r="245" spans="2:65" s="11" customFormat="1" ht="13.5">
      <c r="B245" s="204"/>
      <c r="C245" s="205"/>
      <c r="D245" s="206" t="s">
        <v>150</v>
      </c>
      <c r="E245" s="207" t="s">
        <v>23</v>
      </c>
      <c r="F245" s="208" t="s">
        <v>243</v>
      </c>
      <c r="G245" s="205"/>
      <c r="H245" s="209">
        <v>11.1</v>
      </c>
      <c r="I245" s="210"/>
      <c r="J245" s="205"/>
      <c r="K245" s="205"/>
      <c r="L245" s="211"/>
      <c r="M245" s="212"/>
      <c r="N245" s="213"/>
      <c r="O245" s="213"/>
      <c r="P245" s="213"/>
      <c r="Q245" s="213"/>
      <c r="R245" s="213"/>
      <c r="S245" s="213"/>
      <c r="T245" s="214"/>
      <c r="AT245" s="215" t="s">
        <v>150</v>
      </c>
      <c r="AU245" s="215" t="s">
        <v>83</v>
      </c>
      <c r="AV245" s="11" t="s">
        <v>83</v>
      </c>
      <c r="AW245" s="11" t="s">
        <v>36</v>
      </c>
      <c r="AX245" s="11" t="s">
        <v>73</v>
      </c>
      <c r="AY245" s="215" t="s">
        <v>127</v>
      </c>
    </row>
    <row r="246" spans="2:65" s="12" customFormat="1" ht="13.5">
      <c r="B246" s="216"/>
      <c r="C246" s="217"/>
      <c r="D246" s="206" t="s">
        <v>150</v>
      </c>
      <c r="E246" s="218" t="s">
        <v>23</v>
      </c>
      <c r="F246" s="219" t="s">
        <v>152</v>
      </c>
      <c r="G246" s="217"/>
      <c r="H246" s="220">
        <v>209.3</v>
      </c>
      <c r="I246" s="221"/>
      <c r="J246" s="217"/>
      <c r="K246" s="217"/>
      <c r="L246" s="222"/>
      <c r="M246" s="223"/>
      <c r="N246" s="224"/>
      <c r="O246" s="224"/>
      <c r="P246" s="224"/>
      <c r="Q246" s="224"/>
      <c r="R246" s="224"/>
      <c r="S246" s="224"/>
      <c r="T246" s="225"/>
      <c r="AT246" s="226" t="s">
        <v>150</v>
      </c>
      <c r="AU246" s="226" t="s">
        <v>83</v>
      </c>
      <c r="AV246" s="12" t="s">
        <v>135</v>
      </c>
      <c r="AW246" s="12" t="s">
        <v>36</v>
      </c>
      <c r="AX246" s="12" t="s">
        <v>81</v>
      </c>
      <c r="AY246" s="226" t="s">
        <v>127</v>
      </c>
    </row>
    <row r="247" spans="2:65" s="1" customFormat="1" ht="16.5" customHeight="1">
      <c r="B247" s="41"/>
      <c r="C247" s="237" t="s">
        <v>362</v>
      </c>
      <c r="D247" s="237" t="s">
        <v>192</v>
      </c>
      <c r="E247" s="238" t="s">
        <v>346</v>
      </c>
      <c r="F247" s="239" t="s">
        <v>347</v>
      </c>
      <c r="G247" s="240" t="s">
        <v>168</v>
      </c>
      <c r="H247" s="241">
        <v>84.742000000000004</v>
      </c>
      <c r="I247" s="242"/>
      <c r="J247" s="243">
        <f>ROUND(I247*H247,2)</f>
        <v>0</v>
      </c>
      <c r="K247" s="239" t="s">
        <v>134</v>
      </c>
      <c r="L247" s="244"/>
      <c r="M247" s="245" t="s">
        <v>23</v>
      </c>
      <c r="N247" s="246" t="s">
        <v>44</v>
      </c>
      <c r="O247" s="42"/>
      <c r="P247" s="201">
        <f>O247*H247</f>
        <v>0</v>
      </c>
      <c r="Q247" s="201">
        <v>1.5E-3</v>
      </c>
      <c r="R247" s="201">
        <f>Q247*H247</f>
        <v>0.127113</v>
      </c>
      <c r="S247" s="201">
        <v>0</v>
      </c>
      <c r="T247" s="202">
        <f>S247*H247</f>
        <v>0</v>
      </c>
      <c r="AR247" s="24" t="s">
        <v>195</v>
      </c>
      <c r="AT247" s="24" t="s">
        <v>192</v>
      </c>
      <c r="AU247" s="24" t="s">
        <v>83</v>
      </c>
      <c r="AY247" s="24" t="s">
        <v>127</v>
      </c>
      <c r="BE247" s="203">
        <f>IF(N247="základní",J247,0)</f>
        <v>0</v>
      </c>
      <c r="BF247" s="203">
        <f>IF(N247="snížená",J247,0)</f>
        <v>0</v>
      </c>
      <c r="BG247" s="203">
        <f>IF(N247="zákl. přenesená",J247,0)</f>
        <v>0</v>
      </c>
      <c r="BH247" s="203">
        <f>IF(N247="sníž. přenesená",J247,0)</f>
        <v>0</v>
      </c>
      <c r="BI247" s="203">
        <f>IF(N247="nulová",J247,0)</f>
        <v>0</v>
      </c>
      <c r="BJ247" s="24" t="s">
        <v>81</v>
      </c>
      <c r="BK247" s="203">
        <f>ROUND(I247*H247,2)</f>
        <v>0</v>
      </c>
      <c r="BL247" s="24" t="s">
        <v>169</v>
      </c>
      <c r="BM247" s="24" t="s">
        <v>363</v>
      </c>
    </row>
    <row r="248" spans="2:65" s="13" customFormat="1" ht="13.5">
      <c r="B248" s="227"/>
      <c r="C248" s="228"/>
      <c r="D248" s="206" t="s">
        <v>150</v>
      </c>
      <c r="E248" s="229" t="s">
        <v>23</v>
      </c>
      <c r="F248" s="230" t="s">
        <v>299</v>
      </c>
      <c r="G248" s="228"/>
      <c r="H248" s="229" t="s">
        <v>23</v>
      </c>
      <c r="I248" s="231"/>
      <c r="J248" s="228"/>
      <c r="K248" s="228"/>
      <c r="L248" s="232"/>
      <c r="M248" s="233"/>
      <c r="N248" s="234"/>
      <c r="O248" s="234"/>
      <c r="P248" s="234"/>
      <c r="Q248" s="234"/>
      <c r="R248" s="234"/>
      <c r="S248" s="234"/>
      <c r="T248" s="235"/>
      <c r="AT248" s="236" t="s">
        <v>150</v>
      </c>
      <c r="AU248" s="236" t="s">
        <v>83</v>
      </c>
      <c r="AV248" s="13" t="s">
        <v>81</v>
      </c>
      <c r="AW248" s="13" t="s">
        <v>36</v>
      </c>
      <c r="AX248" s="13" t="s">
        <v>73</v>
      </c>
      <c r="AY248" s="236" t="s">
        <v>127</v>
      </c>
    </row>
    <row r="249" spans="2:65" s="11" customFormat="1" ht="13.5">
      <c r="B249" s="204"/>
      <c r="C249" s="205"/>
      <c r="D249" s="206" t="s">
        <v>150</v>
      </c>
      <c r="E249" s="207" t="s">
        <v>23</v>
      </c>
      <c r="F249" s="208" t="s">
        <v>300</v>
      </c>
      <c r="G249" s="205"/>
      <c r="H249" s="209">
        <v>78.64</v>
      </c>
      <c r="I249" s="210"/>
      <c r="J249" s="205"/>
      <c r="K249" s="205"/>
      <c r="L249" s="211"/>
      <c r="M249" s="212"/>
      <c r="N249" s="213"/>
      <c r="O249" s="213"/>
      <c r="P249" s="213"/>
      <c r="Q249" s="213"/>
      <c r="R249" s="213"/>
      <c r="S249" s="213"/>
      <c r="T249" s="214"/>
      <c r="AT249" s="215" t="s">
        <v>150</v>
      </c>
      <c r="AU249" s="215" t="s">
        <v>83</v>
      </c>
      <c r="AV249" s="11" t="s">
        <v>83</v>
      </c>
      <c r="AW249" s="11" t="s">
        <v>36</v>
      </c>
      <c r="AX249" s="11" t="s">
        <v>73</v>
      </c>
      <c r="AY249" s="215" t="s">
        <v>127</v>
      </c>
    </row>
    <row r="250" spans="2:65" s="11" customFormat="1" ht="13.5">
      <c r="B250" s="204"/>
      <c r="C250" s="205"/>
      <c r="D250" s="206" t="s">
        <v>150</v>
      </c>
      <c r="E250" s="207" t="s">
        <v>23</v>
      </c>
      <c r="F250" s="208" t="s">
        <v>301</v>
      </c>
      <c r="G250" s="205"/>
      <c r="H250" s="209">
        <v>4.4400000000000004</v>
      </c>
      <c r="I250" s="210"/>
      <c r="J250" s="205"/>
      <c r="K250" s="205"/>
      <c r="L250" s="211"/>
      <c r="M250" s="212"/>
      <c r="N250" s="213"/>
      <c r="O250" s="213"/>
      <c r="P250" s="213"/>
      <c r="Q250" s="213"/>
      <c r="R250" s="213"/>
      <c r="S250" s="213"/>
      <c r="T250" s="214"/>
      <c r="AT250" s="215" t="s">
        <v>150</v>
      </c>
      <c r="AU250" s="215" t="s">
        <v>83</v>
      </c>
      <c r="AV250" s="11" t="s">
        <v>83</v>
      </c>
      <c r="AW250" s="11" t="s">
        <v>36</v>
      </c>
      <c r="AX250" s="11" t="s">
        <v>73</v>
      </c>
      <c r="AY250" s="215" t="s">
        <v>127</v>
      </c>
    </row>
    <row r="251" spans="2:65" s="12" customFormat="1" ht="13.5">
      <c r="B251" s="216"/>
      <c r="C251" s="217"/>
      <c r="D251" s="206" t="s">
        <v>150</v>
      </c>
      <c r="E251" s="218" t="s">
        <v>23</v>
      </c>
      <c r="F251" s="219" t="s">
        <v>152</v>
      </c>
      <c r="G251" s="217"/>
      <c r="H251" s="220">
        <v>83.08</v>
      </c>
      <c r="I251" s="221"/>
      <c r="J251" s="217"/>
      <c r="K251" s="217"/>
      <c r="L251" s="222"/>
      <c r="M251" s="223"/>
      <c r="N251" s="224"/>
      <c r="O251" s="224"/>
      <c r="P251" s="224"/>
      <c r="Q251" s="224"/>
      <c r="R251" s="224"/>
      <c r="S251" s="224"/>
      <c r="T251" s="225"/>
      <c r="AT251" s="226" t="s">
        <v>150</v>
      </c>
      <c r="AU251" s="226" t="s">
        <v>83</v>
      </c>
      <c r="AV251" s="12" t="s">
        <v>135</v>
      </c>
      <c r="AW251" s="12" t="s">
        <v>36</v>
      </c>
      <c r="AX251" s="12" t="s">
        <v>81</v>
      </c>
      <c r="AY251" s="226" t="s">
        <v>127</v>
      </c>
    </row>
    <row r="252" spans="2:65" s="11" customFormat="1" ht="13.5">
      <c r="B252" s="204"/>
      <c r="C252" s="205"/>
      <c r="D252" s="206" t="s">
        <v>150</v>
      </c>
      <c r="E252" s="205"/>
      <c r="F252" s="208" t="s">
        <v>364</v>
      </c>
      <c r="G252" s="205"/>
      <c r="H252" s="209">
        <v>84.742000000000004</v>
      </c>
      <c r="I252" s="210"/>
      <c r="J252" s="205"/>
      <c r="K252" s="205"/>
      <c r="L252" s="211"/>
      <c r="M252" s="212"/>
      <c r="N252" s="213"/>
      <c r="O252" s="213"/>
      <c r="P252" s="213"/>
      <c r="Q252" s="213"/>
      <c r="R252" s="213"/>
      <c r="S252" s="213"/>
      <c r="T252" s="214"/>
      <c r="AT252" s="215" t="s">
        <v>150</v>
      </c>
      <c r="AU252" s="215" t="s">
        <v>83</v>
      </c>
      <c r="AV252" s="11" t="s">
        <v>83</v>
      </c>
      <c r="AW252" s="11" t="s">
        <v>6</v>
      </c>
      <c r="AX252" s="11" t="s">
        <v>81</v>
      </c>
      <c r="AY252" s="215" t="s">
        <v>127</v>
      </c>
    </row>
    <row r="253" spans="2:65" s="1" customFormat="1" ht="25.5" customHeight="1">
      <c r="B253" s="41"/>
      <c r="C253" s="192" t="s">
        <v>365</v>
      </c>
      <c r="D253" s="192" t="s">
        <v>130</v>
      </c>
      <c r="E253" s="193" t="s">
        <v>366</v>
      </c>
      <c r="F253" s="194" t="s">
        <v>367</v>
      </c>
      <c r="G253" s="195" t="s">
        <v>185</v>
      </c>
      <c r="H253" s="196">
        <v>9</v>
      </c>
      <c r="I253" s="197"/>
      <c r="J253" s="198">
        <f>ROUND(I253*H253,2)</f>
        <v>0</v>
      </c>
      <c r="K253" s="194" t="s">
        <v>134</v>
      </c>
      <c r="L253" s="61"/>
      <c r="M253" s="199" t="s">
        <v>23</v>
      </c>
      <c r="N253" s="200" t="s">
        <v>44</v>
      </c>
      <c r="O253" s="42"/>
      <c r="P253" s="201">
        <f>O253*H253</f>
        <v>0</v>
      </c>
      <c r="Q253" s="201">
        <v>0</v>
      </c>
      <c r="R253" s="201">
        <f>Q253*H253</f>
        <v>0</v>
      </c>
      <c r="S253" s="201">
        <v>0</v>
      </c>
      <c r="T253" s="202">
        <f>S253*H253</f>
        <v>0</v>
      </c>
      <c r="AR253" s="24" t="s">
        <v>169</v>
      </c>
      <c r="AT253" s="24" t="s">
        <v>130</v>
      </c>
      <c r="AU253" s="24" t="s">
        <v>83</v>
      </c>
      <c r="AY253" s="24" t="s">
        <v>127</v>
      </c>
      <c r="BE253" s="203">
        <f>IF(N253="základní",J253,0)</f>
        <v>0</v>
      </c>
      <c r="BF253" s="203">
        <f>IF(N253="snížená",J253,0)</f>
        <v>0</v>
      </c>
      <c r="BG253" s="203">
        <f>IF(N253="zákl. přenesená",J253,0)</f>
        <v>0</v>
      </c>
      <c r="BH253" s="203">
        <f>IF(N253="sníž. přenesená",J253,0)</f>
        <v>0</v>
      </c>
      <c r="BI253" s="203">
        <f>IF(N253="nulová",J253,0)</f>
        <v>0</v>
      </c>
      <c r="BJ253" s="24" t="s">
        <v>81</v>
      </c>
      <c r="BK253" s="203">
        <f>ROUND(I253*H253,2)</f>
        <v>0</v>
      </c>
      <c r="BL253" s="24" t="s">
        <v>169</v>
      </c>
      <c r="BM253" s="24" t="s">
        <v>368</v>
      </c>
    </row>
    <row r="254" spans="2:65" s="1" customFormat="1" ht="16.5" customHeight="1">
      <c r="B254" s="41"/>
      <c r="C254" s="237" t="s">
        <v>369</v>
      </c>
      <c r="D254" s="237" t="s">
        <v>192</v>
      </c>
      <c r="E254" s="238" t="s">
        <v>370</v>
      </c>
      <c r="F254" s="239" t="s">
        <v>371</v>
      </c>
      <c r="G254" s="240" t="s">
        <v>185</v>
      </c>
      <c r="H254" s="241">
        <v>9</v>
      </c>
      <c r="I254" s="242"/>
      <c r="J254" s="243">
        <f>ROUND(I254*H254,2)</f>
        <v>0</v>
      </c>
      <c r="K254" s="239" t="s">
        <v>23</v>
      </c>
      <c r="L254" s="244"/>
      <c r="M254" s="245" t="s">
        <v>23</v>
      </c>
      <c r="N254" s="246" t="s">
        <v>44</v>
      </c>
      <c r="O254" s="42"/>
      <c r="P254" s="201">
        <f>O254*H254</f>
        <v>0</v>
      </c>
      <c r="Q254" s="201">
        <v>2E-3</v>
      </c>
      <c r="R254" s="201">
        <f>Q254*H254</f>
        <v>1.8000000000000002E-2</v>
      </c>
      <c r="S254" s="201">
        <v>0</v>
      </c>
      <c r="T254" s="202">
        <f>S254*H254</f>
        <v>0</v>
      </c>
      <c r="AR254" s="24" t="s">
        <v>195</v>
      </c>
      <c r="AT254" s="24" t="s">
        <v>192</v>
      </c>
      <c r="AU254" s="24" t="s">
        <v>83</v>
      </c>
      <c r="AY254" s="24" t="s">
        <v>127</v>
      </c>
      <c r="BE254" s="203">
        <f>IF(N254="základní",J254,0)</f>
        <v>0</v>
      </c>
      <c r="BF254" s="203">
        <f>IF(N254="snížená",J254,0)</f>
        <v>0</v>
      </c>
      <c r="BG254" s="203">
        <f>IF(N254="zákl. přenesená",J254,0)</f>
        <v>0</v>
      </c>
      <c r="BH254" s="203">
        <f>IF(N254="sníž. přenesená",J254,0)</f>
        <v>0</v>
      </c>
      <c r="BI254" s="203">
        <f>IF(N254="nulová",J254,0)</f>
        <v>0</v>
      </c>
      <c r="BJ254" s="24" t="s">
        <v>81</v>
      </c>
      <c r="BK254" s="203">
        <f>ROUND(I254*H254,2)</f>
        <v>0</v>
      </c>
      <c r="BL254" s="24" t="s">
        <v>169</v>
      </c>
      <c r="BM254" s="24" t="s">
        <v>372</v>
      </c>
    </row>
    <row r="255" spans="2:65" s="1" customFormat="1" ht="38.25" customHeight="1">
      <c r="B255" s="41"/>
      <c r="C255" s="192" t="s">
        <v>373</v>
      </c>
      <c r="D255" s="192" t="s">
        <v>130</v>
      </c>
      <c r="E255" s="193" t="s">
        <v>374</v>
      </c>
      <c r="F255" s="194" t="s">
        <v>375</v>
      </c>
      <c r="G255" s="195" t="s">
        <v>141</v>
      </c>
      <c r="H255" s="196">
        <v>6.968</v>
      </c>
      <c r="I255" s="197"/>
      <c r="J255" s="198">
        <f>ROUND(I255*H255,2)</f>
        <v>0</v>
      </c>
      <c r="K255" s="194" t="s">
        <v>134</v>
      </c>
      <c r="L255" s="61"/>
      <c r="M255" s="199" t="s">
        <v>23</v>
      </c>
      <c r="N255" s="200" t="s">
        <v>44</v>
      </c>
      <c r="O255" s="42"/>
      <c r="P255" s="201">
        <f>O255*H255</f>
        <v>0</v>
      </c>
      <c r="Q255" s="201">
        <v>0</v>
      </c>
      <c r="R255" s="201">
        <f>Q255*H255</f>
        <v>0</v>
      </c>
      <c r="S255" s="201">
        <v>0</v>
      </c>
      <c r="T255" s="202">
        <f>S255*H255</f>
        <v>0</v>
      </c>
      <c r="AR255" s="24" t="s">
        <v>169</v>
      </c>
      <c r="AT255" s="24" t="s">
        <v>130</v>
      </c>
      <c r="AU255" s="24" t="s">
        <v>83</v>
      </c>
      <c r="AY255" s="24" t="s">
        <v>127</v>
      </c>
      <c r="BE255" s="203">
        <f>IF(N255="základní",J255,0)</f>
        <v>0</v>
      </c>
      <c r="BF255" s="203">
        <f>IF(N255="snížená",J255,0)</f>
        <v>0</v>
      </c>
      <c r="BG255" s="203">
        <f>IF(N255="zákl. přenesená",J255,0)</f>
        <v>0</v>
      </c>
      <c r="BH255" s="203">
        <f>IF(N255="sníž. přenesená",J255,0)</f>
        <v>0</v>
      </c>
      <c r="BI255" s="203">
        <f>IF(N255="nulová",J255,0)</f>
        <v>0</v>
      </c>
      <c r="BJ255" s="24" t="s">
        <v>81</v>
      </c>
      <c r="BK255" s="203">
        <f>ROUND(I255*H255,2)</f>
        <v>0</v>
      </c>
      <c r="BL255" s="24" t="s">
        <v>169</v>
      </c>
      <c r="BM255" s="24" t="s">
        <v>376</v>
      </c>
    </row>
    <row r="256" spans="2:65" s="10" customFormat="1" ht="29.85" customHeight="1">
      <c r="B256" s="176"/>
      <c r="C256" s="177"/>
      <c r="D256" s="178" t="s">
        <v>72</v>
      </c>
      <c r="E256" s="190" t="s">
        <v>377</v>
      </c>
      <c r="F256" s="190" t="s">
        <v>378</v>
      </c>
      <c r="G256" s="177"/>
      <c r="H256" s="177"/>
      <c r="I256" s="180"/>
      <c r="J256" s="191">
        <f>BK256</f>
        <v>0</v>
      </c>
      <c r="K256" s="177"/>
      <c r="L256" s="182"/>
      <c r="M256" s="183"/>
      <c r="N256" s="184"/>
      <c r="O256" s="184"/>
      <c r="P256" s="185">
        <f>SUM(P257:P264)</f>
        <v>0</v>
      </c>
      <c r="Q256" s="184"/>
      <c r="R256" s="185">
        <f>SUM(R257:R264)</f>
        <v>5.6489999999999999E-2</v>
      </c>
      <c r="S256" s="184"/>
      <c r="T256" s="186">
        <f>SUM(T257:T264)</f>
        <v>0.189105</v>
      </c>
      <c r="AR256" s="187" t="s">
        <v>83</v>
      </c>
      <c r="AT256" s="188" t="s">
        <v>72</v>
      </c>
      <c r="AU256" s="188" t="s">
        <v>81</v>
      </c>
      <c r="AY256" s="187" t="s">
        <v>127</v>
      </c>
      <c r="BK256" s="189">
        <f>SUM(BK257:BK264)</f>
        <v>0</v>
      </c>
    </row>
    <row r="257" spans="2:65" s="1" customFormat="1" ht="25.5" customHeight="1">
      <c r="B257" s="41"/>
      <c r="C257" s="192" t="s">
        <v>379</v>
      </c>
      <c r="D257" s="192" t="s">
        <v>130</v>
      </c>
      <c r="E257" s="193" t="s">
        <v>380</v>
      </c>
      <c r="F257" s="194" t="s">
        <v>381</v>
      </c>
      <c r="G257" s="195" t="s">
        <v>230</v>
      </c>
      <c r="H257" s="196">
        <v>10.5</v>
      </c>
      <c r="I257" s="197"/>
      <c r="J257" s="198">
        <f>ROUND(I257*H257,2)</f>
        <v>0</v>
      </c>
      <c r="K257" s="194" t="s">
        <v>134</v>
      </c>
      <c r="L257" s="61"/>
      <c r="M257" s="199" t="s">
        <v>23</v>
      </c>
      <c r="N257" s="200" t="s">
        <v>44</v>
      </c>
      <c r="O257" s="42"/>
      <c r="P257" s="201">
        <f>O257*H257</f>
        <v>0</v>
      </c>
      <c r="Q257" s="201">
        <v>0</v>
      </c>
      <c r="R257" s="201">
        <f>Q257*H257</f>
        <v>0</v>
      </c>
      <c r="S257" s="201">
        <v>2.63E-3</v>
      </c>
      <c r="T257" s="202">
        <f>S257*H257</f>
        <v>2.7615000000000001E-2</v>
      </c>
      <c r="AR257" s="24" t="s">
        <v>169</v>
      </c>
      <c r="AT257" s="24" t="s">
        <v>130</v>
      </c>
      <c r="AU257" s="24" t="s">
        <v>83</v>
      </c>
      <c r="AY257" s="24" t="s">
        <v>127</v>
      </c>
      <c r="BE257" s="203">
        <f>IF(N257="základní",J257,0)</f>
        <v>0</v>
      </c>
      <c r="BF257" s="203">
        <f>IF(N257="snížená",J257,0)</f>
        <v>0</v>
      </c>
      <c r="BG257" s="203">
        <f>IF(N257="zákl. přenesená",J257,0)</f>
        <v>0</v>
      </c>
      <c r="BH257" s="203">
        <f>IF(N257="sníž. přenesená",J257,0)</f>
        <v>0</v>
      </c>
      <c r="BI257" s="203">
        <f>IF(N257="nulová",J257,0)</f>
        <v>0</v>
      </c>
      <c r="BJ257" s="24" t="s">
        <v>81</v>
      </c>
      <c r="BK257" s="203">
        <f>ROUND(I257*H257,2)</f>
        <v>0</v>
      </c>
      <c r="BL257" s="24" t="s">
        <v>169</v>
      </c>
      <c r="BM257" s="24" t="s">
        <v>382</v>
      </c>
    </row>
    <row r="258" spans="2:65" s="11" customFormat="1" ht="13.5">
      <c r="B258" s="204"/>
      <c r="C258" s="205"/>
      <c r="D258" s="206" t="s">
        <v>150</v>
      </c>
      <c r="E258" s="207" t="s">
        <v>23</v>
      </c>
      <c r="F258" s="208" t="s">
        <v>383</v>
      </c>
      <c r="G258" s="205"/>
      <c r="H258" s="209">
        <v>10.5</v>
      </c>
      <c r="I258" s="210"/>
      <c r="J258" s="205"/>
      <c r="K258" s="205"/>
      <c r="L258" s="211"/>
      <c r="M258" s="212"/>
      <c r="N258" s="213"/>
      <c r="O258" s="213"/>
      <c r="P258" s="213"/>
      <c r="Q258" s="213"/>
      <c r="R258" s="213"/>
      <c r="S258" s="213"/>
      <c r="T258" s="214"/>
      <c r="AT258" s="215" t="s">
        <v>150</v>
      </c>
      <c r="AU258" s="215" t="s">
        <v>83</v>
      </c>
      <c r="AV258" s="11" t="s">
        <v>83</v>
      </c>
      <c r="AW258" s="11" t="s">
        <v>36</v>
      </c>
      <c r="AX258" s="11" t="s">
        <v>73</v>
      </c>
      <c r="AY258" s="215" t="s">
        <v>127</v>
      </c>
    </row>
    <row r="259" spans="2:65" s="12" customFormat="1" ht="13.5">
      <c r="B259" s="216"/>
      <c r="C259" s="217"/>
      <c r="D259" s="206" t="s">
        <v>150</v>
      </c>
      <c r="E259" s="218" t="s">
        <v>23</v>
      </c>
      <c r="F259" s="219" t="s">
        <v>152</v>
      </c>
      <c r="G259" s="217"/>
      <c r="H259" s="220">
        <v>10.5</v>
      </c>
      <c r="I259" s="221"/>
      <c r="J259" s="217"/>
      <c r="K259" s="217"/>
      <c r="L259" s="222"/>
      <c r="M259" s="223"/>
      <c r="N259" s="224"/>
      <c r="O259" s="224"/>
      <c r="P259" s="224"/>
      <c r="Q259" s="224"/>
      <c r="R259" s="224"/>
      <c r="S259" s="224"/>
      <c r="T259" s="225"/>
      <c r="AT259" s="226" t="s">
        <v>150</v>
      </c>
      <c r="AU259" s="226" t="s">
        <v>83</v>
      </c>
      <c r="AV259" s="12" t="s">
        <v>135</v>
      </c>
      <c r="AW259" s="12" t="s">
        <v>36</v>
      </c>
      <c r="AX259" s="12" t="s">
        <v>81</v>
      </c>
      <c r="AY259" s="226" t="s">
        <v>127</v>
      </c>
    </row>
    <row r="260" spans="2:65" s="1" customFormat="1" ht="16.5" customHeight="1">
      <c r="B260" s="41"/>
      <c r="C260" s="192" t="s">
        <v>384</v>
      </c>
      <c r="D260" s="192" t="s">
        <v>130</v>
      </c>
      <c r="E260" s="193" t="s">
        <v>385</v>
      </c>
      <c r="F260" s="194" t="s">
        <v>386</v>
      </c>
      <c r="G260" s="195" t="s">
        <v>185</v>
      </c>
      <c r="H260" s="196">
        <v>7</v>
      </c>
      <c r="I260" s="197"/>
      <c r="J260" s="198">
        <f>ROUND(I260*H260,2)</f>
        <v>0</v>
      </c>
      <c r="K260" s="194" t="s">
        <v>134</v>
      </c>
      <c r="L260" s="61"/>
      <c r="M260" s="199" t="s">
        <v>23</v>
      </c>
      <c r="N260" s="200" t="s">
        <v>44</v>
      </c>
      <c r="O260" s="42"/>
      <c r="P260" s="201">
        <f>O260*H260</f>
        <v>0</v>
      </c>
      <c r="Q260" s="201">
        <v>2.0400000000000001E-3</v>
      </c>
      <c r="R260" s="201">
        <f>Q260*H260</f>
        <v>1.4280000000000001E-2</v>
      </c>
      <c r="S260" s="201">
        <v>0</v>
      </c>
      <c r="T260" s="202">
        <f>S260*H260</f>
        <v>0</v>
      </c>
      <c r="AR260" s="24" t="s">
        <v>169</v>
      </c>
      <c r="AT260" s="24" t="s">
        <v>130</v>
      </c>
      <c r="AU260" s="24" t="s">
        <v>83</v>
      </c>
      <c r="AY260" s="24" t="s">
        <v>127</v>
      </c>
      <c r="BE260" s="203">
        <f>IF(N260="základní",J260,0)</f>
        <v>0</v>
      </c>
      <c r="BF260" s="203">
        <f>IF(N260="snížená",J260,0)</f>
        <v>0</v>
      </c>
      <c r="BG260" s="203">
        <f>IF(N260="zákl. přenesená",J260,0)</f>
        <v>0</v>
      </c>
      <c r="BH260" s="203">
        <f>IF(N260="sníž. přenesená",J260,0)</f>
        <v>0</v>
      </c>
      <c r="BI260" s="203">
        <f>IF(N260="nulová",J260,0)</f>
        <v>0</v>
      </c>
      <c r="BJ260" s="24" t="s">
        <v>81</v>
      </c>
      <c r="BK260" s="203">
        <f>ROUND(I260*H260,2)</f>
        <v>0</v>
      </c>
      <c r="BL260" s="24" t="s">
        <v>169</v>
      </c>
      <c r="BM260" s="24" t="s">
        <v>387</v>
      </c>
    </row>
    <row r="261" spans="2:65" s="1" customFormat="1" ht="16.5" customHeight="1">
      <c r="B261" s="41"/>
      <c r="C261" s="192" t="s">
        <v>388</v>
      </c>
      <c r="D261" s="192" t="s">
        <v>130</v>
      </c>
      <c r="E261" s="193" t="s">
        <v>389</v>
      </c>
      <c r="F261" s="194" t="s">
        <v>390</v>
      </c>
      <c r="G261" s="195" t="s">
        <v>230</v>
      </c>
      <c r="H261" s="196">
        <v>10.5</v>
      </c>
      <c r="I261" s="197"/>
      <c r="J261" s="198">
        <f>ROUND(I261*H261,2)</f>
        <v>0</v>
      </c>
      <c r="K261" s="194" t="s">
        <v>134</v>
      </c>
      <c r="L261" s="61"/>
      <c r="M261" s="199" t="s">
        <v>23</v>
      </c>
      <c r="N261" s="200" t="s">
        <v>44</v>
      </c>
      <c r="O261" s="42"/>
      <c r="P261" s="201">
        <f>O261*H261</f>
        <v>0</v>
      </c>
      <c r="Q261" s="201">
        <v>2.2399999999999998E-3</v>
      </c>
      <c r="R261" s="201">
        <f>Q261*H261</f>
        <v>2.3519999999999999E-2</v>
      </c>
      <c r="S261" s="201">
        <v>0</v>
      </c>
      <c r="T261" s="202">
        <f>S261*H261</f>
        <v>0</v>
      </c>
      <c r="AR261" s="24" t="s">
        <v>169</v>
      </c>
      <c r="AT261" s="24" t="s">
        <v>130</v>
      </c>
      <c r="AU261" s="24" t="s">
        <v>83</v>
      </c>
      <c r="AY261" s="24" t="s">
        <v>127</v>
      </c>
      <c r="BE261" s="203">
        <f>IF(N261="základní",J261,0)</f>
        <v>0</v>
      </c>
      <c r="BF261" s="203">
        <f>IF(N261="snížená",J261,0)</f>
        <v>0</v>
      </c>
      <c r="BG261" s="203">
        <f>IF(N261="zákl. přenesená",J261,0)</f>
        <v>0</v>
      </c>
      <c r="BH261" s="203">
        <f>IF(N261="sníž. přenesená",J261,0)</f>
        <v>0</v>
      </c>
      <c r="BI261" s="203">
        <f>IF(N261="nulová",J261,0)</f>
        <v>0</v>
      </c>
      <c r="BJ261" s="24" t="s">
        <v>81</v>
      </c>
      <c r="BK261" s="203">
        <f>ROUND(I261*H261,2)</f>
        <v>0</v>
      </c>
      <c r="BL261" s="24" t="s">
        <v>169</v>
      </c>
      <c r="BM261" s="24" t="s">
        <v>391</v>
      </c>
    </row>
    <row r="262" spans="2:65" s="1" customFormat="1" ht="16.5" customHeight="1">
      <c r="B262" s="41"/>
      <c r="C262" s="192" t="s">
        <v>392</v>
      </c>
      <c r="D262" s="192" t="s">
        <v>130</v>
      </c>
      <c r="E262" s="193" t="s">
        <v>393</v>
      </c>
      <c r="F262" s="194" t="s">
        <v>394</v>
      </c>
      <c r="G262" s="195" t="s">
        <v>185</v>
      </c>
      <c r="H262" s="196">
        <v>7</v>
      </c>
      <c r="I262" s="197"/>
      <c r="J262" s="198">
        <f>ROUND(I262*H262,2)</f>
        <v>0</v>
      </c>
      <c r="K262" s="194" t="s">
        <v>134</v>
      </c>
      <c r="L262" s="61"/>
      <c r="M262" s="199" t="s">
        <v>23</v>
      </c>
      <c r="N262" s="200" t="s">
        <v>44</v>
      </c>
      <c r="O262" s="42"/>
      <c r="P262" s="201">
        <f>O262*H262</f>
        <v>0</v>
      </c>
      <c r="Q262" s="201">
        <v>0</v>
      </c>
      <c r="R262" s="201">
        <f>Q262*H262</f>
        <v>0</v>
      </c>
      <c r="S262" s="201">
        <v>2.307E-2</v>
      </c>
      <c r="T262" s="202">
        <f>S262*H262</f>
        <v>0.16148999999999999</v>
      </c>
      <c r="AR262" s="24" t="s">
        <v>169</v>
      </c>
      <c r="AT262" s="24" t="s">
        <v>130</v>
      </c>
      <c r="AU262" s="24" t="s">
        <v>83</v>
      </c>
      <c r="AY262" s="24" t="s">
        <v>127</v>
      </c>
      <c r="BE262" s="203">
        <f>IF(N262="základní",J262,0)</f>
        <v>0</v>
      </c>
      <c r="BF262" s="203">
        <f>IF(N262="snížená",J262,0)</f>
        <v>0</v>
      </c>
      <c r="BG262" s="203">
        <f>IF(N262="zákl. přenesená",J262,0)</f>
        <v>0</v>
      </c>
      <c r="BH262" s="203">
        <f>IF(N262="sníž. přenesená",J262,0)</f>
        <v>0</v>
      </c>
      <c r="BI262" s="203">
        <f>IF(N262="nulová",J262,0)</f>
        <v>0</v>
      </c>
      <c r="BJ262" s="24" t="s">
        <v>81</v>
      </c>
      <c r="BK262" s="203">
        <f>ROUND(I262*H262,2)</f>
        <v>0</v>
      </c>
      <c r="BL262" s="24" t="s">
        <v>169</v>
      </c>
      <c r="BM262" s="24" t="s">
        <v>395</v>
      </c>
    </row>
    <row r="263" spans="2:65" s="1" customFormat="1" ht="25.5" customHeight="1">
      <c r="B263" s="41"/>
      <c r="C263" s="192" t="s">
        <v>396</v>
      </c>
      <c r="D263" s="192" t="s">
        <v>130</v>
      </c>
      <c r="E263" s="193" t="s">
        <v>397</v>
      </c>
      <c r="F263" s="194" t="s">
        <v>398</v>
      </c>
      <c r="G263" s="195" t="s">
        <v>185</v>
      </c>
      <c r="H263" s="196">
        <v>7</v>
      </c>
      <c r="I263" s="197"/>
      <c r="J263" s="198">
        <f>ROUND(I263*H263,2)</f>
        <v>0</v>
      </c>
      <c r="K263" s="194" t="s">
        <v>23</v>
      </c>
      <c r="L263" s="61"/>
      <c r="M263" s="199" t="s">
        <v>23</v>
      </c>
      <c r="N263" s="200" t="s">
        <v>44</v>
      </c>
      <c r="O263" s="42"/>
      <c r="P263" s="201">
        <f>O263*H263</f>
        <v>0</v>
      </c>
      <c r="Q263" s="201">
        <v>2.6700000000000001E-3</v>
      </c>
      <c r="R263" s="201">
        <f>Q263*H263</f>
        <v>1.8690000000000002E-2</v>
      </c>
      <c r="S263" s="201">
        <v>0</v>
      </c>
      <c r="T263" s="202">
        <f>S263*H263</f>
        <v>0</v>
      </c>
      <c r="AR263" s="24" t="s">
        <v>169</v>
      </c>
      <c r="AT263" s="24" t="s">
        <v>130</v>
      </c>
      <c r="AU263" s="24" t="s">
        <v>83</v>
      </c>
      <c r="AY263" s="24" t="s">
        <v>127</v>
      </c>
      <c r="BE263" s="203">
        <f>IF(N263="základní",J263,0)</f>
        <v>0</v>
      </c>
      <c r="BF263" s="203">
        <f>IF(N263="snížená",J263,0)</f>
        <v>0</v>
      </c>
      <c r="BG263" s="203">
        <f>IF(N263="zákl. přenesená",J263,0)</f>
        <v>0</v>
      </c>
      <c r="BH263" s="203">
        <f>IF(N263="sníž. přenesená",J263,0)</f>
        <v>0</v>
      </c>
      <c r="BI263" s="203">
        <f>IF(N263="nulová",J263,0)</f>
        <v>0</v>
      </c>
      <c r="BJ263" s="24" t="s">
        <v>81</v>
      </c>
      <c r="BK263" s="203">
        <f>ROUND(I263*H263,2)</f>
        <v>0</v>
      </c>
      <c r="BL263" s="24" t="s">
        <v>169</v>
      </c>
      <c r="BM263" s="24" t="s">
        <v>399</v>
      </c>
    </row>
    <row r="264" spans="2:65" s="1" customFormat="1" ht="38.25" customHeight="1">
      <c r="B264" s="41"/>
      <c r="C264" s="192" t="s">
        <v>400</v>
      </c>
      <c r="D264" s="192" t="s">
        <v>130</v>
      </c>
      <c r="E264" s="193" t="s">
        <v>401</v>
      </c>
      <c r="F264" s="194" t="s">
        <v>402</v>
      </c>
      <c r="G264" s="195" t="s">
        <v>141</v>
      </c>
      <c r="H264" s="196">
        <v>5.6000000000000001E-2</v>
      </c>
      <c r="I264" s="197"/>
      <c r="J264" s="198">
        <f>ROUND(I264*H264,2)</f>
        <v>0</v>
      </c>
      <c r="K264" s="194" t="s">
        <v>134</v>
      </c>
      <c r="L264" s="61"/>
      <c r="M264" s="199" t="s">
        <v>23</v>
      </c>
      <c r="N264" s="200" t="s">
        <v>44</v>
      </c>
      <c r="O264" s="42"/>
      <c r="P264" s="201">
        <f>O264*H264</f>
        <v>0</v>
      </c>
      <c r="Q264" s="201">
        <v>0</v>
      </c>
      <c r="R264" s="201">
        <f>Q264*H264</f>
        <v>0</v>
      </c>
      <c r="S264" s="201">
        <v>0</v>
      </c>
      <c r="T264" s="202">
        <f>S264*H264</f>
        <v>0</v>
      </c>
      <c r="AR264" s="24" t="s">
        <v>169</v>
      </c>
      <c r="AT264" s="24" t="s">
        <v>130</v>
      </c>
      <c r="AU264" s="24" t="s">
        <v>83</v>
      </c>
      <c r="AY264" s="24" t="s">
        <v>127</v>
      </c>
      <c r="BE264" s="203">
        <f>IF(N264="základní",J264,0)</f>
        <v>0</v>
      </c>
      <c r="BF264" s="203">
        <f>IF(N264="snížená",J264,0)</f>
        <v>0</v>
      </c>
      <c r="BG264" s="203">
        <f>IF(N264="zákl. přenesená",J264,0)</f>
        <v>0</v>
      </c>
      <c r="BH264" s="203">
        <f>IF(N264="sníž. přenesená",J264,0)</f>
        <v>0</v>
      </c>
      <c r="BI264" s="203">
        <f>IF(N264="nulová",J264,0)</f>
        <v>0</v>
      </c>
      <c r="BJ264" s="24" t="s">
        <v>81</v>
      </c>
      <c r="BK264" s="203">
        <f>ROUND(I264*H264,2)</f>
        <v>0</v>
      </c>
      <c r="BL264" s="24" t="s">
        <v>169</v>
      </c>
      <c r="BM264" s="24" t="s">
        <v>403</v>
      </c>
    </row>
    <row r="265" spans="2:65" s="10" customFormat="1" ht="29.85" customHeight="1">
      <c r="B265" s="176"/>
      <c r="C265" s="177"/>
      <c r="D265" s="178" t="s">
        <v>72</v>
      </c>
      <c r="E265" s="190" t="s">
        <v>404</v>
      </c>
      <c r="F265" s="190" t="s">
        <v>405</v>
      </c>
      <c r="G265" s="177"/>
      <c r="H265" s="177"/>
      <c r="I265" s="180"/>
      <c r="J265" s="191">
        <f>BK265</f>
        <v>0</v>
      </c>
      <c r="K265" s="177"/>
      <c r="L265" s="182"/>
      <c r="M265" s="183"/>
      <c r="N265" s="184"/>
      <c r="O265" s="184"/>
      <c r="P265" s="185">
        <f>P266</f>
        <v>0</v>
      </c>
      <c r="Q265" s="184"/>
      <c r="R265" s="185">
        <f>R266</f>
        <v>0</v>
      </c>
      <c r="S265" s="184"/>
      <c r="T265" s="186">
        <f>T266</f>
        <v>0</v>
      </c>
      <c r="AR265" s="187" t="s">
        <v>83</v>
      </c>
      <c r="AT265" s="188" t="s">
        <v>72</v>
      </c>
      <c r="AU265" s="188" t="s">
        <v>81</v>
      </c>
      <c r="AY265" s="187" t="s">
        <v>127</v>
      </c>
      <c r="BK265" s="189">
        <f>BK266</f>
        <v>0</v>
      </c>
    </row>
    <row r="266" spans="2:65" s="1" customFormat="1" ht="16.5" customHeight="1">
      <c r="B266" s="41"/>
      <c r="C266" s="192" t="s">
        <v>406</v>
      </c>
      <c r="D266" s="192" t="s">
        <v>130</v>
      </c>
      <c r="E266" s="193" t="s">
        <v>407</v>
      </c>
      <c r="F266" s="194" t="s">
        <v>408</v>
      </c>
      <c r="G266" s="195" t="s">
        <v>409</v>
      </c>
      <c r="H266" s="196">
        <v>1</v>
      </c>
      <c r="I266" s="197"/>
      <c r="J266" s="198">
        <f>ROUND(I266*H266,2)</f>
        <v>0</v>
      </c>
      <c r="K266" s="194" t="s">
        <v>23</v>
      </c>
      <c r="L266" s="61"/>
      <c r="M266" s="199" t="s">
        <v>23</v>
      </c>
      <c r="N266" s="200" t="s">
        <v>44</v>
      </c>
      <c r="O266" s="42"/>
      <c r="P266" s="201">
        <f>O266*H266</f>
        <v>0</v>
      </c>
      <c r="Q266" s="201">
        <v>0</v>
      </c>
      <c r="R266" s="201">
        <f>Q266*H266</f>
        <v>0</v>
      </c>
      <c r="S266" s="201">
        <v>0</v>
      </c>
      <c r="T266" s="202">
        <f>S266*H266</f>
        <v>0</v>
      </c>
      <c r="AR266" s="24" t="s">
        <v>169</v>
      </c>
      <c r="AT266" s="24" t="s">
        <v>130</v>
      </c>
      <c r="AU266" s="24" t="s">
        <v>83</v>
      </c>
      <c r="AY266" s="24" t="s">
        <v>127</v>
      </c>
      <c r="BE266" s="203">
        <f>IF(N266="základní",J266,0)</f>
        <v>0</v>
      </c>
      <c r="BF266" s="203">
        <f>IF(N266="snížená",J266,0)</f>
        <v>0</v>
      </c>
      <c r="BG266" s="203">
        <f>IF(N266="zákl. přenesená",J266,0)</f>
        <v>0</v>
      </c>
      <c r="BH266" s="203">
        <f>IF(N266="sníž. přenesená",J266,0)</f>
        <v>0</v>
      </c>
      <c r="BI266" s="203">
        <f>IF(N266="nulová",J266,0)</f>
        <v>0</v>
      </c>
      <c r="BJ266" s="24" t="s">
        <v>81</v>
      </c>
      <c r="BK266" s="203">
        <f>ROUND(I266*H266,2)</f>
        <v>0</v>
      </c>
      <c r="BL266" s="24" t="s">
        <v>169</v>
      </c>
      <c r="BM266" s="24" t="s">
        <v>410</v>
      </c>
    </row>
    <row r="267" spans="2:65" s="10" customFormat="1" ht="29.85" customHeight="1">
      <c r="B267" s="176"/>
      <c r="C267" s="177"/>
      <c r="D267" s="178" t="s">
        <v>72</v>
      </c>
      <c r="E267" s="190" t="s">
        <v>411</v>
      </c>
      <c r="F267" s="190" t="s">
        <v>412</v>
      </c>
      <c r="G267" s="177"/>
      <c r="H267" s="177"/>
      <c r="I267" s="180"/>
      <c r="J267" s="191">
        <f>BK267</f>
        <v>0</v>
      </c>
      <c r="K267" s="177"/>
      <c r="L267" s="182"/>
      <c r="M267" s="183"/>
      <c r="N267" s="184"/>
      <c r="O267" s="184"/>
      <c r="P267" s="185">
        <f>SUM(P268:P273)</f>
        <v>0</v>
      </c>
      <c r="Q267" s="184"/>
      <c r="R267" s="185">
        <f>SUM(R268:R273)</f>
        <v>1.1597968000000001</v>
      </c>
      <c r="S267" s="184"/>
      <c r="T267" s="186">
        <f>SUM(T268:T273)</f>
        <v>0</v>
      </c>
      <c r="AR267" s="187" t="s">
        <v>83</v>
      </c>
      <c r="AT267" s="188" t="s">
        <v>72</v>
      </c>
      <c r="AU267" s="188" t="s">
        <v>81</v>
      </c>
      <c r="AY267" s="187" t="s">
        <v>127</v>
      </c>
      <c r="BK267" s="189">
        <f>SUM(BK268:BK273)</f>
        <v>0</v>
      </c>
    </row>
    <row r="268" spans="2:65" s="1" customFormat="1" ht="38.25" customHeight="1">
      <c r="B268" s="41"/>
      <c r="C268" s="192" t="s">
        <v>413</v>
      </c>
      <c r="D268" s="192" t="s">
        <v>130</v>
      </c>
      <c r="E268" s="193" t="s">
        <v>414</v>
      </c>
      <c r="F268" s="194" t="s">
        <v>415</v>
      </c>
      <c r="G268" s="195" t="s">
        <v>168</v>
      </c>
      <c r="H268" s="196">
        <v>83.08</v>
      </c>
      <c r="I268" s="197"/>
      <c r="J268" s="198">
        <f>ROUND(I268*H268,2)</f>
        <v>0</v>
      </c>
      <c r="K268" s="194" t="s">
        <v>134</v>
      </c>
      <c r="L268" s="61"/>
      <c r="M268" s="199" t="s">
        <v>23</v>
      </c>
      <c r="N268" s="200" t="s">
        <v>44</v>
      </c>
      <c r="O268" s="42"/>
      <c r="P268" s="201">
        <f>O268*H268</f>
        <v>0</v>
      </c>
      <c r="Q268" s="201">
        <v>1.396E-2</v>
      </c>
      <c r="R268" s="201">
        <f>Q268*H268</f>
        <v>1.1597968000000001</v>
      </c>
      <c r="S268" s="201">
        <v>0</v>
      </c>
      <c r="T268" s="202">
        <f>S268*H268</f>
        <v>0</v>
      </c>
      <c r="AR268" s="24" t="s">
        <v>169</v>
      </c>
      <c r="AT268" s="24" t="s">
        <v>130</v>
      </c>
      <c r="AU268" s="24" t="s">
        <v>83</v>
      </c>
      <c r="AY268" s="24" t="s">
        <v>127</v>
      </c>
      <c r="BE268" s="203">
        <f>IF(N268="základní",J268,0)</f>
        <v>0</v>
      </c>
      <c r="BF268" s="203">
        <f>IF(N268="snížená",J268,0)</f>
        <v>0</v>
      </c>
      <c r="BG268" s="203">
        <f>IF(N268="zákl. přenesená",J268,0)</f>
        <v>0</v>
      </c>
      <c r="BH268" s="203">
        <f>IF(N268="sníž. přenesená",J268,0)</f>
        <v>0</v>
      </c>
      <c r="BI268" s="203">
        <f>IF(N268="nulová",J268,0)</f>
        <v>0</v>
      </c>
      <c r="BJ268" s="24" t="s">
        <v>81</v>
      </c>
      <c r="BK268" s="203">
        <f>ROUND(I268*H268,2)</f>
        <v>0</v>
      </c>
      <c r="BL268" s="24" t="s">
        <v>169</v>
      </c>
      <c r="BM268" s="24" t="s">
        <v>416</v>
      </c>
    </row>
    <row r="269" spans="2:65" s="13" customFormat="1" ht="13.5">
      <c r="B269" s="227"/>
      <c r="C269" s="228"/>
      <c r="D269" s="206" t="s">
        <v>150</v>
      </c>
      <c r="E269" s="229" t="s">
        <v>23</v>
      </c>
      <c r="F269" s="230" t="s">
        <v>299</v>
      </c>
      <c r="G269" s="228"/>
      <c r="H269" s="229" t="s">
        <v>23</v>
      </c>
      <c r="I269" s="231"/>
      <c r="J269" s="228"/>
      <c r="K269" s="228"/>
      <c r="L269" s="232"/>
      <c r="M269" s="233"/>
      <c r="N269" s="234"/>
      <c r="O269" s="234"/>
      <c r="P269" s="234"/>
      <c r="Q269" s="234"/>
      <c r="R269" s="234"/>
      <c r="S269" s="234"/>
      <c r="T269" s="235"/>
      <c r="AT269" s="236" t="s">
        <v>150</v>
      </c>
      <c r="AU269" s="236" t="s">
        <v>83</v>
      </c>
      <c r="AV269" s="13" t="s">
        <v>81</v>
      </c>
      <c r="AW269" s="13" t="s">
        <v>36</v>
      </c>
      <c r="AX269" s="13" t="s">
        <v>73</v>
      </c>
      <c r="AY269" s="236" t="s">
        <v>127</v>
      </c>
    </row>
    <row r="270" spans="2:65" s="11" customFormat="1" ht="13.5">
      <c r="B270" s="204"/>
      <c r="C270" s="205"/>
      <c r="D270" s="206" t="s">
        <v>150</v>
      </c>
      <c r="E270" s="207" t="s">
        <v>23</v>
      </c>
      <c r="F270" s="208" t="s">
        <v>300</v>
      </c>
      <c r="G270" s="205"/>
      <c r="H270" s="209">
        <v>78.64</v>
      </c>
      <c r="I270" s="210"/>
      <c r="J270" s="205"/>
      <c r="K270" s="205"/>
      <c r="L270" s="211"/>
      <c r="M270" s="212"/>
      <c r="N270" s="213"/>
      <c r="O270" s="213"/>
      <c r="P270" s="213"/>
      <c r="Q270" s="213"/>
      <c r="R270" s="213"/>
      <c r="S270" s="213"/>
      <c r="T270" s="214"/>
      <c r="AT270" s="215" t="s">
        <v>150</v>
      </c>
      <c r="AU270" s="215" t="s">
        <v>83</v>
      </c>
      <c r="AV270" s="11" t="s">
        <v>83</v>
      </c>
      <c r="AW270" s="11" t="s">
        <v>36</v>
      </c>
      <c r="AX270" s="11" t="s">
        <v>73</v>
      </c>
      <c r="AY270" s="215" t="s">
        <v>127</v>
      </c>
    </row>
    <row r="271" spans="2:65" s="11" customFormat="1" ht="13.5">
      <c r="B271" s="204"/>
      <c r="C271" s="205"/>
      <c r="D271" s="206" t="s">
        <v>150</v>
      </c>
      <c r="E271" s="207" t="s">
        <v>23</v>
      </c>
      <c r="F271" s="208" t="s">
        <v>301</v>
      </c>
      <c r="G271" s="205"/>
      <c r="H271" s="209">
        <v>4.4400000000000004</v>
      </c>
      <c r="I271" s="210"/>
      <c r="J271" s="205"/>
      <c r="K271" s="205"/>
      <c r="L271" s="211"/>
      <c r="M271" s="212"/>
      <c r="N271" s="213"/>
      <c r="O271" s="213"/>
      <c r="P271" s="213"/>
      <c r="Q271" s="213"/>
      <c r="R271" s="213"/>
      <c r="S271" s="213"/>
      <c r="T271" s="214"/>
      <c r="AT271" s="215" t="s">
        <v>150</v>
      </c>
      <c r="AU271" s="215" t="s">
        <v>83</v>
      </c>
      <c r="AV271" s="11" t="s">
        <v>83</v>
      </c>
      <c r="AW271" s="11" t="s">
        <v>36</v>
      </c>
      <c r="AX271" s="11" t="s">
        <v>73</v>
      </c>
      <c r="AY271" s="215" t="s">
        <v>127</v>
      </c>
    </row>
    <row r="272" spans="2:65" s="12" customFormat="1" ht="13.5">
      <c r="B272" s="216"/>
      <c r="C272" s="217"/>
      <c r="D272" s="206" t="s">
        <v>150</v>
      </c>
      <c r="E272" s="218" t="s">
        <v>23</v>
      </c>
      <c r="F272" s="219" t="s">
        <v>152</v>
      </c>
      <c r="G272" s="217"/>
      <c r="H272" s="220">
        <v>83.08</v>
      </c>
      <c r="I272" s="221"/>
      <c r="J272" s="217"/>
      <c r="K272" s="217"/>
      <c r="L272" s="222"/>
      <c r="M272" s="223"/>
      <c r="N272" s="224"/>
      <c r="O272" s="224"/>
      <c r="P272" s="224"/>
      <c r="Q272" s="224"/>
      <c r="R272" s="224"/>
      <c r="S272" s="224"/>
      <c r="T272" s="225"/>
      <c r="AT272" s="226" t="s">
        <v>150</v>
      </c>
      <c r="AU272" s="226" t="s">
        <v>83</v>
      </c>
      <c r="AV272" s="12" t="s">
        <v>135</v>
      </c>
      <c r="AW272" s="12" t="s">
        <v>36</v>
      </c>
      <c r="AX272" s="12" t="s">
        <v>81</v>
      </c>
      <c r="AY272" s="226" t="s">
        <v>127</v>
      </c>
    </row>
    <row r="273" spans="2:65" s="1" customFormat="1" ht="38.25" customHeight="1">
      <c r="B273" s="41"/>
      <c r="C273" s="192" t="s">
        <v>417</v>
      </c>
      <c r="D273" s="192" t="s">
        <v>130</v>
      </c>
      <c r="E273" s="193" t="s">
        <v>418</v>
      </c>
      <c r="F273" s="194" t="s">
        <v>419</v>
      </c>
      <c r="G273" s="195" t="s">
        <v>141</v>
      </c>
      <c r="H273" s="196">
        <v>1.1599999999999999</v>
      </c>
      <c r="I273" s="197"/>
      <c r="J273" s="198">
        <f>ROUND(I273*H273,2)</f>
        <v>0</v>
      </c>
      <c r="K273" s="194" t="s">
        <v>134</v>
      </c>
      <c r="L273" s="61"/>
      <c r="M273" s="199" t="s">
        <v>23</v>
      </c>
      <c r="N273" s="200" t="s">
        <v>44</v>
      </c>
      <c r="O273" s="42"/>
      <c r="P273" s="201">
        <f>O273*H273</f>
        <v>0</v>
      </c>
      <c r="Q273" s="201">
        <v>0</v>
      </c>
      <c r="R273" s="201">
        <f>Q273*H273</f>
        <v>0</v>
      </c>
      <c r="S273" s="201">
        <v>0</v>
      </c>
      <c r="T273" s="202">
        <f>S273*H273</f>
        <v>0</v>
      </c>
      <c r="AR273" s="24" t="s">
        <v>169</v>
      </c>
      <c r="AT273" s="24" t="s">
        <v>130</v>
      </c>
      <c r="AU273" s="24" t="s">
        <v>83</v>
      </c>
      <c r="AY273" s="24" t="s">
        <v>127</v>
      </c>
      <c r="BE273" s="203">
        <f>IF(N273="základní",J273,0)</f>
        <v>0</v>
      </c>
      <c r="BF273" s="203">
        <f>IF(N273="snížená",J273,0)</f>
        <v>0</v>
      </c>
      <c r="BG273" s="203">
        <f>IF(N273="zákl. přenesená",J273,0)</f>
        <v>0</v>
      </c>
      <c r="BH273" s="203">
        <f>IF(N273="sníž. přenesená",J273,0)</f>
        <v>0</v>
      </c>
      <c r="BI273" s="203">
        <f>IF(N273="nulová",J273,0)</f>
        <v>0</v>
      </c>
      <c r="BJ273" s="24" t="s">
        <v>81</v>
      </c>
      <c r="BK273" s="203">
        <f>ROUND(I273*H273,2)</f>
        <v>0</v>
      </c>
      <c r="BL273" s="24" t="s">
        <v>169</v>
      </c>
      <c r="BM273" s="24" t="s">
        <v>420</v>
      </c>
    </row>
    <row r="274" spans="2:65" s="10" customFormat="1" ht="29.85" customHeight="1">
      <c r="B274" s="176"/>
      <c r="C274" s="177"/>
      <c r="D274" s="178" t="s">
        <v>72</v>
      </c>
      <c r="E274" s="190" t="s">
        <v>421</v>
      </c>
      <c r="F274" s="190" t="s">
        <v>422</v>
      </c>
      <c r="G274" s="177"/>
      <c r="H274" s="177"/>
      <c r="I274" s="180"/>
      <c r="J274" s="191">
        <f>BK274</f>
        <v>0</v>
      </c>
      <c r="K274" s="177"/>
      <c r="L274" s="182"/>
      <c r="M274" s="183"/>
      <c r="N274" s="184"/>
      <c r="O274" s="184"/>
      <c r="P274" s="185">
        <f>SUM(P275:P278)</f>
        <v>0</v>
      </c>
      <c r="Q274" s="184"/>
      <c r="R274" s="185">
        <f>SUM(R275:R278)</f>
        <v>0</v>
      </c>
      <c r="S274" s="184"/>
      <c r="T274" s="186">
        <f>SUM(T275:T278)</f>
        <v>0.39976300000000003</v>
      </c>
      <c r="AR274" s="187" t="s">
        <v>83</v>
      </c>
      <c r="AT274" s="188" t="s">
        <v>72</v>
      </c>
      <c r="AU274" s="188" t="s">
        <v>81</v>
      </c>
      <c r="AY274" s="187" t="s">
        <v>127</v>
      </c>
      <c r="BK274" s="189">
        <f>SUM(BK275:BK278)</f>
        <v>0</v>
      </c>
    </row>
    <row r="275" spans="2:65" s="1" customFormat="1" ht="25.5" customHeight="1">
      <c r="B275" s="41"/>
      <c r="C275" s="192" t="s">
        <v>423</v>
      </c>
      <c r="D275" s="192" t="s">
        <v>130</v>
      </c>
      <c r="E275" s="193" t="s">
        <v>424</v>
      </c>
      <c r="F275" s="194" t="s">
        <v>425</v>
      </c>
      <c r="G275" s="195" t="s">
        <v>230</v>
      </c>
      <c r="H275" s="196">
        <v>209.3</v>
      </c>
      <c r="I275" s="197"/>
      <c r="J275" s="198">
        <f>ROUND(I275*H275,2)</f>
        <v>0</v>
      </c>
      <c r="K275" s="194" t="s">
        <v>134</v>
      </c>
      <c r="L275" s="61"/>
      <c r="M275" s="199" t="s">
        <v>23</v>
      </c>
      <c r="N275" s="200" t="s">
        <v>44</v>
      </c>
      <c r="O275" s="42"/>
      <c r="P275" s="201">
        <f>O275*H275</f>
        <v>0</v>
      </c>
      <c r="Q275" s="201">
        <v>0</v>
      </c>
      <c r="R275" s="201">
        <f>Q275*H275</f>
        <v>0</v>
      </c>
      <c r="S275" s="201">
        <v>1.91E-3</v>
      </c>
      <c r="T275" s="202">
        <f>S275*H275</f>
        <v>0.39976300000000003</v>
      </c>
      <c r="AR275" s="24" t="s">
        <v>169</v>
      </c>
      <c r="AT275" s="24" t="s">
        <v>130</v>
      </c>
      <c r="AU275" s="24" t="s">
        <v>83</v>
      </c>
      <c r="AY275" s="24" t="s">
        <v>127</v>
      </c>
      <c r="BE275" s="203">
        <f>IF(N275="základní",J275,0)</f>
        <v>0</v>
      </c>
      <c r="BF275" s="203">
        <f>IF(N275="snížená",J275,0)</f>
        <v>0</v>
      </c>
      <c r="BG275" s="203">
        <f>IF(N275="zákl. přenesená",J275,0)</f>
        <v>0</v>
      </c>
      <c r="BH275" s="203">
        <f>IF(N275="sníž. přenesená",J275,0)</f>
        <v>0</v>
      </c>
      <c r="BI275" s="203">
        <f>IF(N275="nulová",J275,0)</f>
        <v>0</v>
      </c>
      <c r="BJ275" s="24" t="s">
        <v>81</v>
      </c>
      <c r="BK275" s="203">
        <f>ROUND(I275*H275,2)</f>
        <v>0</v>
      </c>
      <c r="BL275" s="24" t="s">
        <v>169</v>
      </c>
      <c r="BM275" s="24" t="s">
        <v>426</v>
      </c>
    </row>
    <row r="276" spans="2:65" s="11" customFormat="1" ht="13.5">
      <c r="B276" s="204"/>
      <c r="C276" s="205"/>
      <c r="D276" s="206" t="s">
        <v>150</v>
      </c>
      <c r="E276" s="207" t="s">
        <v>23</v>
      </c>
      <c r="F276" s="208" t="s">
        <v>242</v>
      </c>
      <c r="G276" s="205"/>
      <c r="H276" s="209">
        <v>198.2</v>
      </c>
      <c r="I276" s="210"/>
      <c r="J276" s="205"/>
      <c r="K276" s="205"/>
      <c r="L276" s="211"/>
      <c r="M276" s="212"/>
      <c r="N276" s="213"/>
      <c r="O276" s="213"/>
      <c r="P276" s="213"/>
      <c r="Q276" s="213"/>
      <c r="R276" s="213"/>
      <c r="S276" s="213"/>
      <c r="T276" s="214"/>
      <c r="AT276" s="215" t="s">
        <v>150</v>
      </c>
      <c r="AU276" s="215" t="s">
        <v>83</v>
      </c>
      <c r="AV276" s="11" t="s">
        <v>83</v>
      </c>
      <c r="AW276" s="11" t="s">
        <v>36</v>
      </c>
      <c r="AX276" s="11" t="s">
        <v>73</v>
      </c>
      <c r="AY276" s="215" t="s">
        <v>127</v>
      </c>
    </row>
    <row r="277" spans="2:65" s="11" customFormat="1" ht="13.5">
      <c r="B277" s="204"/>
      <c r="C277" s="205"/>
      <c r="D277" s="206" t="s">
        <v>150</v>
      </c>
      <c r="E277" s="207" t="s">
        <v>23</v>
      </c>
      <c r="F277" s="208" t="s">
        <v>243</v>
      </c>
      <c r="G277" s="205"/>
      <c r="H277" s="209">
        <v>11.1</v>
      </c>
      <c r="I277" s="210"/>
      <c r="J277" s="205"/>
      <c r="K277" s="205"/>
      <c r="L277" s="211"/>
      <c r="M277" s="212"/>
      <c r="N277" s="213"/>
      <c r="O277" s="213"/>
      <c r="P277" s="213"/>
      <c r="Q277" s="213"/>
      <c r="R277" s="213"/>
      <c r="S277" s="213"/>
      <c r="T277" s="214"/>
      <c r="AT277" s="215" t="s">
        <v>150</v>
      </c>
      <c r="AU277" s="215" t="s">
        <v>83</v>
      </c>
      <c r="AV277" s="11" t="s">
        <v>83</v>
      </c>
      <c r="AW277" s="11" t="s">
        <v>36</v>
      </c>
      <c r="AX277" s="11" t="s">
        <v>73</v>
      </c>
      <c r="AY277" s="215" t="s">
        <v>127</v>
      </c>
    </row>
    <row r="278" spans="2:65" s="12" customFormat="1" ht="13.5">
      <c r="B278" s="216"/>
      <c r="C278" s="217"/>
      <c r="D278" s="206" t="s">
        <v>150</v>
      </c>
      <c r="E278" s="218" t="s">
        <v>23</v>
      </c>
      <c r="F278" s="219" t="s">
        <v>152</v>
      </c>
      <c r="G278" s="217"/>
      <c r="H278" s="220">
        <v>209.3</v>
      </c>
      <c r="I278" s="221"/>
      <c r="J278" s="217"/>
      <c r="K278" s="217"/>
      <c r="L278" s="222"/>
      <c r="M278" s="260"/>
      <c r="N278" s="261"/>
      <c r="O278" s="261"/>
      <c r="P278" s="261"/>
      <c r="Q278" s="261"/>
      <c r="R278" s="261"/>
      <c r="S278" s="261"/>
      <c r="T278" s="262"/>
      <c r="AT278" s="226" t="s">
        <v>150</v>
      </c>
      <c r="AU278" s="226" t="s">
        <v>83</v>
      </c>
      <c r="AV278" s="12" t="s">
        <v>135</v>
      </c>
      <c r="AW278" s="12" t="s">
        <v>36</v>
      </c>
      <c r="AX278" s="12" t="s">
        <v>81</v>
      </c>
      <c r="AY278" s="226" t="s">
        <v>127</v>
      </c>
    </row>
    <row r="279" spans="2:65" s="1" customFormat="1" ht="6.95" customHeight="1">
      <c r="B279" s="56"/>
      <c r="C279" s="57"/>
      <c r="D279" s="57"/>
      <c r="E279" s="57"/>
      <c r="F279" s="57"/>
      <c r="G279" s="57"/>
      <c r="H279" s="57"/>
      <c r="I279" s="139"/>
      <c r="J279" s="57"/>
      <c r="K279" s="57"/>
      <c r="L279" s="61"/>
    </row>
  </sheetData>
  <sheetProtection algorithmName="SHA-512" hashValue="729g2FQ7KjprvkoHXfBubrnOtr+EZTu+AU3d/luRJdd9x6k9WkCDIAQcSKX/nZZgeo5vfH3qibvnfxXanZd+xA==" saltValue="sA93SumsOE967XKw48yViBK4Z8hdV70JntXGAaqaRPbnt3/RJ7aIlibo2n16cnieQRlwfL6ECxdwN6Me26T4AQ==" spinCount="100000" sheet="1" objects="1" scenarios="1" formatColumns="0" formatRows="0" autoFilter="0"/>
  <autoFilter ref="C85:K278"/>
  <mergeCells count="10">
    <mergeCell ref="J51:J52"/>
    <mergeCell ref="E76:H76"/>
    <mergeCell ref="E78:H78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5" display="3) Soupis prací"/>
    <hyperlink ref="L1:V1" location="'Rekapitulace stavby'!C2" display="Rekapitulace stavby"/>
  </hyperlinks>
  <pageMargins left="0.59055118110236227" right="0.59055118110236227" top="0.59055118110236227" bottom="0.59055118110236227" header="0" footer="0"/>
  <pageSetup paperSize="9" fitToHeight="100" orientation="landscape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88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1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1"/>
      <c r="B1" s="112"/>
      <c r="C1" s="112"/>
      <c r="D1" s="113" t="s">
        <v>1</v>
      </c>
      <c r="E1" s="112"/>
      <c r="F1" s="114" t="s">
        <v>87</v>
      </c>
      <c r="G1" s="391" t="s">
        <v>88</v>
      </c>
      <c r="H1" s="391"/>
      <c r="I1" s="115"/>
      <c r="J1" s="114" t="s">
        <v>89</v>
      </c>
      <c r="K1" s="113" t="s">
        <v>90</v>
      </c>
      <c r="L1" s="114" t="s">
        <v>91</v>
      </c>
      <c r="M1" s="114"/>
      <c r="N1" s="114"/>
      <c r="O1" s="114"/>
      <c r="P1" s="114"/>
      <c r="Q1" s="114"/>
      <c r="R1" s="114"/>
      <c r="S1" s="114"/>
      <c r="T1" s="114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50000000000003" customHeight="1">
      <c r="L2" s="353"/>
      <c r="M2" s="353"/>
      <c r="N2" s="353"/>
      <c r="O2" s="353"/>
      <c r="P2" s="353"/>
      <c r="Q2" s="353"/>
      <c r="R2" s="353"/>
      <c r="S2" s="353"/>
      <c r="T2" s="353"/>
      <c r="U2" s="353"/>
      <c r="V2" s="353"/>
      <c r="AT2" s="24" t="s">
        <v>86</v>
      </c>
    </row>
    <row r="3" spans="1:70" ht="6.95" customHeight="1">
      <c r="B3" s="25"/>
      <c r="C3" s="26"/>
      <c r="D3" s="26"/>
      <c r="E3" s="26"/>
      <c r="F3" s="26"/>
      <c r="G3" s="26"/>
      <c r="H3" s="26"/>
      <c r="I3" s="116"/>
      <c r="J3" s="26"/>
      <c r="K3" s="27"/>
      <c r="AT3" s="24" t="s">
        <v>83</v>
      </c>
    </row>
    <row r="4" spans="1:70" ht="36.950000000000003" customHeight="1">
      <c r="B4" s="28"/>
      <c r="C4" s="29"/>
      <c r="D4" s="30" t="s">
        <v>92</v>
      </c>
      <c r="E4" s="29"/>
      <c r="F4" s="29"/>
      <c r="G4" s="29"/>
      <c r="H4" s="29"/>
      <c r="I4" s="117"/>
      <c r="J4" s="29"/>
      <c r="K4" s="31"/>
      <c r="M4" s="32" t="s">
        <v>12</v>
      </c>
      <c r="AT4" s="24" t="s">
        <v>6</v>
      </c>
    </row>
    <row r="5" spans="1:70" ht="6.95" customHeight="1">
      <c r="B5" s="28"/>
      <c r="C5" s="29"/>
      <c r="D5" s="29"/>
      <c r="E5" s="29"/>
      <c r="F5" s="29"/>
      <c r="G5" s="29"/>
      <c r="H5" s="29"/>
      <c r="I5" s="117"/>
      <c r="J5" s="29"/>
      <c r="K5" s="31"/>
    </row>
    <row r="6" spans="1:70">
      <c r="B6" s="28"/>
      <c r="C6" s="29"/>
      <c r="D6" s="37" t="s">
        <v>18</v>
      </c>
      <c r="E6" s="29"/>
      <c r="F6" s="29"/>
      <c r="G6" s="29"/>
      <c r="H6" s="29"/>
      <c r="I6" s="117"/>
      <c r="J6" s="29"/>
      <c r="K6" s="31"/>
    </row>
    <row r="7" spans="1:70" ht="16.5" customHeight="1">
      <c r="B7" s="28"/>
      <c r="C7" s="29"/>
      <c r="D7" s="29"/>
      <c r="E7" s="383" t="str">
        <f>'Rekapitulace stavby'!K6</f>
        <v>ZŠ Mírová - oprava střechy</v>
      </c>
      <c r="F7" s="384"/>
      <c r="G7" s="384"/>
      <c r="H7" s="384"/>
      <c r="I7" s="117"/>
      <c r="J7" s="29"/>
      <c r="K7" s="31"/>
    </row>
    <row r="8" spans="1:70" s="1" customFormat="1">
      <c r="B8" s="41"/>
      <c r="C8" s="42"/>
      <c r="D8" s="37" t="s">
        <v>93</v>
      </c>
      <c r="E8" s="42"/>
      <c r="F8" s="42"/>
      <c r="G8" s="42"/>
      <c r="H8" s="42"/>
      <c r="I8" s="118"/>
      <c r="J8" s="42"/>
      <c r="K8" s="45"/>
    </row>
    <row r="9" spans="1:70" s="1" customFormat="1" ht="36.950000000000003" customHeight="1">
      <c r="B9" s="41"/>
      <c r="C9" s="42"/>
      <c r="D9" s="42"/>
      <c r="E9" s="385" t="s">
        <v>427</v>
      </c>
      <c r="F9" s="386"/>
      <c r="G9" s="386"/>
      <c r="H9" s="386"/>
      <c r="I9" s="118"/>
      <c r="J9" s="42"/>
      <c r="K9" s="45"/>
    </row>
    <row r="10" spans="1:70" s="1" customFormat="1" ht="13.5">
      <c r="B10" s="41"/>
      <c r="C10" s="42"/>
      <c r="D10" s="42"/>
      <c r="E10" s="42"/>
      <c r="F10" s="42"/>
      <c r="G10" s="42"/>
      <c r="H10" s="42"/>
      <c r="I10" s="118"/>
      <c r="J10" s="42"/>
      <c r="K10" s="45"/>
    </row>
    <row r="11" spans="1:70" s="1" customFormat="1" ht="14.45" customHeight="1">
      <c r="B11" s="41"/>
      <c r="C11" s="42"/>
      <c r="D11" s="37" t="s">
        <v>20</v>
      </c>
      <c r="E11" s="42"/>
      <c r="F11" s="35" t="s">
        <v>21</v>
      </c>
      <c r="G11" s="42"/>
      <c r="H11" s="42"/>
      <c r="I11" s="119" t="s">
        <v>22</v>
      </c>
      <c r="J11" s="35" t="s">
        <v>23</v>
      </c>
      <c r="K11" s="45"/>
    </row>
    <row r="12" spans="1:70" s="1" customFormat="1" ht="14.45" customHeight="1">
      <c r="B12" s="41"/>
      <c r="C12" s="42"/>
      <c r="D12" s="37" t="s">
        <v>24</v>
      </c>
      <c r="E12" s="42"/>
      <c r="F12" s="35" t="s">
        <v>95</v>
      </c>
      <c r="G12" s="42"/>
      <c r="H12" s="42"/>
      <c r="I12" s="119" t="s">
        <v>26</v>
      </c>
      <c r="J12" s="120" t="str">
        <f>'Rekapitulace stavby'!AN8</f>
        <v>13. 6. 2019</v>
      </c>
      <c r="K12" s="45"/>
    </row>
    <row r="13" spans="1:70" s="1" customFormat="1" ht="10.9" customHeight="1">
      <c r="B13" s="41"/>
      <c r="C13" s="42"/>
      <c r="D13" s="42"/>
      <c r="E13" s="42"/>
      <c r="F13" s="42"/>
      <c r="G13" s="42"/>
      <c r="H13" s="42"/>
      <c r="I13" s="118"/>
      <c r="J13" s="42"/>
      <c r="K13" s="45"/>
    </row>
    <row r="14" spans="1:70" s="1" customFormat="1" ht="14.45" customHeight="1">
      <c r="B14" s="41"/>
      <c r="C14" s="42"/>
      <c r="D14" s="37" t="s">
        <v>28</v>
      </c>
      <c r="E14" s="42"/>
      <c r="F14" s="42"/>
      <c r="G14" s="42"/>
      <c r="H14" s="42"/>
      <c r="I14" s="119" t="s">
        <v>29</v>
      </c>
      <c r="J14" s="35" t="s">
        <v>23</v>
      </c>
      <c r="K14" s="45"/>
    </row>
    <row r="15" spans="1:70" s="1" customFormat="1" ht="18" customHeight="1">
      <c r="B15" s="41"/>
      <c r="C15" s="42"/>
      <c r="D15" s="42"/>
      <c r="E15" s="35" t="s">
        <v>30</v>
      </c>
      <c r="F15" s="42"/>
      <c r="G15" s="42"/>
      <c r="H15" s="42"/>
      <c r="I15" s="119" t="s">
        <v>31</v>
      </c>
      <c r="J15" s="35" t="s">
        <v>23</v>
      </c>
      <c r="K15" s="45"/>
    </row>
    <row r="16" spans="1:70" s="1" customFormat="1" ht="6.95" customHeight="1">
      <c r="B16" s="41"/>
      <c r="C16" s="42"/>
      <c r="D16" s="42"/>
      <c r="E16" s="42"/>
      <c r="F16" s="42"/>
      <c r="G16" s="42"/>
      <c r="H16" s="42"/>
      <c r="I16" s="118"/>
      <c r="J16" s="42"/>
      <c r="K16" s="45"/>
    </row>
    <row r="17" spans="2:11" s="1" customFormat="1" ht="14.45" customHeight="1">
      <c r="B17" s="41"/>
      <c r="C17" s="42"/>
      <c r="D17" s="37" t="s">
        <v>32</v>
      </c>
      <c r="E17" s="42"/>
      <c r="F17" s="42"/>
      <c r="G17" s="42"/>
      <c r="H17" s="42"/>
      <c r="I17" s="119" t="s">
        <v>29</v>
      </c>
      <c r="J17" s="35" t="str">
        <f>IF('Rekapitulace stavby'!AN13="Vyplň údaj","",IF('Rekapitulace stavby'!AN13="","",'Rekapitulace stavby'!AN13))</f>
        <v/>
      </c>
      <c r="K17" s="45"/>
    </row>
    <row r="18" spans="2:11" s="1" customFormat="1" ht="18" customHeight="1">
      <c r="B18" s="41"/>
      <c r="C18" s="42"/>
      <c r="D18" s="42"/>
      <c r="E18" s="35" t="str">
        <f>IF('Rekapitulace stavby'!E14="Vyplň údaj","",IF('Rekapitulace stavby'!E14="","",'Rekapitulace stavby'!E14))</f>
        <v/>
      </c>
      <c r="F18" s="42"/>
      <c r="G18" s="42"/>
      <c r="H18" s="42"/>
      <c r="I18" s="119" t="s">
        <v>31</v>
      </c>
      <c r="J18" s="35" t="str">
        <f>IF('Rekapitulace stavby'!AN14="Vyplň údaj","",IF('Rekapitulace stavby'!AN14="","",'Rekapitulace stavby'!AN14))</f>
        <v/>
      </c>
      <c r="K18" s="45"/>
    </row>
    <row r="19" spans="2:11" s="1" customFormat="1" ht="6.95" customHeight="1">
      <c r="B19" s="41"/>
      <c r="C19" s="42"/>
      <c r="D19" s="42"/>
      <c r="E19" s="42"/>
      <c r="F19" s="42"/>
      <c r="G19" s="42"/>
      <c r="H19" s="42"/>
      <c r="I19" s="118"/>
      <c r="J19" s="42"/>
      <c r="K19" s="45"/>
    </row>
    <row r="20" spans="2:11" s="1" customFormat="1" ht="14.45" customHeight="1">
      <c r="B20" s="41"/>
      <c r="C20" s="42"/>
      <c r="D20" s="37" t="s">
        <v>34</v>
      </c>
      <c r="E20" s="42"/>
      <c r="F20" s="42"/>
      <c r="G20" s="42"/>
      <c r="H20" s="42"/>
      <c r="I20" s="119" t="s">
        <v>29</v>
      </c>
      <c r="J20" s="35" t="s">
        <v>23</v>
      </c>
      <c r="K20" s="45"/>
    </row>
    <row r="21" spans="2:11" s="1" customFormat="1" ht="18" customHeight="1">
      <c r="B21" s="41"/>
      <c r="C21" s="42"/>
      <c r="D21" s="42"/>
      <c r="E21" s="35" t="s">
        <v>35</v>
      </c>
      <c r="F21" s="42"/>
      <c r="G21" s="42"/>
      <c r="H21" s="42"/>
      <c r="I21" s="119" t="s">
        <v>31</v>
      </c>
      <c r="J21" s="35" t="s">
        <v>23</v>
      </c>
      <c r="K21" s="45"/>
    </row>
    <row r="22" spans="2:11" s="1" customFormat="1" ht="6.95" customHeight="1">
      <c r="B22" s="41"/>
      <c r="C22" s="42"/>
      <c r="D22" s="42"/>
      <c r="E22" s="42"/>
      <c r="F22" s="42"/>
      <c r="G22" s="42"/>
      <c r="H22" s="42"/>
      <c r="I22" s="118"/>
      <c r="J22" s="42"/>
      <c r="K22" s="45"/>
    </row>
    <row r="23" spans="2:11" s="1" customFormat="1" ht="14.45" customHeight="1">
      <c r="B23" s="41"/>
      <c r="C23" s="42"/>
      <c r="D23" s="37" t="s">
        <v>37</v>
      </c>
      <c r="E23" s="42"/>
      <c r="F23" s="42"/>
      <c r="G23" s="42"/>
      <c r="H23" s="42"/>
      <c r="I23" s="118"/>
      <c r="J23" s="42"/>
      <c r="K23" s="45"/>
    </row>
    <row r="24" spans="2:11" s="6" customFormat="1" ht="16.5" customHeight="1">
      <c r="B24" s="121"/>
      <c r="C24" s="122"/>
      <c r="D24" s="122"/>
      <c r="E24" s="372" t="s">
        <v>23</v>
      </c>
      <c r="F24" s="372"/>
      <c r="G24" s="372"/>
      <c r="H24" s="372"/>
      <c r="I24" s="123"/>
      <c r="J24" s="122"/>
      <c r="K24" s="124"/>
    </row>
    <row r="25" spans="2:11" s="1" customFormat="1" ht="6.95" customHeight="1">
      <c r="B25" s="41"/>
      <c r="C25" s="42"/>
      <c r="D25" s="42"/>
      <c r="E25" s="42"/>
      <c r="F25" s="42"/>
      <c r="G25" s="42"/>
      <c r="H25" s="42"/>
      <c r="I25" s="118"/>
      <c r="J25" s="42"/>
      <c r="K25" s="45"/>
    </row>
    <row r="26" spans="2:11" s="1" customFormat="1" ht="6.95" customHeight="1">
      <c r="B26" s="41"/>
      <c r="C26" s="42"/>
      <c r="D26" s="85"/>
      <c r="E26" s="85"/>
      <c r="F26" s="85"/>
      <c r="G26" s="85"/>
      <c r="H26" s="85"/>
      <c r="I26" s="125"/>
      <c r="J26" s="85"/>
      <c r="K26" s="126"/>
    </row>
    <row r="27" spans="2:11" s="1" customFormat="1" ht="25.35" customHeight="1">
      <c r="B27" s="41"/>
      <c r="C27" s="42"/>
      <c r="D27" s="127" t="s">
        <v>39</v>
      </c>
      <c r="E27" s="42"/>
      <c r="F27" s="42"/>
      <c r="G27" s="42"/>
      <c r="H27" s="42"/>
      <c r="I27" s="118"/>
      <c r="J27" s="128">
        <f>ROUND(J80,2)</f>
        <v>0</v>
      </c>
      <c r="K27" s="45"/>
    </row>
    <row r="28" spans="2:11" s="1" customFormat="1" ht="6.95" customHeight="1">
      <c r="B28" s="41"/>
      <c r="C28" s="42"/>
      <c r="D28" s="85"/>
      <c r="E28" s="85"/>
      <c r="F28" s="85"/>
      <c r="G28" s="85"/>
      <c r="H28" s="85"/>
      <c r="I28" s="125"/>
      <c r="J28" s="85"/>
      <c r="K28" s="126"/>
    </row>
    <row r="29" spans="2:11" s="1" customFormat="1" ht="14.45" customHeight="1">
      <c r="B29" s="41"/>
      <c r="C29" s="42"/>
      <c r="D29" s="42"/>
      <c r="E29" s="42"/>
      <c r="F29" s="46" t="s">
        <v>41</v>
      </c>
      <c r="G29" s="42"/>
      <c r="H29" s="42"/>
      <c r="I29" s="129" t="s">
        <v>40</v>
      </c>
      <c r="J29" s="46" t="s">
        <v>42</v>
      </c>
      <c r="K29" s="45"/>
    </row>
    <row r="30" spans="2:11" s="1" customFormat="1" ht="14.45" customHeight="1">
      <c r="B30" s="41"/>
      <c r="C30" s="42"/>
      <c r="D30" s="49" t="s">
        <v>43</v>
      </c>
      <c r="E30" s="49" t="s">
        <v>44</v>
      </c>
      <c r="F30" s="130">
        <f>ROUND(SUM(BE80:BE87), 2)</f>
        <v>0</v>
      </c>
      <c r="G30" s="42"/>
      <c r="H30" s="42"/>
      <c r="I30" s="131">
        <v>0.21</v>
      </c>
      <c r="J30" s="130">
        <f>ROUND(ROUND((SUM(BE80:BE87)), 2)*I30, 2)</f>
        <v>0</v>
      </c>
      <c r="K30" s="45"/>
    </row>
    <row r="31" spans="2:11" s="1" customFormat="1" ht="14.45" customHeight="1">
      <c r="B31" s="41"/>
      <c r="C31" s="42"/>
      <c r="D31" s="42"/>
      <c r="E31" s="49" t="s">
        <v>45</v>
      </c>
      <c r="F31" s="130">
        <f>ROUND(SUM(BF80:BF87), 2)</f>
        <v>0</v>
      </c>
      <c r="G31" s="42"/>
      <c r="H31" s="42"/>
      <c r="I31" s="131">
        <v>0.15</v>
      </c>
      <c r="J31" s="130">
        <f>ROUND(ROUND((SUM(BF80:BF87)), 2)*I31, 2)</f>
        <v>0</v>
      </c>
      <c r="K31" s="45"/>
    </row>
    <row r="32" spans="2:11" s="1" customFormat="1" ht="14.45" hidden="1" customHeight="1">
      <c r="B32" s="41"/>
      <c r="C32" s="42"/>
      <c r="D32" s="42"/>
      <c r="E32" s="49" t="s">
        <v>46</v>
      </c>
      <c r="F32" s="130">
        <f>ROUND(SUM(BG80:BG87), 2)</f>
        <v>0</v>
      </c>
      <c r="G32" s="42"/>
      <c r="H32" s="42"/>
      <c r="I32" s="131">
        <v>0.21</v>
      </c>
      <c r="J32" s="130">
        <v>0</v>
      </c>
      <c r="K32" s="45"/>
    </row>
    <row r="33" spans="2:11" s="1" customFormat="1" ht="14.45" hidden="1" customHeight="1">
      <c r="B33" s="41"/>
      <c r="C33" s="42"/>
      <c r="D33" s="42"/>
      <c r="E33" s="49" t="s">
        <v>47</v>
      </c>
      <c r="F33" s="130">
        <f>ROUND(SUM(BH80:BH87), 2)</f>
        <v>0</v>
      </c>
      <c r="G33" s="42"/>
      <c r="H33" s="42"/>
      <c r="I33" s="131">
        <v>0.15</v>
      </c>
      <c r="J33" s="130">
        <v>0</v>
      </c>
      <c r="K33" s="45"/>
    </row>
    <row r="34" spans="2:11" s="1" customFormat="1" ht="14.45" hidden="1" customHeight="1">
      <c r="B34" s="41"/>
      <c r="C34" s="42"/>
      <c r="D34" s="42"/>
      <c r="E34" s="49" t="s">
        <v>48</v>
      </c>
      <c r="F34" s="130">
        <f>ROUND(SUM(BI80:BI87), 2)</f>
        <v>0</v>
      </c>
      <c r="G34" s="42"/>
      <c r="H34" s="42"/>
      <c r="I34" s="131">
        <v>0</v>
      </c>
      <c r="J34" s="130">
        <v>0</v>
      </c>
      <c r="K34" s="45"/>
    </row>
    <row r="35" spans="2:11" s="1" customFormat="1" ht="6.95" customHeight="1">
      <c r="B35" s="41"/>
      <c r="C35" s="42"/>
      <c r="D35" s="42"/>
      <c r="E35" s="42"/>
      <c r="F35" s="42"/>
      <c r="G35" s="42"/>
      <c r="H35" s="42"/>
      <c r="I35" s="118"/>
      <c r="J35" s="42"/>
      <c r="K35" s="45"/>
    </row>
    <row r="36" spans="2:11" s="1" customFormat="1" ht="25.35" customHeight="1">
      <c r="B36" s="41"/>
      <c r="C36" s="132"/>
      <c r="D36" s="133" t="s">
        <v>49</v>
      </c>
      <c r="E36" s="79"/>
      <c r="F36" s="79"/>
      <c r="G36" s="134" t="s">
        <v>50</v>
      </c>
      <c r="H36" s="135" t="s">
        <v>51</v>
      </c>
      <c r="I36" s="136"/>
      <c r="J36" s="137">
        <f>SUM(J27:J34)</f>
        <v>0</v>
      </c>
      <c r="K36" s="138"/>
    </row>
    <row r="37" spans="2:11" s="1" customFormat="1" ht="14.45" customHeight="1">
      <c r="B37" s="56"/>
      <c r="C37" s="57"/>
      <c r="D37" s="57"/>
      <c r="E37" s="57"/>
      <c r="F37" s="57"/>
      <c r="G37" s="57"/>
      <c r="H37" s="57"/>
      <c r="I37" s="139"/>
      <c r="J37" s="57"/>
      <c r="K37" s="58"/>
    </row>
    <row r="41" spans="2:11" s="1" customFormat="1" ht="6.95" customHeight="1">
      <c r="B41" s="140"/>
      <c r="C41" s="141"/>
      <c r="D41" s="141"/>
      <c r="E41" s="141"/>
      <c r="F41" s="141"/>
      <c r="G41" s="141"/>
      <c r="H41" s="141"/>
      <c r="I41" s="142"/>
      <c r="J41" s="141"/>
      <c r="K41" s="143"/>
    </row>
    <row r="42" spans="2:11" s="1" customFormat="1" ht="36.950000000000003" customHeight="1">
      <c r="B42" s="41"/>
      <c r="C42" s="30" t="s">
        <v>96</v>
      </c>
      <c r="D42" s="42"/>
      <c r="E42" s="42"/>
      <c r="F42" s="42"/>
      <c r="G42" s="42"/>
      <c r="H42" s="42"/>
      <c r="I42" s="118"/>
      <c r="J42" s="42"/>
      <c r="K42" s="45"/>
    </row>
    <row r="43" spans="2:11" s="1" customFormat="1" ht="6.95" customHeight="1">
      <c r="B43" s="41"/>
      <c r="C43" s="42"/>
      <c r="D43" s="42"/>
      <c r="E43" s="42"/>
      <c r="F43" s="42"/>
      <c r="G43" s="42"/>
      <c r="H43" s="42"/>
      <c r="I43" s="118"/>
      <c r="J43" s="42"/>
      <c r="K43" s="45"/>
    </row>
    <row r="44" spans="2:11" s="1" customFormat="1" ht="14.45" customHeight="1">
      <c r="B44" s="41"/>
      <c r="C44" s="37" t="s">
        <v>18</v>
      </c>
      <c r="D44" s="42"/>
      <c r="E44" s="42"/>
      <c r="F44" s="42"/>
      <c r="G44" s="42"/>
      <c r="H44" s="42"/>
      <c r="I44" s="118"/>
      <c r="J44" s="42"/>
      <c r="K44" s="45"/>
    </row>
    <row r="45" spans="2:11" s="1" customFormat="1" ht="16.5" customHeight="1">
      <c r="B45" s="41"/>
      <c r="C45" s="42"/>
      <c r="D45" s="42"/>
      <c r="E45" s="383" t="str">
        <f>E7</f>
        <v>ZŠ Mírová - oprava střechy</v>
      </c>
      <c r="F45" s="384"/>
      <c r="G45" s="384"/>
      <c r="H45" s="384"/>
      <c r="I45" s="118"/>
      <c r="J45" s="42"/>
      <c r="K45" s="45"/>
    </row>
    <row r="46" spans="2:11" s="1" customFormat="1" ht="14.45" customHeight="1">
      <c r="B46" s="41"/>
      <c r="C46" s="37" t="s">
        <v>93</v>
      </c>
      <c r="D46" s="42"/>
      <c r="E46" s="42"/>
      <c r="F46" s="42"/>
      <c r="G46" s="42"/>
      <c r="H46" s="42"/>
      <c r="I46" s="118"/>
      <c r="J46" s="42"/>
      <c r="K46" s="45"/>
    </row>
    <row r="47" spans="2:11" s="1" customFormat="1" ht="17.25" customHeight="1">
      <c r="B47" s="41"/>
      <c r="C47" s="42"/>
      <c r="D47" s="42"/>
      <c r="E47" s="385" t="str">
        <f>E9</f>
        <v>VON - Vedlejší a ostatní rozpočtové náklady</v>
      </c>
      <c r="F47" s="386"/>
      <c r="G47" s="386"/>
      <c r="H47" s="386"/>
      <c r="I47" s="118"/>
      <c r="J47" s="42"/>
      <c r="K47" s="45"/>
    </row>
    <row r="48" spans="2:11" s="1" customFormat="1" ht="6.95" customHeight="1">
      <c r="B48" s="41"/>
      <c r="C48" s="42"/>
      <c r="D48" s="42"/>
      <c r="E48" s="42"/>
      <c r="F48" s="42"/>
      <c r="G48" s="42"/>
      <c r="H48" s="42"/>
      <c r="I48" s="118"/>
      <c r="J48" s="42"/>
      <c r="K48" s="45"/>
    </row>
    <row r="49" spans="2:47" s="1" customFormat="1" ht="18" customHeight="1">
      <c r="B49" s="41"/>
      <c r="C49" s="37" t="s">
        <v>24</v>
      </c>
      <c r="D49" s="42"/>
      <c r="E49" s="42"/>
      <c r="F49" s="35" t="str">
        <f>F12</f>
        <v>Školní 623/17, Ústí nad Labem</v>
      </c>
      <c r="G49" s="42"/>
      <c r="H49" s="42"/>
      <c r="I49" s="119" t="s">
        <v>26</v>
      </c>
      <c r="J49" s="120" t="str">
        <f>IF(J12="","",J12)</f>
        <v>13. 6. 2019</v>
      </c>
      <c r="K49" s="45"/>
    </row>
    <row r="50" spans="2:47" s="1" customFormat="1" ht="6.95" customHeight="1">
      <c r="B50" s="41"/>
      <c r="C50" s="42"/>
      <c r="D50" s="42"/>
      <c r="E50" s="42"/>
      <c r="F50" s="42"/>
      <c r="G50" s="42"/>
      <c r="H50" s="42"/>
      <c r="I50" s="118"/>
      <c r="J50" s="42"/>
      <c r="K50" s="45"/>
    </row>
    <row r="51" spans="2:47" s="1" customFormat="1">
      <c r="B51" s="41"/>
      <c r="C51" s="37" t="s">
        <v>28</v>
      </c>
      <c r="D51" s="42"/>
      <c r="E51" s="42"/>
      <c r="F51" s="35" t="str">
        <f>E15</f>
        <v>Statutární město Ústí nad Labem</v>
      </c>
      <c r="G51" s="42"/>
      <c r="H51" s="42"/>
      <c r="I51" s="119" t="s">
        <v>34</v>
      </c>
      <c r="J51" s="372" t="str">
        <f>E21</f>
        <v>Petr Andrejkovič</v>
      </c>
      <c r="K51" s="45"/>
    </row>
    <row r="52" spans="2:47" s="1" customFormat="1" ht="14.45" customHeight="1">
      <c r="B52" s="41"/>
      <c r="C52" s="37" t="s">
        <v>32</v>
      </c>
      <c r="D52" s="42"/>
      <c r="E52" s="42"/>
      <c r="F52" s="35" t="str">
        <f>IF(E18="","",E18)</f>
        <v/>
      </c>
      <c r="G52" s="42"/>
      <c r="H52" s="42"/>
      <c r="I52" s="118"/>
      <c r="J52" s="387"/>
      <c r="K52" s="45"/>
    </row>
    <row r="53" spans="2:47" s="1" customFormat="1" ht="10.35" customHeight="1">
      <c r="B53" s="41"/>
      <c r="C53" s="42"/>
      <c r="D53" s="42"/>
      <c r="E53" s="42"/>
      <c r="F53" s="42"/>
      <c r="G53" s="42"/>
      <c r="H53" s="42"/>
      <c r="I53" s="118"/>
      <c r="J53" s="42"/>
      <c r="K53" s="45"/>
    </row>
    <row r="54" spans="2:47" s="1" customFormat="1" ht="29.25" customHeight="1">
      <c r="B54" s="41"/>
      <c r="C54" s="144" t="s">
        <v>97</v>
      </c>
      <c r="D54" s="132"/>
      <c r="E54" s="132"/>
      <c r="F54" s="132"/>
      <c r="G54" s="132"/>
      <c r="H54" s="132"/>
      <c r="I54" s="145"/>
      <c r="J54" s="146" t="s">
        <v>98</v>
      </c>
      <c r="K54" s="147"/>
    </row>
    <row r="55" spans="2:47" s="1" customFormat="1" ht="10.35" customHeight="1">
      <c r="B55" s="41"/>
      <c r="C55" s="42"/>
      <c r="D55" s="42"/>
      <c r="E55" s="42"/>
      <c r="F55" s="42"/>
      <c r="G55" s="42"/>
      <c r="H55" s="42"/>
      <c r="I55" s="118"/>
      <c r="J55" s="42"/>
      <c r="K55" s="45"/>
    </row>
    <row r="56" spans="2:47" s="1" customFormat="1" ht="29.25" customHeight="1">
      <c r="B56" s="41"/>
      <c r="C56" s="148" t="s">
        <v>99</v>
      </c>
      <c r="D56" s="42"/>
      <c r="E56" s="42"/>
      <c r="F56" s="42"/>
      <c r="G56" s="42"/>
      <c r="H56" s="42"/>
      <c r="I56" s="118"/>
      <c r="J56" s="128">
        <f>J80</f>
        <v>0</v>
      </c>
      <c r="K56" s="45"/>
      <c r="AU56" s="24" t="s">
        <v>100</v>
      </c>
    </row>
    <row r="57" spans="2:47" s="7" customFormat="1" ht="24.95" customHeight="1">
      <c r="B57" s="149"/>
      <c r="C57" s="150"/>
      <c r="D57" s="151" t="s">
        <v>428</v>
      </c>
      <c r="E57" s="152"/>
      <c r="F57" s="152"/>
      <c r="G57" s="152"/>
      <c r="H57" s="152"/>
      <c r="I57" s="153"/>
      <c r="J57" s="154">
        <f>J81</f>
        <v>0</v>
      </c>
      <c r="K57" s="155"/>
    </row>
    <row r="58" spans="2:47" s="8" customFormat="1" ht="19.899999999999999" customHeight="1">
      <c r="B58" s="156"/>
      <c r="C58" s="157"/>
      <c r="D58" s="158" t="s">
        <v>429</v>
      </c>
      <c r="E58" s="159"/>
      <c r="F58" s="159"/>
      <c r="G58" s="159"/>
      <c r="H58" s="159"/>
      <c r="I58" s="160"/>
      <c r="J58" s="161">
        <f>J82</f>
        <v>0</v>
      </c>
      <c r="K58" s="162"/>
    </row>
    <row r="59" spans="2:47" s="8" customFormat="1" ht="19.899999999999999" customHeight="1">
      <c r="B59" s="156"/>
      <c r="C59" s="157"/>
      <c r="D59" s="158" t="s">
        <v>430</v>
      </c>
      <c r="E59" s="159"/>
      <c r="F59" s="159"/>
      <c r="G59" s="159"/>
      <c r="H59" s="159"/>
      <c r="I59" s="160"/>
      <c r="J59" s="161">
        <f>J84</f>
        <v>0</v>
      </c>
      <c r="K59" s="162"/>
    </row>
    <row r="60" spans="2:47" s="8" customFormat="1" ht="19.899999999999999" customHeight="1">
      <c r="B60" s="156"/>
      <c r="C60" s="157"/>
      <c r="D60" s="158" t="s">
        <v>431</v>
      </c>
      <c r="E60" s="159"/>
      <c r="F60" s="159"/>
      <c r="G60" s="159"/>
      <c r="H60" s="159"/>
      <c r="I60" s="160"/>
      <c r="J60" s="161">
        <f>J86</f>
        <v>0</v>
      </c>
      <c r="K60" s="162"/>
    </row>
    <row r="61" spans="2:47" s="1" customFormat="1" ht="21.75" customHeight="1">
      <c r="B61" s="41"/>
      <c r="C61" s="42"/>
      <c r="D61" s="42"/>
      <c r="E61" s="42"/>
      <c r="F61" s="42"/>
      <c r="G61" s="42"/>
      <c r="H61" s="42"/>
      <c r="I61" s="118"/>
      <c r="J61" s="42"/>
      <c r="K61" s="45"/>
    </row>
    <row r="62" spans="2:47" s="1" customFormat="1" ht="6.95" customHeight="1">
      <c r="B62" s="56"/>
      <c r="C62" s="57"/>
      <c r="D62" s="57"/>
      <c r="E62" s="57"/>
      <c r="F62" s="57"/>
      <c r="G62" s="57"/>
      <c r="H62" s="57"/>
      <c r="I62" s="139"/>
      <c r="J62" s="57"/>
      <c r="K62" s="58"/>
    </row>
    <row r="66" spans="2:63" s="1" customFormat="1" ht="6.95" customHeight="1">
      <c r="B66" s="59"/>
      <c r="C66" s="60"/>
      <c r="D66" s="60"/>
      <c r="E66" s="60"/>
      <c r="F66" s="60"/>
      <c r="G66" s="60"/>
      <c r="H66" s="60"/>
      <c r="I66" s="142"/>
      <c r="J66" s="60"/>
      <c r="K66" s="60"/>
      <c r="L66" s="61"/>
    </row>
    <row r="67" spans="2:63" s="1" customFormat="1" ht="36.950000000000003" customHeight="1">
      <c r="B67" s="41"/>
      <c r="C67" s="62" t="s">
        <v>111</v>
      </c>
      <c r="D67" s="63"/>
      <c r="E67" s="63"/>
      <c r="F67" s="63"/>
      <c r="G67" s="63"/>
      <c r="H67" s="63"/>
      <c r="I67" s="163"/>
      <c r="J67" s="63"/>
      <c r="K67" s="63"/>
      <c r="L67" s="61"/>
    </row>
    <row r="68" spans="2:63" s="1" customFormat="1" ht="6.95" customHeight="1">
      <c r="B68" s="41"/>
      <c r="C68" s="63"/>
      <c r="D68" s="63"/>
      <c r="E68" s="63"/>
      <c r="F68" s="63"/>
      <c r="G68" s="63"/>
      <c r="H68" s="63"/>
      <c r="I68" s="163"/>
      <c r="J68" s="63"/>
      <c r="K68" s="63"/>
      <c r="L68" s="61"/>
    </row>
    <row r="69" spans="2:63" s="1" customFormat="1" ht="14.45" customHeight="1">
      <c r="B69" s="41"/>
      <c r="C69" s="65" t="s">
        <v>18</v>
      </c>
      <c r="D69" s="63"/>
      <c r="E69" s="63"/>
      <c r="F69" s="63"/>
      <c r="G69" s="63"/>
      <c r="H69" s="63"/>
      <c r="I69" s="163"/>
      <c r="J69" s="63"/>
      <c r="K69" s="63"/>
      <c r="L69" s="61"/>
    </row>
    <row r="70" spans="2:63" s="1" customFormat="1" ht="16.5" customHeight="1">
      <c r="B70" s="41"/>
      <c r="C70" s="63"/>
      <c r="D70" s="63"/>
      <c r="E70" s="388" t="str">
        <f>E7</f>
        <v>ZŠ Mírová - oprava střechy</v>
      </c>
      <c r="F70" s="389"/>
      <c r="G70" s="389"/>
      <c r="H70" s="389"/>
      <c r="I70" s="163"/>
      <c r="J70" s="63"/>
      <c r="K70" s="63"/>
      <c r="L70" s="61"/>
    </row>
    <row r="71" spans="2:63" s="1" customFormat="1" ht="14.45" customHeight="1">
      <c r="B71" s="41"/>
      <c r="C71" s="65" t="s">
        <v>93</v>
      </c>
      <c r="D71" s="63"/>
      <c r="E71" s="63"/>
      <c r="F71" s="63"/>
      <c r="G71" s="63"/>
      <c r="H71" s="63"/>
      <c r="I71" s="163"/>
      <c r="J71" s="63"/>
      <c r="K71" s="63"/>
      <c r="L71" s="61"/>
    </row>
    <row r="72" spans="2:63" s="1" customFormat="1" ht="17.25" customHeight="1">
      <c r="B72" s="41"/>
      <c r="C72" s="63"/>
      <c r="D72" s="63"/>
      <c r="E72" s="379" t="str">
        <f>E9</f>
        <v>VON - Vedlejší a ostatní rozpočtové náklady</v>
      </c>
      <c r="F72" s="390"/>
      <c r="G72" s="390"/>
      <c r="H72" s="390"/>
      <c r="I72" s="163"/>
      <c r="J72" s="63"/>
      <c r="K72" s="63"/>
      <c r="L72" s="61"/>
    </row>
    <row r="73" spans="2:63" s="1" customFormat="1" ht="6.95" customHeight="1">
      <c r="B73" s="41"/>
      <c r="C73" s="63"/>
      <c r="D73" s="63"/>
      <c r="E73" s="63"/>
      <c r="F73" s="63"/>
      <c r="G73" s="63"/>
      <c r="H73" s="63"/>
      <c r="I73" s="163"/>
      <c r="J73" s="63"/>
      <c r="K73" s="63"/>
      <c r="L73" s="61"/>
    </row>
    <row r="74" spans="2:63" s="1" customFormat="1" ht="18" customHeight="1">
      <c r="B74" s="41"/>
      <c r="C74" s="65" t="s">
        <v>24</v>
      </c>
      <c r="D74" s="63"/>
      <c r="E74" s="63"/>
      <c r="F74" s="164" t="str">
        <f>F12</f>
        <v>Školní 623/17, Ústí nad Labem</v>
      </c>
      <c r="G74" s="63"/>
      <c r="H74" s="63"/>
      <c r="I74" s="165" t="s">
        <v>26</v>
      </c>
      <c r="J74" s="73" t="str">
        <f>IF(J12="","",J12)</f>
        <v>13. 6. 2019</v>
      </c>
      <c r="K74" s="63"/>
      <c r="L74" s="61"/>
    </row>
    <row r="75" spans="2:63" s="1" customFormat="1" ht="6.95" customHeight="1">
      <c r="B75" s="41"/>
      <c r="C75" s="63"/>
      <c r="D75" s="63"/>
      <c r="E75" s="63"/>
      <c r="F75" s="63"/>
      <c r="G75" s="63"/>
      <c r="H75" s="63"/>
      <c r="I75" s="163"/>
      <c r="J75" s="63"/>
      <c r="K75" s="63"/>
      <c r="L75" s="61"/>
    </row>
    <row r="76" spans="2:63" s="1" customFormat="1">
      <c r="B76" s="41"/>
      <c r="C76" s="65" t="s">
        <v>28</v>
      </c>
      <c r="D76" s="63"/>
      <c r="E76" s="63"/>
      <c r="F76" s="164" t="str">
        <f>E15</f>
        <v>Statutární město Ústí nad Labem</v>
      </c>
      <c r="G76" s="63"/>
      <c r="H76" s="63"/>
      <c r="I76" s="165" t="s">
        <v>34</v>
      </c>
      <c r="J76" s="164" t="str">
        <f>E21</f>
        <v>Petr Andrejkovič</v>
      </c>
      <c r="K76" s="63"/>
      <c r="L76" s="61"/>
    </row>
    <row r="77" spans="2:63" s="1" customFormat="1" ht="14.45" customHeight="1">
      <c r="B77" s="41"/>
      <c r="C77" s="65" t="s">
        <v>32</v>
      </c>
      <c r="D77" s="63"/>
      <c r="E77" s="63"/>
      <c r="F77" s="164" t="str">
        <f>IF(E18="","",E18)</f>
        <v/>
      </c>
      <c r="G77" s="63"/>
      <c r="H77" s="63"/>
      <c r="I77" s="163"/>
      <c r="J77" s="63"/>
      <c r="K77" s="63"/>
      <c r="L77" s="61"/>
    </row>
    <row r="78" spans="2:63" s="1" customFormat="1" ht="10.35" customHeight="1">
      <c r="B78" s="41"/>
      <c r="C78" s="63"/>
      <c r="D78" s="63"/>
      <c r="E78" s="63"/>
      <c r="F78" s="63"/>
      <c r="G78" s="63"/>
      <c r="H78" s="63"/>
      <c r="I78" s="163"/>
      <c r="J78" s="63"/>
      <c r="K78" s="63"/>
      <c r="L78" s="61"/>
    </row>
    <row r="79" spans="2:63" s="9" customFormat="1" ht="29.25" customHeight="1">
      <c r="B79" s="166"/>
      <c r="C79" s="167" t="s">
        <v>112</v>
      </c>
      <c r="D79" s="168" t="s">
        <v>58</v>
      </c>
      <c r="E79" s="168" t="s">
        <v>54</v>
      </c>
      <c r="F79" s="168" t="s">
        <v>113</v>
      </c>
      <c r="G79" s="168" t="s">
        <v>114</v>
      </c>
      <c r="H79" s="168" t="s">
        <v>115</v>
      </c>
      <c r="I79" s="169" t="s">
        <v>116</v>
      </c>
      <c r="J79" s="168" t="s">
        <v>98</v>
      </c>
      <c r="K79" s="170" t="s">
        <v>117</v>
      </c>
      <c r="L79" s="171"/>
      <c r="M79" s="81" t="s">
        <v>118</v>
      </c>
      <c r="N79" s="82" t="s">
        <v>43</v>
      </c>
      <c r="O79" s="82" t="s">
        <v>119</v>
      </c>
      <c r="P79" s="82" t="s">
        <v>120</v>
      </c>
      <c r="Q79" s="82" t="s">
        <v>121</v>
      </c>
      <c r="R79" s="82" t="s">
        <v>122</v>
      </c>
      <c r="S79" s="82" t="s">
        <v>123</v>
      </c>
      <c r="T79" s="83" t="s">
        <v>124</v>
      </c>
    </row>
    <row r="80" spans="2:63" s="1" customFormat="1" ht="29.25" customHeight="1">
      <c r="B80" s="41"/>
      <c r="C80" s="87" t="s">
        <v>99</v>
      </c>
      <c r="D80" s="63"/>
      <c r="E80" s="63"/>
      <c r="F80" s="63"/>
      <c r="G80" s="63"/>
      <c r="H80" s="63"/>
      <c r="I80" s="163"/>
      <c r="J80" s="172">
        <f>BK80</f>
        <v>0</v>
      </c>
      <c r="K80" s="63"/>
      <c r="L80" s="61"/>
      <c r="M80" s="84"/>
      <c r="N80" s="85"/>
      <c r="O80" s="85"/>
      <c r="P80" s="173">
        <f>P81</f>
        <v>0</v>
      </c>
      <c r="Q80" s="85"/>
      <c r="R80" s="173">
        <f>R81</f>
        <v>0</v>
      </c>
      <c r="S80" s="85"/>
      <c r="T80" s="174">
        <f>T81</f>
        <v>0</v>
      </c>
      <c r="AT80" s="24" t="s">
        <v>72</v>
      </c>
      <c r="AU80" s="24" t="s">
        <v>100</v>
      </c>
      <c r="BK80" s="175">
        <f>BK81</f>
        <v>0</v>
      </c>
    </row>
    <row r="81" spans="2:65" s="10" customFormat="1" ht="37.35" customHeight="1">
      <c r="B81" s="176"/>
      <c r="C81" s="177"/>
      <c r="D81" s="178" t="s">
        <v>72</v>
      </c>
      <c r="E81" s="179" t="s">
        <v>432</v>
      </c>
      <c r="F81" s="179" t="s">
        <v>433</v>
      </c>
      <c r="G81" s="177"/>
      <c r="H81" s="177"/>
      <c r="I81" s="180"/>
      <c r="J81" s="181">
        <f>BK81</f>
        <v>0</v>
      </c>
      <c r="K81" s="177"/>
      <c r="L81" s="182"/>
      <c r="M81" s="183"/>
      <c r="N81" s="184"/>
      <c r="O81" s="184"/>
      <c r="P81" s="185">
        <f>P82+P84+P86</f>
        <v>0</v>
      </c>
      <c r="Q81" s="184"/>
      <c r="R81" s="185">
        <f>R82+R84+R86</f>
        <v>0</v>
      </c>
      <c r="S81" s="184"/>
      <c r="T81" s="186">
        <f>T82+T84+T86</f>
        <v>0</v>
      </c>
      <c r="AR81" s="187" t="s">
        <v>153</v>
      </c>
      <c r="AT81" s="188" t="s">
        <v>72</v>
      </c>
      <c r="AU81" s="188" t="s">
        <v>73</v>
      </c>
      <c r="AY81" s="187" t="s">
        <v>127</v>
      </c>
      <c r="BK81" s="189">
        <f>BK82+BK84+BK86</f>
        <v>0</v>
      </c>
    </row>
    <row r="82" spans="2:65" s="10" customFormat="1" ht="19.899999999999999" customHeight="1">
      <c r="B82" s="176"/>
      <c r="C82" s="177"/>
      <c r="D82" s="178" t="s">
        <v>72</v>
      </c>
      <c r="E82" s="190" t="s">
        <v>434</v>
      </c>
      <c r="F82" s="190" t="s">
        <v>435</v>
      </c>
      <c r="G82" s="177"/>
      <c r="H82" s="177"/>
      <c r="I82" s="180"/>
      <c r="J82" s="191">
        <f>BK82</f>
        <v>0</v>
      </c>
      <c r="K82" s="177"/>
      <c r="L82" s="182"/>
      <c r="M82" s="183"/>
      <c r="N82" s="184"/>
      <c r="O82" s="184"/>
      <c r="P82" s="185">
        <f>P83</f>
        <v>0</v>
      </c>
      <c r="Q82" s="184"/>
      <c r="R82" s="185">
        <f>R83</f>
        <v>0</v>
      </c>
      <c r="S82" s="184"/>
      <c r="T82" s="186">
        <f>T83</f>
        <v>0</v>
      </c>
      <c r="AR82" s="187" t="s">
        <v>153</v>
      </c>
      <c r="AT82" s="188" t="s">
        <v>72</v>
      </c>
      <c r="AU82" s="188" t="s">
        <v>81</v>
      </c>
      <c r="AY82" s="187" t="s">
        <v>127</v>
      </c>
      <c r="BK82" s="189">
        <f>BK83</f>
        <v>0</v>
      </c>
    </row>
    <row r="83" spans="2:65" s="1" customFormat="1" ht="16.5" customHeight="1">
      <c r="B83" s="41"/>
      <c r="C83" s="192" t="s">
        <v>81</v>
      </c>
      <c r="D83" s="192" t="s">
        <v>130</v>
      </c>
      <c r="E83" s="193" t="s">
        <v>436</v>
      </c>
      <c r="F83" s="194" t="s">
        <v>437</v>
      </c>
      <c r="G83" s="195" t="s">
        <v>438</v>
      </c>
      <c r="H83" s="196">
        <v>1</v>
      </c>
      <c r="I83" s="197"/>
      <c r="J83" s="198">
        <f>ROUND(I83*H83,2)</f>
        <v>0</v>
      </c>
      <c r="K83" s="194" t="s">
        <v>134</v>
      </c>
      <c r="L83" s="61"/>
      <c r="M83" s="199" t="s">
        <v>23</v>
      </c>
      <c r="N83" s="200" t="s">
        <v>44</v>
      </c>
      <c r="O83" s="42"/>
      <c r="P83" s="201">
        <f>O83*H83</f>
        <v>0</v>
      </c>
      <c r="Q83" s="201">
        <v>0</v>
      </c>
      <c r="R83" s="201">
        <f>Q83*H83</f>
        <v>0</v>
      </c>
      <c r="S83" s="201">
        <v>0</v>
      </c>
      <c r="T83" s="202">
        <f>S83*H83</f>
        <v>0</v>
      </c>
      <c r="AR83" s="24" t="s">
        <v>439</v>
      </c>
      <c r="AT83" s="24" t="s">
        <v>130</v>
      </c>
      <c r="AU83" s="24" t="s">
        <v>83</v>
      </c>
      <c r="AY83" s="24" t="s">
        <v>127</v>
      </c>
      <c r="BE83" s="203">
        <f>IF(N83="základní",J83,0)</f>
        <v>0</v>
      </c>
      <c r="BF83" s="203">
        <f>IF(N83="snížená",J83,0)</f>
        <v>0</v>
      </c>
      <c r="BG83" s="203">
        <f>IF(N83="zákl. přenesená",J83,0)</f>
        <v>0</v>
      </c>
      <c r="BH83" s="203">
        <f>IF(N83="sníž. přenesená",J83,0)</f>
        <v>0</v>
      </c>
      <c r="BI83" s="203">
        <f>IF(N83="nulová",J83,0)</f>
        <v>0</v>
      </c>
      <c r="BJ83" s="24" t="s">
        <v>81</v>
      </c>
      <c r="BK83" s="203">
        <f>ROUND(I83*H83,2)</f>
        <v>0</v>
      </c>
      <c r="BL83" s="24" t="s">
        <v>439</v>
      </c>
      <c r="BM83" s="24" t="s">
        <v>440</v>
      </c>
    </row>
    <row r="84" spans="2:65" s="10" customFormat="1" ht="29.85" customHeight="1">
      <c r="B84" s="176"/>
      <c r="C84" s="177"/>
      <c r="D84" s="178" t="s">
        <v>72</v>
      </c>
      <c r="E84" s="190" t="s">
        <v>441</v>
      </c>
      <c r="F84" s="190" t="s">
        <v>442</v>
      </c>
      <c r="G84" s="177"/>
      <c r="H84" s="177"/>
      <c r="I84" s="180"/>
      <c r="J84" s="191">
        <f>BK84</f>
        <v>0</v>
      </c>
      <c r="K84" s="177"/>
      <c r="L84" s="182"/>
      <c r="M84" s="183"/>
      <c r="N84" s="184"/>
      <c r="O84" s="184"/>
      <c r="P84" s="185">
        <f>P85</f>
        <v>0</v>
      </c>
      <c r="Q84" s="184"/>
      <c r="R84" s="185">
        <f>R85</f>
        <v>0</v>
      </c>
      <c r="S84" s="184"/>
      <c r="T84" s="186">
        <f>T85</f>
        <v>0</v>
      </c>
      <c r="AR84" s="187" t="s">
        <v>153</v>
      </c>
      <c r="AT84" s="188" t="s">
        <v>72</v>
      </c>
      <c r="AU84" s="188" t="s">
        <v>81</v>
      </c>
      <c r="AY84" s="187" t="s">
        <v>127</v>
      </c>
      <c r="BK84" s="189">
        <f>BK85</f>
        <v>0</v>
      </c>
    </row>
    <row r="85" spans="2:65" s="1" customFormat="1" ht="16.5" customHeight="1">
      <c r="B85" s="41"/>
      <c r="C85" s="192" t="s">
        <v>83</v>
      </c>
      <c r="D85" s="192" t="s">
        <v>130</v>
      </c>
      <c r="E85" s="193" t="s">
        <v>443</v>
      </c>
      <c r="F85" s="194" t="s">
        <v>442</v>
      </c>
      <c r="G85" s="195" t="s">
        <v>438</v>
      </c>
      <c r="H85" s="196">
        <v>1</v>
      </c>
      <c r="I85" s="197"/>
      <c r="J85" s="198">
        <f>ROUND(I85*H85,2)</f>
        <v>0</v>
      </c>
      <c r="K85" s="194" t="s">
        <v>134</v>
      </c>
      <c r="L85" s="61"/>
      <c r="M85" s="199" t="s">
        <v>23</v>
      </c>
      <c r="N85" s="200" t="s">
        <v>44</v>
      </c>
      <c r="O85" s="42"/>
      <c r="P85" s="201">
        <f>O85*H85</f>
        <v>0</v>
      </c>
      <c r="Q85" s="201">
        <v>0</v>
      </c>
      <c r="R85" s="201">
        <f>Q85*H85</f>
        <v>0</v>
      </c>
      <c r="S85" s="201">
        <v>0</v>
      </c>
      <c r="T85" s="202">
        <f>S85*H85</f>
        <v>0</v>
      </c>
      <c r="AR85" s="24" t="s">
        <v>439</v>
      </c>
      <c r="AT85" s="24" t="s">
        <v>130</v>
      </c>
      <c r="AU85" s="24" t="s">
        <v>83</v>
      </c>
      <c r="AY85" s="24" t="s">
        <v>127</v>
      </c>
      <c r="BE85" s="203">
        <f>IF(N85="základní",J85,0)</f>
        <v>0</v>
      </c>
      <c r="BF85" s="203">
        <f>IF(N85="snížená",J85,0)</f>
        <v>0</v>
      </c>
      <c r="BG85" s="203">
        <f>IF(N85="zákl. přenesená",J85,0)</f>
        <v>0</v>
      </c>
      <c r="BH85" s="203">
        <f>IF(N85="sníž. přenesená",J85,0)</f>
        <v>0</v>
      </c>
      <c r="BI85" s="203">
        <f>IF(N85="nulová",J85,0)</f>
        <v>0</v>
      </c>
      <c r="BJ85" s="24" t="s">
        <v>81</v>
      </c>
      <c r="BK85" s="203">
        <f>ROUND(I85*H85,2)</f>
        <v>0</v>
      </c>
      <c r="BL85" s="24" t="s">
        <v>439</v>
      </c>
      <c r="BM85" s="24" t="s">
        <v>444</v>
      </c>
    </row>
    <row r="86" spans="2:65" s="10" customFormat="1" ht="29.85" customHeight="1">
      <c r="B86" s="176"/>
      <c r="C86" s="177"/>
      <c r="D86" s="178" t="s">
        <v>72</v>
      </c>
      <c r="E86" s="190" t="s">
        <v>445</v>
      </c>
      <c r="F86" s="190" t="s">
        <v>446</v>
      </c>
      <c r="G86" s="177"/>
      <c r="H86" s="177"/>
      <c r="I86" s="180"/>
      <c r="J86" s="191">
        <f>BK86</f>
        <v>0</v>
      </c>
      <c r="K86" s="177"/>
      <c r="L86" s="182"/>
      <c r="M86" s="183"/>
      <c r="N86" s="184"/>
      <c r="O86" s="184"/>
      <c r="P86" s="185">
        <f>P87</f>
        <v>0</v>
      </c>
      <c r="Q86" s="184"/>
      <c r="R86" s="185">
        <f>R87</f>
        <v>0</v>
      </c>
      <c r="S86" s="184"/>
      <c r="T86" s="186">
        <f>T87</f>
        <v>0</v>
      </c>
      <c r="AR86" s="187" t="s">
        <v>153</v>
      </c>
      <c r="AT86" s="188" t="s">
        <v>72</v>
      </c>
      <c r="AU86" s="188" t="s">
        <v>81</v>
      </c>
      <c r="AY86" s="187" t="s">
        <v>127</v>
      </c>
      <c r="BK86" s="189">
        <f>BK87</f>
        <v>0</v>
      </c>
    </row>
    <row r="87" spans="2:65" s="1" customFormat="1" ht="16.5" customHeight="1">
      <c r="B87" s="41"/>
      <c r="C87" s="192" t="s">
        <v>143</v>
      </c>
      <c r="D87" s="192" t="s">
        <v>130</v>
      </c>
      <c r="E87" s="193" t="s">
        <v>447</v>
      </c>
      <c r="F87" s="194" t="s">
        <v>448</v>
      </c>
      <c r="G87" s="195" t="s">
        <v>438</v>
      </c>
      <c r="H87" s="196">
        <v>1</v>
      </c>
      <c r="I87" s="197"/>
      <c r="J87" s="198">
        <f>ROUND(I87*H87,2)</f>
        <v>0</v>
      </c>
      <c r="K87" s="194" t="s">
        <v>134</v>
      </c>
      <c r="L87" s="61"/>
      <c r="M87" s="199" t="s">
        <v>23</v>
      </c>
      <c r="N87" s="263" t="s">
        <v>44</v>
      </c>
      <c r="O87" s="264"/>
      <c r="P87" s="265">
        <f>O87*H87</f>
        <v>0</v>
      </c>
      <c r="Q87" s="265">
        <v>0</v>
      </c>
      <c r="R87" s="265">
        <f>Q87*H87</f>
        <v>0</v>
      </c>
      <c r="S87" s="265">
        <v>0</v>
      </c>
      <c r="T87" s="266">
        <f>S87*H87</f>
        <v>0</v>
      </c>
      <c r="AR87" s="24" t="s">
        <v>439</v>
      </c>
      <c r="AT87" s="24" t="s">
        <v>130</v>
      </c>
      <c r="AU87" s="24" t="s">
        <v>83</v>
      </c>
      <c r="AY87" s="24" t="s">
        <v>127</v>
      </c>
      <c r="BE87" s="203">
        <f>IF(N87="základní",J87,0)</f>
        <v>0</v>
      </c>
      <c r="BF87" s="203">
        <f>IF(N87="snížená",J87,0)</f>
        <v>0</v>
      </c>
      <c r="BG87" s="203">
        <f>IF(N87="zákl. přenesená",J87,0)</f>
        <v>0</v>
      </c>
      <c r="BH87" s="203">
        <f>IF(N87="sníž. přenesená",J87,0)</f>
        <v>0</v>
      </c>
      <c r="BI87" s="203">
        <f>IF(N87="nulová",J87,0)</f>
        <v>0</v>
      </c>
      <c r="BJ87" s="24" t="s">
        <v>81</v>
      </c>
      <c r="BK87" s="203">
        <f>ROUND(I87*H87,2)</f>
        <v>0</v>
      </c>
      <c r="BL87" s="24" t="s">
        <v>439</v>
      </c>
      <c r="BM87" s="24" t="s">
        <v>449</v>
      </c>
    </row>
    <row r="88" spans="2:65" s="1" customFormat="1" ht="6.95" customHeight="1">
      <c r="B88" s="56"/>
      <c r="C88" s="57"/>
      <c r="D88" s="57"/>
      <c r="E88" s="57"/>
      <c r="F88" s="57"/>
      <c r="G88" s="57"/>
      <c r="H88" s="57"/>
      <c r="I88" s="139"/>
      <c r="J88" s="57"/>
      <c r="K88" s="57"/>
      <c r="L88" s="61"/>
    </row>
  </sheetData>
  <sheetProtection algorithmName="SHA-512" hashValue="E4AHYMie4spRjFPc5xlm9CSjq8Kl4rWSHjGV0TAW/6x1hx6utdcRiIIr+lex1exJ8eF2vZXQm70oYleNQXVGJQ==" saltValue="C32rQjMd6Mg6y9B7rZPSvoopHi+hu0mdCviIoKA42xKs/AzsJgkbhxulzD3z3UhYJuz1PZc7c63sPK01eUEKEQ==" spinCount="100000" sheet="1" objects="1" scenarios="1" formatColumns="0" formatRows="0" autoFilter="0"/>
  <autoFilter ref="C79:K87"/>
  <mergeCells count="10">
    <mergeCell ref="J51:J52"/>
    <mergeCell ref="E70:H70"/>
    <mergeCell ref="E72:H72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79" display="3) Soupis prací"/>
    <hyperlink ref="L1:V1" location="'Rekapitulace stavby'!C2" display="Rekapitulace stavby"/>
  </hyperlinks>
  <pageMargins left="0.59055118110236227" right="0.59055118110236227" top="0.59055118110236227" bottom="0.59055118110236227" header="0" footer="0"/>
  <pageSetup paperSize="9" fitToHeight="100" orientation="landscape" r:id="rId1"/>
  <headerFooter>
    <oddFooter>&amp;CStrana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6"/>
  <sheetViews>
    <sheetView showGridLines="0" zoomScaleNormal="100" workbookViewId="0"/>
  </sheetViews>
  <sheetFormatPr defaultRowHeight="13.5"/>
  <cols>
    <col min="1" max="1" width="8.33203125" style="267" customWidth="1"/>
    <col min="2" max="2" width="1.6640625" style="267" customWidth="1"/>
    <col min="3" max="4" width="5" style="267" customWidth="1"/>
    <col min="5" max="5" width="11.6640625" style="267" customWidth="1"/>
    <col min="6" max="6" width="9.1640625" style="267" customWidth="1"/>
    <col min="7" max="7" width="5" style="267" customWidth="1"/>
    <col min="8" max="8" width="77.83203125" style="267" customWidth="1"/>
    <col min="9" max="10" width="20" style="267" customWidth="1"/>
    <col min="11" max="11" width="1.6640625" style="267" customWidth="1"/>
  </cols>
  <sheetData>
    <row r="1" spans="2:11" ht="37.5" customHeight="1"/>
    <row r="2" spans="2:11" ht="7.5" customHeight="1">
      <c r="B2" s="268"/>
      <c r="C2" s="269"/>
      <c r="D2" s="269"/>
      <c r="E2" s="269"/>
      <c r="F2" s="269"/>
      <c r="G2" s="269"/>
      <c r="H2" s="269"/>
      <c r="I2" s="269"/>
      <c r="J2" s="269"/>
      <c r="K2" s="270"/>
    </row>
    <row r="3" spans="2:11" s="15" customFormat="1" ht="45" customHeight="1">
      <c r="B3" s="271"/>
      <c r="C3" s="395" t="s">
        <v>450</v>
      </c>
      <c r="D3" s="395"/>
      <c r="E3" s="395"/>
      <c r="F3" s="395"/>
      <c r="G3" s="395"/>
      <c r="H3" s="395"/>
      <c r="I3" s="395"/>
      <c r="J3" s="395"/>
      <c r="K3" s="272"/>
    </row>
    <row r="4" spans="2:11" ht="25.5" customHeight="1">
      <c r="B4" s="273"/>
      <c r="C4" s="399" t="s">
        <v>451</v>
      </c>
      <c r="D4" s="399"/>
      <c r="E4" s="399"/>
      <c r="F4" s="399"/>
      <c r="G4" s="399"/>
      <c r="H4" s="399"/>
      <c r="I4" s="399"/>
      <c r="J4" s="399"/>
      <c r="K4" s="274"/>
    </row>
    <row r="5" spans="2:11" ht="5.25" customHeight="1">
      <c r="B5" s="273"/>
      <c r="C5" s="275"/>
      <c r="D5" s="275"/>
      <c r="E5" s="275"/>
      <c r="F5" s="275"/>
      <c r="G5" s="275"/>
      <c r="H5" s="275"/>
      <c r="I5" s="275"/>
      <c r="J5" s="275"/>
      <c r="K5" s="274"/>
    </row>
    <row r="6" spans="2:11" ht="15" customHeight="1">
      <c r="B6" s="273"/>
      <c r="C6" s="397" t="s">
        <v>452</v>
      </c>
      <c r="D6" s="397"/>
      <c r="E6" s="397"/>
      <c r="F6" s="397"/>
      <c r="G6" s="397"/>
      <c r="H6" s="397"/>
      <c r="I6" s="397"/>
      <c r="J6" s="397"/>
      <c r="K6" s="274"/>
    </row>
    <row r="7" spans="2:11" ht="15" customHeight="1">
      <c r="B7" s="277"/>
      <c r="C7" s="397" t="s">
        <v>453</v>
      </c>
      <c r="D7" s="397"/>
      <c r="E7" s="397"/>
      <c r="F7" s="397"/>
      <c r="G7" s="397"/>
      <c r="H7" s="397"/>
      <c r="I7" s="397"/>
      <c r="J7" s="397"/>
      <c r="K7" s="274"/>
    </row>
    <row r="8" spans="2:11" ht="12.75" customHeight="1">
      <c r="B8" s="277"/>
      <c r="C8" s="276"/>
      <c r="D8" s="276"/>
      <c r="E8" s="276"/>
      <c r="F8" s="276"/>
      <c r="G8" s="276"/>
      <c r="H8" s="276"/>
      <c r="I8" s="276"/>
      <c r="J8" s="276"/>
      <c r="K8" s="274"/>
    </row>
    <row r="9" spans="2:11" ht="15" customHeight="1">
      <c r="B9" s="277"/>
      <c r="C9" s="397" t="s">
        <v>454</v>
      </c>
      <c r="D9" s="397"/>
      <c r="E9" s="397"/>
      <c r="F9" s="397"/>
      <c r="G9" s="397"/>
      <c r="H9" s="397"/>
      <c r="I9" s="397"/>
      <c r="J9" s="397"/>
      <c r="K9" s="274"/>
    </row>
    <row r="10" spans="2:11" ht="15" customHeight="1">
      <c r="B10" s="277"/>
      <c r="C10" s="276"/>
      <c r="D10" s="397" t="s">
        <v>455</v>
      </c>
      <c r="E10" s="397"/>
      <c r="F10" s="397"/>
      <c r="G10" s="397"/>
      <c r="H10" s="397"/>
      <c r="I10" s="397"/>
      <c r="J10" s="397"/>
      <c r="K10" s="274"/>
    </row>
    <row r="11" spans="2:11" ht="15" customHeight="1">
      <c r="B11" s="277"/>
      <c r="C11" s="278"/>
      <c r="D11" s="397" t="s">
        <v>456</v>
      </c>
      <c r="E11" s="397"/>
      <c r="F11" s="397"/>
      <c r="G11" s="397"/>
      <c r="H11" s="397"/>
      <c r="I11" s="397"/>
      <c r="J11" s="397"/>
      <c r="K11" s="274"/>
    </row>
    <row r="12" spans="2:11" ht="12.75" customHeight="1">
      <c r="B12" s="277"/>
      <c r="C12" s="278"/>
      <c r="D12" s="278"/>
      <c r="E12" s="278"/>
      <c r="F12" s="278"/>
      <c r="G12" s="278"/>
      <c r="H12" s="278"/>
      <c r="I12" s="278"/>
      <c r="J12" s="278"/>
      <c r="K12" s="274"/>
    </row>
    <row r="13" spans="2:11" ht="15" customHeight="1">
      <c r="B13" s="277"/>
      <c r="C13" s="278"/>
      <c r="D13" s="397" t="s">
        <v>457</v>
      </c>
      <c r="E13" s="397"/>
      <c r="F13" s="397"/>
      <c r="G13" s="397"/>
      <c r="H13" s="397"/>
      <c r="I13" s="397"/>
      <c r="J13" s="397"/>
      <c r="K13" s="274"/>
    </row>
    <row r="14" spans="2:11" ht="15" customHeight="1">
      <c r="B14" s="277"/>
      <c r="C14" s="278"/>
      <c r="D14" s="397" t="s">
        <v>458</v>
      </c>
      <c r="E14" s="397"/>
      <c r="F14" s="397"/>
      <c r="G14" s="397"/>
      <c r="H14" s="397"/>
      <c r="I14" s="397"/>
      <c r="J14" s="397"/>
      <c r="K14" s="274"/>
    </row>
    <row r="15" spans="2:11" ht="15" customHeight="1">
      <c r="B15" s="277"/>
      <c r="C15" s="278"/>
      <c r="D15" s="397" t="s">
        <v>459</v>
      </c>
      <c r="E15" s="397"/>
      <c r="F15" s="397"/>
      <c r="G15" s="397"/>
      <c r="H15" s="397"/>
      <c r="I15" s="397"/>
      <c r="J15" s="397"/>
      <c r="K15" s="274"/>
    </row>
    <row r="16" spans="2:11" ht="15" customHeight="1">
      <c r="B16" s="277"/>
      <c r="C16" s="278"/>
      <c r="D16" s="278"/>
      <c r="E16" s="279" t="s">
        <v>80</v>
      </c>
      <c r="F16" s="397" t="s">
        <v>460</v>
      </c>
      <c r="G16" s="397"/>
      <c r="H16" s="397"/>
      <c r="I16" s="397"/>
      <c r="J16" s="397"/>
      <c r="K16" s="274"/>
    </row>
    <row r="17" spans="2:11" ht="15" customHeight="1">
      <c r="B17" s="277"/>
      <c r="C17" s="278"/>
      <c r="D17" s="278"/>
      <c r="E17" s="279" t="s">
        <v>461</v>
      </c>
      <c r="F17" s="397" t="s">
        <v>462</v>
      </c>
      <c r="G17" s="397"/>
      <c r="H17" s="397"/>
      <c r="I17" s="397"/>
      <c r="J17" s="397"/>
      <c r="K17" s="274"/>
    </row>
    <row r="18" spans="2:11" ht="15" customHeight="1">
      <c r="B18" s="277"/>
      <c r="C18" s="278"/>
      <c r="D18" s="278"/>
      <c r="E18" s="279" t="s">
        <v>463</v>
      </c>
      <c r="F18" s="397" t="s">
        <v>464</v>
      </c>
      <c r="G18" s="397"/>
      <c r="H18" s="397"/>
      <c r="I18" s="397"/>
      <c r="J18" s="397"/>
      <c r="K18" s="274"/>
    </row>
    <row r="19" spans="2:11" ht="15" customHeight="1">
      <c r="B19" s="277"/>
      <c r="C19" s="278"/>
      <c r="D19" s="278"/>
      <c r="E19" s="279" t="s">
        <v>84</v>
      </c>
      <c r="F19" s="397" t="s">
        <v>465</v>
      </c>
      <c r="G19" s="397"/>
      <c r="H19" s="397"/>
      <c r="I19" s="397"/>
      <c r="J19" s="397"/>
      <c r="K19" s="274"/>
    </row>
    <row r="20" spans="2:11" ht="15" customHeight="1">
      <c r="B20" s="277"/>
      <c r="C20" s="278"/>
      <c r="D20" s="278"/>
      <c r="E20" s="279" t="s">
        <v>466</v>
      </c>
      <c r="F20" s="397" t="s">
        <v>467</v>
      </c>
      <c r="G20" s="397"/>
      <c r="H20" s="397"/>
      <c r="I20" s="397"/>
      <c r="J20" s="397"/>
      <c r="K20" s="274"/>
    </row>
    <row r="21" spans="2:11" ht="15" customHeight="1">
      <c r="B21" s="277"/>
      <c r="C21" s="278"/>
      <c r="D21" s="278"/>
      <c r="E21" s="279" t="s">
        <v>468</v>
      </c>
      <c r="F21" s="397" t="s">
        <v>469</v>
      </c>
      <c r="G21" s="397"/>
      <c r="H21" s="397"/>
      <c r="I21" s="397"/>
      <c r="J21" s="397"/>
      <c r="K21" s="274"/>
    </row>
    <row r="22" spans="2:11" ht="12.75" customHeight="1">
      <c r="B22" s="277"/>
      <c r="C22" s="278"/>
      <c r="D22" s="278"/>
      <c r="E22" s="278"/>
      <c r="F22" s="278"/>
      <c r="G22" s="278"/>
      <c r="H22" s="278"/>
      <c r="I22" s="278"/>
      <c r="J22" s="278"/>
      <c r="K22" s="274"/>
    </row>
    <row r="23" spans="2:11" ht="15" customHeight="1">
      <c r="B23" s="277"/>
      <c r="C23" s="397" t="s">
        <v>470</v>
      </c>
      <c r="D23" s="397"/>
      <c r="E23" s="397"/>
      <c r="F23" s="397"/>
      <c r="G23" s="397"/>
      <c r="H23" s="397"/>
      <c r="I23" s="397"/>
      <c r="J23" s="397"/>
      <c r="K23" s="274"/>
    </row>
    <row r="24" spans="2:11" ht="15" customHeight="1">
      <c r="B24" s="277"/>
      <c r="C24" s="397" t="s">
        <v>471</v>
      </c>
      <c r="D24" s="397"/>
      <c r="E24" s="397"/>
      <c r="F24" s="397"/>
      <c r="G24" s="397"/>
      <c r="H24" s="397"/>
      <c r="I24" s="397"/>
      <c r="J24" s="397"/>
      <c r="K24" s="274"/>
    </row>
    <row r="25" spans="2:11" ht="15" customHeight="1">
      <c r="B25" s="277"/>
      <c r="C25" s="276"/>
      <c r="D25" s="397" t="s">
        <v>472</v>
      </c>
      <c r="E25" s="397"/>
      <c r="F25" s="397"/>
      <c r="G25" s="397"/>
      <c r="H25" s="397"/>
      <c r="I25" s="397"/>
      <c r="J25" s="397"/>
      <c r="K25" s="274"/>
    </row>
    <row r="26" spans="2:11" ht="15" customHeight="1">
      <c r="B26" s="277"/>
      <c r="C26" s="278"/>
      <c r="D26" s="397" t="s">
        <v>473</v>
      </c>
      <c r="E26" s="397"/>
      <c r="F26" s="397"/>
      <c r="G26" s="397"/>
      <c r="H26" s="397"/>
      <c r="I26" s="397"/>
      <c r="J26" s="397"/>
      <c r="K26" s="274"/>
    </row>
    <row r="27" spans="2:11" ht="12.75" customHeight="1">
      <c r="B27" s="277"/>
      <c r="C27" s="278"/>
      <c r="D27" s="278"/>
      <c r="E27" s="278"/>
      <c r="F27" s="278"/>
      <c r="G27" s="278"/>
      <c r="H27" s="278"/>
      <c r="I27" s="278"/>
      <c r="J27" s="278"/>
      <c r="K27" s="274"/>
    </row>
    <row r="28" spans="2:11" ht="15" customHeight="1">
      <c r="B28" s="277"/>
      <c r="C28" s="278"/>
      <c r="D28" s="397" t="s">
        <v>474</v>
      </c>
      <c r="E28" s="397"/>
      <c r="F28" s="397"/>
      <c r="G28" s="397"/>
      <c r="H28" s="397"/>
      <c r="I28" s="397"/>
      <c r="J28" s="397"/>
      <c r="K28" s="274"/>
    </row>
    <row r="29" spans="2:11" ht="15" customHeight="1">
      <c r="B29" s="277"/>
      <c r="C29" s="278"/>
      <c r="D29" s="397" t="s">
        <v>475</v>
      </c>
      <c r="E29" s="397"/>
      <c r="F29" s="397"/>
      <c r="G29" s="397"/>
      <c r="H29" s="397"/>
      <c r="I29" s="397"/>
      <c r="J29" s="397"/>
      <c r="K29" s="274"/>
    </row>
    <row r="30" spans="2:11" ht="12.75" customHeight="1">
      <c r="B30" s="277"/>
      <c r="C30" s="278"/>
      <c r="D30" s="278"/>
      <c r="E30" s="278"/>
      <c r="F30" s="278"/>
      <c r="G30" s="278"/>
      <c r="H30" s="278"/>
      <c r="I30" s="278"/>
      <c r="J30" s="278"/>
      <c r="K30" s="274"/>
    </row>
    <row r="31" spans="2:11" ht="15" customHeight="1">
      <c r="B31" s="277"/>
      <c r="C31" s="278"/>
      <c r="D31" s="397" t="s">
        <v>476</v>
      </c>
      <c r="E31" s="397"/>
      <c r="F31" s="397"/>
      <c r="G31" s="397"/>
      <c r="H31" s="397"/>
      <c r="I31" s="397"/>
      <c r="J31" s="397"/>
      <c r="K31" s="274"/>
    </row>
    <row r="32" spans="2:11" ht="15" customHeight="1">
      <c r="B32" s="277"/>
      <c r="C32" s="278"/>
      <c r="D32" s="397" t="s">
        <v>477</v>
      </c>
      <c r="E32" s="397"/>
      <c r="F32" s="397"/>
      <c r="G32" s="397"/>
      <c r="H32" s="397"/>
      <c r="I32" s="397"/>
      <c r="J32" s="397"/>
      <c r="K32" s="274"/>
    </row>
    <row r="33" spans="2:11" ht="15" customHeight="1">
      <c r="B33" s="277"/>
      <c r="C33" s="278"/>
      <c r="D33" s="397" t="s">
        <v>478</v>
      </c>
      <c r="E33" s="397"/>
      <c r="F33" s="397"/>
      <c r="G33" s="397"/>
      <c r="H33" s="397"/>
      <c r="I33" s="397"/>
      <c r="J33" s="397"/>
      <c r="K33" s="274"/>
    </row>
    <row r="34" spans="2:11" ht="15" customHeight="1">
      <c r="B34" s="277"/>
      <c r="C34" s="278"/>
      <c r="D34" s="276"/>
      <c r="E34" s="280" t="s">
        <v>112</v>
      </c>
      <c r="F34" s="276"/>
      <c r="G34" s="397" t="s">
        <v>479</v>
      </c>
      <c r="H34" s="397"/>
      <c r="I34" s="397"/>
      <c r="J34" s="397"/>
      <c r="K34" s="274"/>
    </row>
    <row r="35" spans="2:11" ht="30.75" customHeight="1">
      <c r="B35" s="277"/>
      <c r="C35" s="278"/>
      <c r="D35" s="276"/>
      <c r="E35" s="280" t="s">
        <v>480</v>
      </c>
      <c r="F35" s="276"/>
      <c r="G35" s="397" t="s">
        <v>481</v>
      </c>
      <c r="H35" s="397"/>
      <c r="I35" s="397"/>
      <c r="J35" s="397"/>
      <c r="K35" s="274"/>
    </row>
    <row r="36" spans="2:11" ht="15" customHeight="1">
      <c r="B36" s="277"/>
      <c r="C36" s="278"/>
      <c r="D36" s="276"/>
      <c r="E36" s="280" t="s">
        <v>54</v>
      </c>
      <c r="F36" s="276"/>
      <c r="G36" s="397" t="s">
        <v>482</v>
      </c>
      <c r="H36" s="397"/>
      <c r="I36" s="397"/>
      <c r="J36" s="397"/>
      <c r="K36" s="274"/>
    </row>
    <row r="37" spans="2:11" ht="15" customHeight="1">
      <c r="B37" s="277"/>
      <c r="C37" s="278"/>
      <c r="D37" s="276"/>
      <c r="E37" s="280" t="s">
        <v>113</v>
      </c>
      <c r="F37" s="276"/>
      <c r="G37" s="397" t="s">
        <v>483</v>
      </c>
      <c r="H37" s="397"/>
      <c r="I37" s="397"/>
      <c r="J37" s="397"/>
      <c r="K37" s="274"/>
    </row>
    <row r="38" spans="2:11" ht="15" customHeight="1">
      <c r="B38" s="277"/>
      <c r="C38" s="278"/>
      <c r="D38" s="276"/>
      <c r="E38" s="280" t="s">
        <v>114</v>
      </c>
      <c r="F38" s="276"/>
      <c r="G38" s="397" t="s">
        <v>484</v>
      </c>
      <c r="H38" s="397"/>
      <c r="I38" s="397"/>
      <c r="J38" s="397"/>
      <c r="K38" s="274"/>
    </row>
    <row r="39" spans="2:11" ht="15" customHeight="1">
      <c r="B39" s="277"/>
      <c r="C39" s="278"/>
      <c r="D39" s="276"/>
      <c r="E39" s="280" t="s">
        <v>115</v>
      </c>
      <c r="F39" s="276"/>
      <c r="G39" s="397" t="s">
        <v>485</v>
      </c>
      <c r="H39" s="397"/>
      <c r="I39" s="397"/>
      <c r="J39" s="397"/>
      <c r="K39" s="274"/>
    </row>
    <row r="40" spans="2:11" ht="15" customHeight="1">
      <c r="B40" s="277"/>
      <c r="C40" s="278"/>
      <c r="D40" s="276"/>
      <c r="E40" s="280" t="s">
        <v>486</v>
      </c>
      <c r="F40" s="276"/>
      <c r="G40" s="397" t="s">
        <v>487</v>
      </c>
      <c r="H40" s="397"/>
      <c r="I40" s="397"/>
      <c r="J40" s="397"/>
      <c r="K40" s="274"/>
    </row>
    <row r="41" spans="2:11" ht="15" customHeight="1">
      <c r="B41" s="277"/>
      <c r="C41" s="278"/>
      <c r="D41" s="276"/>
      <c r="E41" s="280"/>
      <c r="F41" s="276"/>
      <c r="G41" s="397" t="s">
        <v>488</v>
      </c>
      <c r="H41" s="397"/>
      <c r="I41" s="397"/>
      <c r="J41" s="397"/>
      <c r="K41" s="274"/>
    </row>
    <row r="42" spans="2:11" ht="15" customHeight="1">
      <c r="B42" s="277"/>
      <c r="C42" s="278"/>
      <c r="D42" s="276"/>
      <c r="E42" s="280" t="s">
        <v>489</v>
      </c>
      <c r="F42" s="276"/>
      <c r="G42" s="397" t="s">
        <v>490</v>
      </c>
      <c r="H42" s="397"/>
      <c r="I42" s="397"/>
      <c r="J42" s="397"/>
      <c r="K42" s="274"/>
    </row>
    <row r="43" spans="2:11" ht="15" customHeight="1">
      <c r="B43" s="277"/>
      <c r="C43" s="278"/>
      <c r="D43" s="276"/>
      <c r="E43" s="280" t="s">
        <v>117</v>
      </c>
      <c r="F43" s="276"/>
      <c r="G43" s="397" t="s">
        <v>491</v>
      </c>
      <c r="H43" s="397"/>
      <c r="I43" s="397"/>
      <c r="J43" s="397"/>
      <c r="K43" s="274"/>
    </row>
    <row r="44" spans="2:11" ht="12.75" customHeight="1">
      <c r="B44" s="277"/>
      <c r="C44" s="278"/>
      <c r="D44" s="276"/>
      <c r="E44" s="276"/>
      <c r="F44" s="276"/>
      <c r="G44" s="276"/>
      <c r="H44" s="276"/>
      <c r="I44" s="276"/>
      <c r="J44" s="276"/>
      <c r="K44" s="274"/>
    </row>
    <row r="45" spans="2:11" ht="15" customHeight="1">
      <c r="B45" s="277"/>
      <c r="C45" s="278"/>
      <c r="D45" s="397" t="s">
        <v>492</v>
      </c>
      <c r="E45" s="397"/>
      <c r="F45" s="397"/>
      <c r="G45" s="397"/>
      <c r="H45" s="397"/>
      <c r="I45" s="397"/>
      <c r="J45" s="397"/>
      <c r="K45" s="274"/>
    </row>
    <row r="46" spans="2:11" ht="15" customHeight="1">
      <c r="B46" s="277"/>
      <c r="C46" s="278"/>
      <c r="D46" s="278"/>
      <c r="E46" s="397" t="s">
        <v>493</v>
      </c>
      <c r="F46" s="397"/>
      <c r="G46" s="397"/>
      <c r="H46" s="397"/>
      <c r="I46" s="397"/>
      <c r="J46" s="397"/>
      <c r="K46" s="274"/>
    </row>
    <row r="47" spans="2:11" ht="15" customHeight="1">
      <c r="B47" s="277"/>
      <c r="C47" s="278"/>
      <c r="D47" s="278"/>
      <c r="E47" s="397" t="s">
        <v>494</v>
      </c>
      <c r="F47" s="397"/>
      <c r="G47" s="397"/>
      <c r="H47" s="397"/>
      <c r="I47" s="397"/>
      <c r="J47" s="397"/>
      <c r="K47" s="274"/>
    </row>
    <row r="48" spans="2:11" ht="15" customHeight="1">
      <c r="B48" s="277"/>
      <c r="C48" s="278"/>
      <c r="D48" s="278"/>
      <c r="E48" s="397" t="s">
        <v>495</v>
      </c>
      <c r="F48" s="397"/>
      <c r="G48" s="397"/>
      <c r="H48" s="397"/>
      <c r="I48" s="397"/>
      <c r="J48" s="397"/>
      <c r="K48" s="274"/>
    </row>
    <row r="49" spans="2:11" ht="15" customHeight="1">
      <c r="B49" s="277"/>
      <c r="C49" s="278"/>
      <c r="D49" s="397" t="s">
        <v>496</v>
      </c>
      <c r="E49" s="397"/>
      <c r="F49" s="397"/>
      <c r="G49" s="397"/>
      <c r="H49" s="397"/>
      <c r="I49" s="397"/>
      <c r="J49" s="397"/>
      <c r="K49" s="274"/>
    </row>
    <row r="50" spans="2:11" ht="25.5" customHeight="1">
      <c r="B50" s="273"/>
      <c r="C50" s="399" t="s">
        <v>497</v>
      </c>
      <c r="D50" s="399"/>
      <c r="E50" s="399"/>
      <c r="F50" s="399"/>
      <c r="G50" s="399"/>
      <c r="H50" s="399"/>
      <c r="I50" s="399"/>
      <c r="J50" s="399"/>
      <c r="K50" s="274"/>
    </row>
    <row r="51" spans="2:11" ht="5.25" customHeight="1">
      <c r="B51" s="273"/>
      <c r="C51" s="275"/>
      <c r="D51" s="275"/>
      <c r="E51" s="275"/>
      <c r="F51" s="275"/>
      <c r="G51" s="275"/>
      <c r="H51" s="275"/>
      <c r="I51" s="275"/>
      <c r="J51" s="275"/>
      <c r="K51" s="274"/>
    </row>
    <row r="52" spans="2:11" ht="15" customHeight="1">
      <c r="B52" s="273"/>
      <c r="C52" s="397" t="s">
        <v>498</v>
      </c>
      <c r="D52" s="397"/>
      <c r="E52" s="397"/>
      <c r="F52" s="397"/>
      <c r="G52" s="397"/>
      <c r="H52" s="397"/>
      <c r="I52" s="397"/>
      <c r="J52" s="397"/>
      <c r="K52" s="274"/>
    </row>
    <row r="53" spans="2:11" ht="15" customHeight="1">
      <c r="B53" s="273"/>
      <c r="C53" s="397" t="s">
        <v>499</v>
      </c>
      <c r="D53" s="397"/>
      <c r="E53" s="397"/>
      <c r="F53" s="397"/>
      <c r="G53" s="397"/>
      <c r="H53" s="397"/>
      <c r="I53" s="397"/>
      <c r="J53" s="397"/>
      <c r="K53" s="274"/>
    </row>
    <row r="54" spans="2:11" ht="12.75" customHeight="1">
      <c r="B54" s="273"/>
      <c r="C54" s="276"/>
      <c r="D54" s="276"/>
      <c r="E54" s="276"/>
      <c r="F54" s="276"/>
      <c r="G54" s="276"/>
      <c r="H54" s="276"/>
      <c r="I54" s="276"/>
      <c r="J54" s="276"/>
      <c r="K54" s="274"/>
    </row>
    <row r="55" spans="2:11" ht="15" customHeight="1">
      <c r="B55" s="273"/>
      <c r="C55" s="397" t="s">
        <v>500</v>
      </c>
      <c r="D55" s="397"/>
      <c r="E55" s="397"/>
      <c r="F55" s="397"/>
      <c r="G55" s="397"/>
      <c r="H55" s="397"/>
      <c r="I55" s="397"/>
      <c r="J55" s="397"/>
      <c r="K55" s="274"/>
    </row>
    <row r="56" spans="2:11" ht="15" customHeight="1">
      <c r="B56" s="273"/>
      <c r="C56" s="278"/>
      <c r="D56" s="397" t="s">
        <v>501</v>
      </c>
      <c r="E56" s="397"/>
      <c r="F56" s="397"/>
      <c r="G56" s="397"/>
      <c r="H56" s="397"/>
      <c r="I56" s="397"/>
      <c r="J56" s="397"/>
      <c r="K56" s="274"/>
    </row>
    <row r="57" spans="2:11" ht="15" customHeight="1">
      <c r="B57" s="273"/>
      <c r="C57" s="278"/>
      <c r="D57" s="397" t="s">
        <v>502</v>
      </c>
      <c r="E57" s="397"/>
      <c r="F57" s="397"/>
      <c r="G57" s="397"/>
      <c r="H57" s="397"/>
      <c r="I57" s="397"/>
      <c r="J57" s="397"/>
      <c r="K57" s="274"/>
    </row>
    <row r="58" spans="2:11" ht="15" customHeight="1">
      <c r="B58" s="273"/>
      <c r="C58" s="278"/>
      <c r="D58" s="397" t="s">
        <v>503</v>
      </c>
      <c r="E58" s="397"/>
      <c r="F58" s="397"/>
      <c r="G58" s="397"/>
      <c r="H58" s="397"/>
      <c r="I58" s="397"/>
      <c r="J58" s="397"/>
      <c r="K58" s="274"/>
    </row>
    <row r="59" spans="2:11" ht="15" customHeight="1">
      <c r="B59" s="273"/>
      <c r="C59" s="278"/>
      <c r="D59" s="397" t="s">
        <v>504</v>
      </c>
      <c r="E59" s="397"/>
      <c r="F59" s="397"/>
      <c r="G59" s="397"/>
      <c r="H59" s="397"/>
      <c r="I59" s="397"/>
      <c r="J59" s="397"/>
      <c r="K59" s="274"/>
    </row>
    <row r="60" spans="2:11" ht="15" customHeight="1">
      <c r="B60" s="273"/>
      <c r="C60" s="278"/>
      <c r="D60" s="398" t="s">
        <v>505</v>
      </c>
      <c r="E60" s="398"/>
      <c r="F60" s="398"/>
      <c r="G60" s="398"/>
      <c r="H60" s="398"/>
      <c r="I60" s="398"/>
      <c r="J60" s="398"/>
      <c r="K60" s="274"/>
    </row>
    <row r="61" spans="2:11" ht="15" customHeight="1">
      <c r="B61" s="273"/>
      <c r="C61" s="278"/>
      <c r="D61" s="397" t="s">
        <v>506</v>
      </c>
      <c r="E61" s="397"/>
      <c r="F61" s="397"/>
      <c r="G61" s="397"/>
      <c r="H61" s="397"/>
      <c r="I61" s="397"/>
      <c r="J61" s="397"/>
      <c r="K61" s="274"/>
    </row>
    <row r="62" spans="2:11" ht="12.75" customHeight="1">
      <c r="B62" s="273"/>
      <c r="C62" s="278"/>
      <c r="D62" s="278"/>
      <c r="E62" s="281"/>
      <c r="F62" s="278"/>
      <c r="G62" s="278"/>
      <c r="H62" s="278"/>
      <c r="I62" s="278"/>
      <c r="J62" s="278"/>
      <c r="K62" s="274"/>
    </row>
    <row r="63" spans="2:11" ht="15" customHeight="1">
      <c r="B63" s="273"/>
      <c r="C63" s="278"/>
      <c r="D63" s="397" t="s">
        <v>507</v>
      </c>
      <c r="E63" s="397"/>
      <c r="F63" s="397"/>
      <c r="G63" s="397"/>
      <c r="H63" s="397"/>
      <c r="I63" s="397"/>
      <c r="J63" s="397"/>
      <c r="K63" s="274"/>
    </row>
    <row r="64" spans="2:11" ht="15" customHeight="1">
      <c r="B64" s="273"/>
      <c r="C64" s="278"/>
      <c r="D64" s="398" t="s">
        <v>508</v>
      </c>
      <c r="E64" s="398"/>
      <c r="F64" s="398"/>
      <c r="G64" s="398"/>
      <c r="H64" s="398"/>
      <c r="I64" s="398"/>
      <c r="J64" s="398"/>
      <c r="K64" s="274"/>
    </row>
    <row r="65" spans="2:11" ht="15" customHeight="1">
      <c r="B65" s="273"/>
      <c r="C65" s="278"/>
      <c r="D65" s="397" t="s">
        <v>509</v>
      </c>
      <c r="E65" s="397"/>
      <c r="F65" s="397"/>
      <c r="G65" s="397"/>
      <c r="H65" s="397"/>
      <c r="I65" s="397"/>
      <c r="J65" s="397"/>
      <c r="K65" s="274"/>
    </row>
    <row r="66" spans="2:11" ht="15" customHeight="1">
      <c r="B66" s="273"/>
      <c r="C66" s="278"/>
      <c r="D66" s="397" t="s">
        <v>510</v>
      </c>
      <c r="E66" s="397"/>
      <c r="F66" s="397"/>
      <c r="G66" s="397"/>
      <c r="H66" s="397"/>
      <c r="I66" s="397"/>
      <c r="J66" s="397"/>
      <c r="K66" s="274"/>
    </row>
    <row r="67" spans="2:11" ht="15" customHeight="1">
      <c r="B67" s="273"/>
      <c r="C67" s="278"/>
      <c r="D67" s="397" t="s">
        <v>511</v>
      </c>
      <c r="E67" s="397"/>
      <c r="F67" s="397"/>
      <c r="G67" s="397"/>
      <c r="H67" s="397"/>
      <c r="I67" s="397"/>
      <c r="J67" s="397"/>
      <c r="K67" s="274"/>
    </row>
    <row r="68" spans="2:11" ht="15" customHeight="1">
      <c r="B68" s="273"/>
      <c r="C68" s="278"/>
      <c r="D68" s="397" t="s">
        <v>512</v>
      </c>
      <c r="E68" s="397"/>
      <c r="F68" s="397"/>
      <c r="G68" s="397"/>
      <c r="H68" s="397"/>
      <c r="I68" s="397"/>
      <c r="J68" s="397"/>
      <c r="K68" s="274"/>
    </row>
    <row r="69" spans="2:11" ht="12.75" customHeight="1">
      <c r="B69" s="282"/>
      <c r="C69" s="283"/>
      <c r="D69" s="283"/>
      <c r="E69" s="283"/>
      <c r="F69" s="283"/>
      <c r="G69" s="283"/>
      <c r="H69" s="283"/>
      <c r="I69" s="283"/>
      <c r="J69" s="283"/>
      <c r="K69" s="284"/>
    </row>
    <row r="70" spans="2:11" ht="18.75" customHeight="1">
      <c r="B70" s="285"/>
      <c r="C70" s="285"/>
      <c r="D70" s="285"/>
      <c r="E70" s="285"/>
      <c r="F70" s="285"/>
      <c r="G70" s="285"/>
      <c r="H70" s="285"/>
      <c r="I70" s="285"/>
      <c r="J70" s="285"/>
      <c r="K70" s="286"/>
    </row>
    <row r="71" spans="2:11" ht="18.75" customHeight="1">
      <c r="B71" s="286"/>
      <c r="C71" s="286"/>
      <c r="D71" s="286"/>
      <c r="E71" s="286"/>
      <c r="F71" s="286"/>
      <c r="G71" s="286"/>
      <c r="H71" s="286"/>
      <c r="I71" s="286"/>
      <c r="J71" s="286"/>
      <c r="K71" s="286"/>
    </row>
    <row r="72" spans="2:11" ht="7.5" customHeight="1">
      <c r="B72" s="287"/>
      <c r="C72" s="288"/>
      <c r="D72" s="288"/>
      <c r="E72" s="288"/>
      <c r="F72" s="288"/>
      <c r="G72" s="288"/>
      <c r="H72" s="288"/>
      <c r="I72" s="288"/>
      <c r="J72" s="288"/>
      <c r="K72" s="289"/>
    </row>
    <row r="73" spans="2:11" ht="45" customHeight="1">
      <c r="B73" s="290"/>
      <c r="C73" s="396" t="s">
        <v>91</v>
      </c>
      <c r="D73" s="396"/>
      <c r="E73" s="396"/>
      <c r="F73" s="396"/>
      <c r="G73" s="396"/>
      <c r="H73" s="396"/>
      <c r="I73" s="396"/>
      <c r="J73" s="396"/>
      <c r="K73" s="291"/>
    </row>
    <row r="74" spans="2:11" ht="17.25" customHeight="1">
      <c r="B74" s="290"/>
      <c r="C74" s="292" t="s">
        <v>513</v>
      </c>
      <c r="D74" s="292"/>
      <c r="E74" s="292"/>
      <c r="F74" s="292" t="s">
        <v>514</v>
      </c>
      <c r="G74" s="293"/>
      <c r="H74" s="292" t="s">
        <v>113</v>
      </c>
      <c r="I74" s="292" t="s">
        <v>58</v>
      </c>
      <c r="J74" s="292" t="s">
        <v>515</v>
      </c>
      <c r="K74" s="291"/>
    </row>
    <row r="75" spans="2:11" ht="17.25" customHeight="1">
      <c r="B75" s="290"/>
      <c r="C75" s="294" t="s">
        <v>516</v>
      </c>
      <c r="D75" s="294"/>
      <c r="E75" s="294"/>
      <c r="F75" s="295" t="s">
        <v>517</v>
      </c>
      <c r="G75" s="296"/>
      <c r="H75" s="294"/>
      <c r="I75" s="294"/>
      <c r="J75" s="294" t="s">
        <v>518</v>
      </c>
      <c r="K75" s="291"/>
    </row>
    <row r="76" spans="2:11" ht="5.25" customHeight="1">
      <c r="B76" s="290"/>
      <c r="C76" s="297"/>
      <c r="D76" s="297"/>
      <c r="E76" s="297"/>
      <c r="F76" s="297"/>
      <c r="G76" s="298"/>
      <c r="H76" s="297"/>
      <c r="I76" s="297"/>
      <c r="J76" s="297"/>
      <c r="K76" s="291"/>
    </row>
    <row r="77" spans="2:11" ht="15" customHeight="1">
      <c r="B77" s="290"/>
      <c r="C77" s="280" t="s">
        <v>54</v>
      </c>
      <c r="D77" s="297"/>
      <c r="E77" s="297"/>
      <c r="F77" s="299" t="s">
        <v>519</v>
      </c>
      <c r="G77" s="298"/>
      <c r="H77" s="280" t="s">
        <v>520</v>
      </c>
      <c r="I77" s="280" t="s">
        <v>521</v>
      </c>
      <c r="J77" s="280">
        <v>20</v>
      </c>
      <c r="K77" s="291"/>
    </row>
    <row r="78" spans="2:11" ht="15" customHeight="1">
      <c r="B78" s="290"/>
      <c r="C78" s="280" t="s">
        <v>522</v>
      </c>
      <c r="D78" s="280"/>
      <c r="E78" s="280"/>
      <c r="F78" s="299" t="s">
        <v>519</v>
      </c>
      <c r="G78" s="298"/>
      <c r="H78" s="280" t="s">
        <v>523</v>
      </c>
      <c r="I78" s="280" t="s">
        <v>521</v>
      </c>
      <c r="J78" s="280">
        <v>120</v>
      </c>
      <c r="K78" s="291"/>
    </row>
    <row r="79" spans="2:11" ht="15" customHeight="1">
      <c r="B79" s="300"/>
      <c r="C79" s="280" t="s">
        <v>524</v>
      </c>
      <c r="D79" s="280"/>
      <c r="E79" s="280"/>
      <c r="F79" s="299" t="s">
        <v>525</v>
      </c>
      <c r="G79" s="298"/>
      <c r="H79" s="280" t="s">
        <v>526</v>
      </c>
      <c r="I79" s="280" t="s">
        <v>521</v>
      </c>
      <c r="J79" s="280">
        <v>50</v>
      </c>
      <c r="K79" s="291"/>
    </row>
    <row r="80" spans="2:11" ht="15" customHeight="1">
      <c r="B80" s="300"/>
      <c r="C80" s="280" t="s">
        <v>527</v>
      </c>
      <c r="D80" s="280"/>
      <c r="E80" s="280"/>
      <c r="F80" s="299" t="s">
        <v>519</v>
      </c>
      <c r="G80" s="298"/>
      <c r="H80" s="280" t="s">
        <v>528</v>
      </c>
      <c r="I80" s="280" t="s">
        <v>529</v>
      </c>
      <c r="J80" s="280"/>
      <c r="K80" s="291"/>
    </row>
    <row r="81" spans="2:11" ht="15" customHeight="1">
      <c r="B81" s="300"/>
      <c r="C81" s="301" t="s">
        <v>530</v>
      </c>
      <c r="D81" s="301"/>
      <c r="E81" s="301"/>
      <c r="F81" s="302" t="s">
        <v>525</v>
      </c>
      <c r="G81" s="301"/>
      <c r="H81" s="301" t="s">
        <v>531</v>
      </c>
      <c r="I81" s="301" t="s">
        <v>521</v>
      </c>
      <c r="J81" s="301">
        <v>15</v>
      </c>
      <c r="K81" s="291"/>
    </row>
    <row r="82" spans="2:11" ht="15" customHeight="1">
      <c r="B82" s="300"/>
      <c r="C82" s="301" t="s">
        <v>532</v>
      </c>
      <c r="D82" s="301"/>
      <c r="E82" s="301"/>
      <c r="F82" s="302" t="s">
        <v>525</v>
      </c>
      <c r="G82" s="301"/>
      <c r="H82" s="301" t="s">
        <v>533</v>
      </c>
      <c r="I82" s="301" t="s">
        <v>521</v>
      </c>
      <c r="J82" s="301">
        <v>15</v>
      </c>
      <c r="K82" s="291"/>
    </row>
    <row r="83" spans="2:11" ht="15" customHeight="1">
      <c r="B83" s="300"/>
      <c r="C83" s="301" t="s">
        <v>534</v>
      </c>
      <c r="D83" s="301"/>
      <c r="E83" s="301"/>
      <c r="F83" s="302" t="s">
        <v>525</v>
      </c>
      <c r="G83" s="301"/>
      <c r="H83" s="301" t="s">
        <v>535</v>
      </c>
      <c r="I83" s="301" t="s">
        <v>521</v>
      </c>
      <c r="J83" s="301">
        <v>20</v>
      </c>
      <c r="K83" s="291"/>
    </row>
    <row r="84" spans="2:11" ht="15" customHeight="1">
      <c r="B84" s="300"/>
      <c r="C84" s="301" t="s">
        <v>536</v>
      </c>
      <c r="D84" s="301"/>
      <c r="E84" s="301"/>
      <c r="F84" s="302" t="s">
        <v>525</v>
      </c>
      <c r="G84" s="301"/>
      <c r="H84" s="301" t="s">
        <v>537</v>
      </c>
      <c r="I84" s="301" t="s">
        <v>521</v>
      </c>
      <c r="J84" s="301">
        <v>20</v>
      </c>
      <c r="K84" s="291"/>
    </row>
    <row r="85" spans="2:11" ht="15" customHeight="1">
      <c r="B85" s="300"/>
      <c r="C85" s="280" t="s">
        <v>538</v>
      </c>
      <c r="D85" s="280"/>
      <c r="E85" s="280"/>
      <c r="F85" s="299" t="s">
        <v>525</v>
      </c>
      <c r="G85" s="298"/>
      <c r="H85" s="280" t="s">
        <v>539</v>
      </c>
      <c r="I85" s="280" t="s">
        <v>521</v>
      </c>
      <c r="J85" s="280">
        <v>50</v>
      </c>
      <c r="K85" s="291"/>
    </row>
    <row r="86" spans="2:11" ht="15" customHeight="1">
      <c r="B86" s="300"/>
      <c r="C86" s="280" t="s">
        <v>540</v>
      </c>
      <c r="D86" s="280"/>
      <c r="E86" s="280"/>
      <c r="F86" s="299" t="s">
        <v>525</v>
      </c>
      <c r="G86" s="298"/>
      <c r="H86" s="280" t="s">
        <v>541</v>
      </c>
      <c r="I86" s="280" t="s">
        <v>521</v>
      </c>
      <c r="J86" s="280">
        <v>20</v>
      </c>
      <c r="K86" s="291"/>
    </row>
    <row r="87" spans="2:11" ht="15" customHeight="1">
      <c r="B87" s="300"/>
      <c r="C87" s="280" t="s">
        <v>542</v>
      </c>
      <c r="D87" s="280"/>
      <c r="E87" s="280"/>
      <c r="F87" s="299" t="s">
        <v>525</v>
      </c>
      <c r="G87" s="298"/>
      <c r="H87" s="280" t="s">
        <v>543</v>
      </c>
      <c r="I87" s="280" t="s">
        <v>521</v>
      </c>
      <c r="J87" s="280">
        <v>20</v>
      </c>
      <c r="K87" s="291"/>
    </row>
    <row r="88" spans="2:11" ht="15" customHeight="1">
      <c r="B88" s="300"/>
      <c r="C88" s="280" t="s">
        <v>544</v>
      </c>
      <c r="D88" s="280"/>
      <c r="E88" s="280"/>
      <c r="F88" s="299" t="s">
        <v>525</v>
      </c>
      <c r="G88" s="298"/>
      <c r="H88" s="280" t="s">
        <v>545</v>
      </c>
      <c r="I88" s="280" t="s">
        <v>521</v>
      </c>
      <c r="J88" s="280">
        <v>50</v>
      </c>
      <c r="K88" s="291"/>
    </row>
    <row r="89" spans="2:11" ht="15" customHeight="1">
      <c r="B89" s="300"/>
      <c r="C89" s="280" t="s">
        <v>546</v>
      </c>
      <c r="D89" s="280"/>
      <c r="E89" s="280"/>
      <c r="F89" s="299" t="s">
        <v>525</v>
      </c>
      <c r="G89" s="298"/>
      <c r="H89" s="280" t="s">
        <v>546</v>
      </c>
      <c r="I89" s="280" t="s">
        <v>521</v>
      </c>
      <c r="J89" s="280">
        <v>50</v>
      </c>
      <c r="K89" s="291"/>
    </row>
    <row r="90" spans="2:11" ht="15" customHeight="1">
      <c r="B90" s="300"/>
      <c r="C90" s="280" t="s">
        <v>118</v>
      </c>
      <c r="D90" s="280"/>
      <c r="E90" s="280"/>
      <c r="F90" s="299" t="s">
        <v>525</v>
      </c>
      <c r="G90" s="298"/>
      <c r="H90" s="280" t="s">
        <v>547</v>
      </c>
      <c r="I90" s="280" t="s">
        <v>521</v>
      </c>
      <c r="J90" s="280">
        <v>255</v>
      </c>
      <c r="K90" s="291"/>
    </row>
    <row r="91" spans="2:11" ht="15" customHeight="1">
      <c r="B91" s="300"/>
      <c r="C91" s="280" t="s">
        <v>548</v>
      </c>
      <c r="D91" s="280"/>
      <c r="E91" s="280"/>
      <c r="F91" s="299" t="s">
        <v>519</v>
      </c>
      <c r="G91" s="298"/>
      <c r="H91" s="280" t="s">
        <v>549</v>
      </c>
      <c r="I91" s="280" t="s">
        <v>550</v>
      </c>
      <c r="J91" s="280"/>
      <c r="K91" s="291"/>
    </row>
    <row r="92" spans="2:11" ht="15" customHeight="1">
      <c r="B92" s="300"/>
      <c r="C92" s="280" t="s">
        <v>551</v>
      </c>
      <c r="D92" s="280"/>
      <c r="E92" s="280"/>
      <c r="F92" s="299" t="s">
        <v>519</v>
      </c>
      <c r="G92" s="298"/>
      <c r="H92" s="280" t="s">
        <v>552</v>
      </c>
      <c r="I92" s="280" t="s">
        <v>553</v>
      </c>
      <c r="J92" s="280"/>
      <c r="K92" s="291"/>
    </row>
    <row r="93" spans="2:11" ht="15" customHeight="1">
      <c r="B93" s="300"/>
      <c r="C93" s="280" t="s">
        <v>554</v>
      </c>
      <c r="D93" s="280"/>
      <c r="E93" s="280"/>
      <c r="F93" s="299" t="s">
        <v>519</v>
      </c>
      <c r="G93" s="298"/>
      <c r="H93" s="280" t="s">
        <v>554</v>
      </c>
      <c r="I93" s="280" t="s">
        <v>553</v>
      </c>
      <c r="J93" s="280"/>
      <c r="K93" s="291"/>
    </row>
    <row r="94" spans="2:11" ht="15" customHeight="1">
      <c r="B94" s="300"/>
      <c r="C94" s="280" t="s">
        <v>39</v>
      </c>
      <c r="D94" s="280"/>
      <c r="E94" s="280"/>
      <c r="F94" s="299" t="s">
        <v>519</v>
      </c>
      <c r="G94" s="298"/>
      <c r="H94" s="280" t="s">
        <v>555</v>
      </c>
      <c r="I94" s="280" t="s">
        <v>553</v>
      </c>
      <c r="J94" s="280"/>
      <c r="K94" s="291"/>
    </row>
    <row r="95" spans="2:11" ht="15" customHeight="1">
      <c r="B95" s="300"/>
      <c r="C95" s="280" t="s">
        <v>49</v>
      </c>
      <c r="D95" s="280"/>
      <c r="E95" s="280"/>
      <c r="F95" s="299" t="s">
        <v>519</v>
      </c>
      <c r="G95" s="298"/>
      <c r="H95" s="280" t="s">
        <v>556</v>
      </c>
      <c r="I95" s="280" t="s">
        <v>553</v>
      </c>
      <c r="J95" s="280"/>
      <c r="K95" s="291"/>
    </row>
    <row r="96" spans="2:11" ht="15" customHeight="1">
      <c r="B96" s="303"/>
      <c r="C96" s="304"/>
      <c r="D96" s="304"/>
      <c r="E96" s="304"/>
      <c r="F96" s="304"/>
      <c r="G96" s="304"/>
      <c r="H96" s="304"/>
      <c r="I96" s="304"/>
      <c r="J96" s="304"/>
      <c r="K96" s="305"/>
    </row>
    <row r="97" spans="2:11" ht="18.75" customHeight="1">
      <c r="B97" s="306"/>
      <c r="C97" s="307"/>
      <c r="D97" s="307"/>
      <c r="E97" s="307"/>
      <c r="F97" s="307"/>
      <c r="G97" s="307"/>
      <c r="H97" s="307"/>
      <c r="I97" s="307"/>
      <c r="J97" s="307"/>
      <c r="K97" s="306"/>
    </row>
    <row r="98" spans="2:11" ht="18.75" customHeight="1">
      <c r="B98" s="286"/>
      <c r="C98" s="286"/>
      <c r="D98" s="286"/>
      <c r="E98" s="286"/>
      <c r="F98" s="286"/>
      <c r="G98" s="286"/>
      <c r="H98" s="286"/>
      <c r="I98" s="286"/>
      <c r="J98" s="286"/>
      <c r="K98" s="286"/>
    </row>
    <row r="99" spans="2:11" ht="7.5" customHeight="1">
      <c r="B99" s="287"/>
      <c r="C99" s="288"/>
      <c r="D99" s="288"/>
      <c r="E99" s="288"/>
      <c r="F99" s="288"/>
      <c r="G99" s="288"/>
      <c r="H99" s="288"/>
      <c r="I99" s="288"/>
      <c r="J99" s="288"/>
      <c r="K99" s="289"/>
    </row>
    <row r="100" spans="2:11" ht="45" customHeight="1">
      <c r="B100" s="290"/>
      <c r="C100" s="396" t="s">
        <v>557</v>
      </c>
      <c r="D100" s="396"/>
      <c r="E100" s="396"/>
      <c r="F100" s="396"/>
      <c r="G100" s="396"/>
      <c r="H100" s="396"/>
      <c r="I100" s="396"/>
      <c r="J100" s="396"/>
      <c r="K100" s="291"/>
    </row>
    <row r="101" spans="2:11" ht="17.25" customHeight="1">
      <c r="B101" s="290"/>
      <c r="C101" s="292" t="s">
        <v>513</v>
      </c>
      <c r="D101" s="292"/>
      <c r="E101" s="292"/>
      <c r="F101" s="292" t="s">
        <v>514</v>
      </c>
      <c r="G101" s="293"/>
      <c r="H101" s="292" t="s">
        <v>113</v>
      </c>
      <c r="I101" s="292" t="s">
        <v>58</v>
      </c>
      <c r="J101" s="292" t="s">
        <v>515</v>
      </c>
      <c r="K101" s="291"/>
    </row>
    <row r="102" spans="2:11" ht="17.25" customHeight="1">
      <c r="B102" s="290"/>
      <c r="C102" s="294" t="s">
        <v>516</v>
      </c>
      <c r="D102" s="294"/>
      <c r="E102" s="294"/>
      <c r="F102" s="295" t="s">
        <v>517</v>
      </c>
      <c r="G102" s="296"/>
      <c r="H102" s="294"/>
      <c r="I102" s="294"/>
      <c r="J102" s="294" t="s">
        <v>518</v>
      </c>
      <c r="K102" s="291"/>
    </row>
    <row r="103" spans="2:11" ht="5.25" customHeight="1">
      <c r="B103" s="290"/>
      <c r="C103" s="292"/>
      <c r="D103" s="292"/>
      <c r="E103" s="292"/>
      <c r="F103" s="292"/>
      <c r="G103" s="308"/>
      <c r="H103" s="292"/>
      <c r="I103" s="292"/>
      <c r="J103" s="292"/>
      <c r="K103" s="291"/>
    </row>
    <row r="104" spans="2:11" ht="15" customHeight="1">
      <c r="B104" s="290"/>
      <c r="C104" s="280" t="s">
        <v>54</v>
      </c>
      <c r="D104" s="297"/>
      <c r="E104" s="297"/>
      <c r="F104" s="299" t="s">
        <v>519</v>
      </c>
      <c r="G104" s="308"/>
      <c r="H104" s="280" t="s">
        <v>558</v>
      </c>
      <c r="I104" s="280" t="s">
        <v>521</v>
      </c>
      <c r="J104" s="280">
        <v>20</v>
      </c>
      <c r="K104" s="291"/>
    </row>
    <row r="105" spans="2:11" ht="15" customHeight="1">
      <c r="B105" s="290"/>
      <c r="C105" s="280" t="s">
        <v>522</v>
      </c>
      <c r="D105" s="280"/>
      <c r="E105" s="280"/>
      <c r="F105" s="299" t="s">
        <v>519</v>
      </c>
      <c r="G105" s="280"/>
      <c r="H105" s="280" t="s">
        <v>558</v>
      </c>
      <c r="I105" s="280" t="s">
        <v>521</v>
      </c>
      <c r="J105" s="280">
        <v>120</v>
      </c>
      <c r="K105" s="291"/>
    </row>
    <row r="106" spans="2:11" ht="15" customHeight="1">
      <c r="B106" s="300"/>
      <c r="C106" s="280" t="s">
        <v>524</v>
      </c>
      <c r="D106" s="280"/>
      <c r="E106" s="280"/>
      <c r="F106" s="299" t="s">
        <v>525</v>
      </c>
      <c r="G106" s="280"/>
      <c r="H106" s="280" t="s">
        <v>558</v>
      </c>
      <c r="I106" s="280" t="s">
        <v>521</v>
      </c>
      <c r="J106" s="280">
        <v>50</v>
      </c>
      <c r="K106" s="291"/>
    </row>
    <row r="107" spans="2:11" ht="15" customHeight="1">
      <c r="B107" s="300"/>
      <c r="C107" s="280" t="s">
        <v>527</v>
      </c>
      <c r="D107" s="280"/>
      <c r="E107" s="280"/>
      <c r="F107" s="299" t="s">
        <v>519</v>
      </c>
      <c r="G107" s="280"/>
      <c r="H107" s="280" t="s">
        <v>558</v>
      </c>
      <c r="I107" s="280" t="s">
        <v>529</v>
      </c>
      <c r="J107" s="280"/>
      <c r="K107" s="291"/>
    </row>
    <row r="108" spans="2:11" ht="15" customHeight="1">
      <c r="B108" s="300"/>
      <c r="C108" s="280" t="s">
        <v>538</v>
      </c>
      <c r="D108" s="280"/>
      <c r="E108" s="280"/>
      <c r="F108" s="299" t="s">
        <v>525</v>
      </c>
      <c r="G108" s="280"/>
      <c r="H108" s="280" t="s">
        <v>558</v>
      </c>
      <c r="I108" s="280" t="s">
        <v>521</v>
      </c>
      <c r="J108" s="280">
        <v>50</v>
      </c>
      <c r="K108" s="291"/>
    </row>
    <row r="109" spans="2:11" ht="15" customHeight="1">
      <c r="B109" s="300"/>
      <c r="C109" s="280" t="s">
        <v>546</v>
      </c>
      <c r="D109" s="280"/>
      <c r="E109" s="280"/>
      <c r="F109" s="299" t="s">
        <v>525</v>
      </c>
      <c r="G109" s="280"/>
      <c r="H109" s="280" t="s">
        <v>558</v>
      </c>
      <c r="I109" s="280" t="s">
        <v>521</v>
      </c>
      <c r="J109" s="280">
        <v>50</v>
      </c>
      <c r="K109" s="291"/>
    </row>
    <row r="110" spans="2:11" ht="15" customHeight="1">
      <c r="B110" s="300"/>
      <c r="C110" s="280" t="s">
        <v>544</v>
      </c>
      <c r="D110" s="280"/>
      <c r="E110" s="280"/>
      <c r="F110" s="299" t="s">
        <v>525</v>
      </c>
      <c r="G110" s="280"/>
      <c r="H110" s="280" t="s">
        <v>558</v>
      </c>
      <c r="I110" s="280" t="s">
        <v>521</v>
      </c>
      <c r="J110" s="280">
        <v>50</v>
      </c>
      <c r="K110" s="291"/>
    </row>
    <row r="111" spans="2:11" ht="15" customHeight="1">
      <c r="B111" s="300"/>
      <c r="C111" s="280" t="s">
        <v>54</v>
      </c>
      <c r="D111" s="280"/>
      <c r="E111" s="280"/>
      <c r="F111" s="299" t="s">
        <v>519</v>
      </c>
      <c r="G111" s="280"/>
      <c r="H111" s="280" t="s">
        <v>559</v>
      </c>
      <c r="I111" s="280" t="s">
        <v>521</v>
      </c>
      <c r="J111" s="280">
        <v>20</v>
      </c>
      <c r="K111" s="291"/>
    </row>
    <row r="112" spans="2:11" ht="15" customHeight="1">
      <c r="B112" s="300"/>
      <c r="C112" s="280" t="s">
        <v>560</v>
      </c>
      <c r="D112" s="280"/>
      <c r="E112" s="280"/>
      <c r="F112" s="299" t="s">
        <v>519</v>
      </c>
      <c r="G112" s="280"/>
      <c r="H112" s="280" t="s">
        <v>561</v>
      </c>
      <c r="I112" s="280" t="s">
        <v>521</v>
      </c>
      <c r="J112" s="280">
        <v>120</v>
      </c>
      <c r="K112" s="291"/>
    </row>
    <row r="113" spans="2:11" ht="15" customHeight="1">
      <c r="B113" s="300"/>
      <c r="C113" s="280" t="s">
        <v>39</v>
      </c>
      <c r="D113" s="280"/>
      <c r="E113" s="280"/>
      <c r="F113" s="299" t="s">
        <v>519</v>
      </c>
      <c r="G113" s="280"/>
      <c r="H113" s="280" t="s">
        <v>562</v>
      </c>
      <c r="I113" s="280" t="s">
        <v>553</v>
      </c>
      <c r="J113" s="280"/>
      <c r="K113" s="291"/>
    </row>
    <row r="114" spans="2:11" ht="15" customHeight="1">
      <c r="B114" s="300"/>
      <c r="C114" s="280" t="s">
        <v>49</v>
      </c>
      <c r="D114" s="280"/>
      <c r="E114" s="280"/>
      <c r="F114" s="299" t="s">
        <v>519</v>
      </c>
      <c r="G114" s="280"/>
      <c r="H114" s="280" t="s">
        <v>563</v>
      </c>
      <c r="I114" s="280" t="s">
        <v>553</v>
      </c>
      <c r="J114" s="280"/>
      <c r="K114" s="291"/>
    </row>
    <row r="115" spans="2:11" ht="15" customHeight="1">
      <c r="B115" s="300"/>
      <c r="C115" s="280" t="s">
        <v>58</v>
      </c>
      <c r="D115" s="280"/>
      <c r="E115" s="280"/>
      <c r="F115" s="299" t="s">
        <v>519</v>
      </c>
      <c r="G115" s="280"/>
      <c r="H115" s="280" t="s">
        <v>564</v>
      </c>
      <c r="I115" s="280" t="s">
        <v>565</v>
      </c>
      <c r="J115" s="280"/>
      <c r="K115" s="291"/>
    </row>
    <row r="116" spans="2:11" ht="15" customHeight="1">
      <c r="B116" s="303"/>
      <c r="C116" s="309"/>
      <c r="D116" s="309"/>
      <c r="E116" s="309"/>
      <c r="F116" s="309"/>
      <c r="G116" s="309"/>
      <c r="H116" s="309"/>
      <c r="I116" s="309"/>
      <c r="J116" s="309"/>
      <c r="K116" s="305"/>
    </row>
    <row r="117" spans="2:11" ht="18.75" customHeight="1">
      <c r="B117" s="310"/>
      <c r="C117" s="276"/>
      <c r="D117" s="276"/>
      <c r="E117" s="276"/>
      <c r="F117" s="311"/>
      <c r="G117" s="276"/>
      <c r="H117" s="276"/>
      <c r="I117" s="276"/>
      <c r="J117" s="276"/>
      <c r="K117" s="310"/>
    </row>
    <row r="118" spans="2:11" ht="18.75" customHeight="1">
      <c r="B118" s="286"/>
      <c r="C118" s="286"/>
      <c r="D118" s="286"/>
      <c r="E118" s="286"/>
      <c r="F118" s="286"/>
      <c r="G118" s="286"/>
      <c r="H118" s="286"/>
      <c r="I118" s="286"/>
      <c r="J118" s="286"/>
      <c r="K118" s="286"/>
    </row>
    <row r="119" spans="2:11" ht="7.5" customHeight="1">
      <c r="B119" s="312"/>
      <c r="C119" s="313"/>
      <c r="D119" s="313"/>
      <c r="E119" s="313"/>
      <c r="F119" s="313"/>
      <c r="G119" s="313"/>
      <c r="H119" s="313"/>
      <c r="I119" s="313"/>
      <c r="J119" s="313"/>
      <c r="K119" s="314"/>
    </row>
    <row r="120" spans="2:11" ht="45" customHeight="1">
      <c r="B120" s="315"/>
      <c r="C120" s="395" t="s">
        <v>566</v>
      </c>
      <c r="D120" s="395"/>
      <c r="E120" s="395"/>
      <c r="F120" s="395"/>
      <c r="G120" s="395"/>
      <c r="H120" s="395"/>
      <c r="I120" s="395"/>
      <c r="J120" s="395"/>
      <c r="K120" s="316"/>
    </row>
    <row r="121" spans="2:11" ht="17.25" customHeight="1">
      <c r="B121" s="317"/>
      <c r="C121" s="292" t="s">
        <v>513</v>
      </c>
      <c r="D121" s="292"/>
      <c r="E121" s="292"/>
      <c r="F121" s="292" t="s">
        <v>514</v>
      </c>
      <c r="G121" s="293"/>
      <c r="H121" s="292" t="s">
        <v>113</v>
      </c>
      <c r="I121" s="292" t="s">
        <v>58</v>
      </c>
      <c r="J121" s="292" t="s">
        <v>515</v>
      </c>
      <c r="K121" s="318"/>
    </row>
    <row r="122" spans="2:11" ht="17.25" customHeight="1">
      <c r="B122" s="317"/>
      <c r="C122" s="294" t="s">
        <v>516</v>
      </c>
      <c r="D122" s="294"/>
      <c r="E122" s="294"/>
      <c r="F122" s="295" t="s">
        <v>517</v>
      </c>
      <c r="G122" s="296"/>
      <c r="H122" s="294"/>
      <c r="I122" s="294"/>
      <c r="J122" s="294" t="s">
        <v>518</v>
      </c>
      <c r="K122" s="318"/>
    </row>
    <row r="123" spans="2:11" ht="5.25" customHeight="1">
      <c r="B123" s="319"/>
      <c r="C123" s="297"/>
      <c r="D123" s="297"/>
      <c r="E123" s="297"/>
      <c r="F123" s="297"/>
      <c r="G123" s="280"/>
      <c r="H123" s="297"/>
      <c r="I123" s="297"/>
      <c r="J123" s="297"/>
      <c r="K123" s="320"/>
    </row>
    <row r="124" spans="2:11" ht="15" customHeight="1">
      <c r="B124" s="319"/>
      <c r="C124" s="280" t="s">
        <v>522</v>
      </c>
      <c r="D124" s="297"/>
      <c r="E124" s="297"/>
      <c r="F124" s="299" t="s">
        <v>519</v>
      </c>
      <c r="G124" s="280"/>
      <c r="H124" s="280" t="s">
        <v>558</v>
      </c>
      <c r="I124" s="280" t="s">
        <v>521</v>
      </c>
      <c r="J124" s="280">
        <v>120</v>
      </c>
      <c r="K124" s="321"/>
    </row>
    <row r="125" spans="2:11" ht="15" customHeight="1">
      <c r="B125" s="319"/>
      <c r="C125" s="280" t="s">
        <v>567</v>
      </c>
      <c r="D125" s="280"/>
      <c r="E125" s="280"/>
      <c r="F125" s="299" t="s">
        <v>519</v>
      </c>
      <c r="G125" s="280"/>
      <c r="H125" s="280" t="s">
        <v>568</v>
      </c>
      <c r="I125" s="280" t="s">
        <v>521</v>
      </c>
      <c r="J125" s="280" t="s">
        <v>569</v>
      </c>
      <c r="K125" s="321"/>
    </row>
    <row r="126" spans="2:11" ht="15" customHeight="1">
      <c r="B126" s="319"/>
      <c r="C126" s="280" t="s">
        <v>468</v>
      </c>
      <c r="D126" s="280"/>
      <c r="E126" s="280"/>
      <c r="F126" s="299" t="s">
        <v>519</v>
      </c>
      <c r="G126" s="280"/>
      <c r="H126" s="280" t="s">
        <v>570</v>
      </c>
      <c r="I126" s="280" t="s">
        <v>521</v>
      </c>
      <c r="J126" s="280" t="s">
        <v>569</v>
      </c>
      <c r="K126" s="321"/>
    </row>
    <row r="127" spans="2:11" ht="15" customHeight="1">
      <c r="B127" s="319"/>
      <c r="C127" s="280" t="s">
        <v>530</v>
      </c>
      <c r="D127" s="280"/>
      <c r="E127" s="280"/>
      <c r="F127" s="299" t="s">
        <v>525</v>
      </c>
      <c r="G127" s="280"/>
      <c r="H127" s="280" t="s">
        <v>531</v>
      </c>
      <c r="I127" s="280" t="s">
        <v>521</v>
      </c>
      <c r="J127" s="280">
        <v>15</v>
      </c>
      <c r="K127" s="321"/>
    </row>
    <row r="128" spans="2:11" ht="15" customHeight="1">
      <c r="B128" s="319"/>
      <c r="C128" s="301" t="s">
        <v>532</v>
      </c>
      <c r="D128" s="301"/>
      <c r="E128" s="301"/>
      <c r="F128" s="302" t="s">
        <v>525</v>
      </c>
      <c r="G128" s="301"/>
      <c r="H128" s="301" t="s">
        <v>533</v>
      </c>
      <c r="I128" s="301" t="s">
        <v>521</v>
      </c>
      <c r="J128" s="301">
        <v>15</v>
      </c>
      <c r="K128" s="321"/>
    </row>
    <row r="129" spans="2:11" ht="15" customHeight="1">
      <c r="B129" s="319"/>
      <c r="C129" s="301" t="s">
        <v>534</v>
      </c>
      <c r="D129" s="301"/>
      <c r="E129" s="301"/>
      <c r="F129" s="302" t="s">
        <v>525</v>
      </c>
      <c r="G129" s="301"/>
      <c r="H129" s="301" t="s">
        <v>535</v>
      </c>
      <c r="I129" s="301" t="s">
        <v>521</v>
      </c>
      <c r="J129" s="301">
        <v>20</v>
      </c>
      <c r="K129" s="321"/>
    </row>
    <row r="130" spans="2:11" ht="15" customHeight="1">
      <c r="B130" s="319"/>
      <c r="C130" s="301" t="s">
        <v>536</v>
      </c>
      <c r="D130" s="301"/>
      <c r="E130" s="301"/>
      <c r="F130" s="302" t="s">
        <v>525</v>
      </c>
      <c r="G130" s="301"/>
      <c r="H130" s="301" t="s">
        <v>537</v>
      </c>
      <c r="I130" s="301" t="s">
        <v>521</v>
      </c>
      <c r="J130" s="301">
        <v>20</v>
      </c>
      <c r="K130" s="321"/>
    </row>
    <row r="131" spans="2:11" ht="15" customHeight="1">
      <c r="B131" s="319"/>
      <c r="C131" s="280" t="s">
        <v>524</v>
      </c>
      <c r="D131" s="280"/>
      <c r="E131" s="280"/>
      <c r="F131" s="299" t="s">
        <v>525</v>
      </c>
      <c r="G131" s="280"/>
      <c r="H131" s="280" t="s">
        <v>558</v>
      </c>
      <c r="I131" s="280" t="s">
        <v>521</v>
      </c>
      <c r="J131" s="280">
        <v>50</v>
      </c>
      <c r="K131" s="321"/>
    </row>
    <row r="132" spans="2:11" ht="15" customHeight="1">
      <c r="B132" s="319"/>
      <c r="C132" s="280" t="s">
        <v>538</v>
      </c>
      <c r="D132" s="280"/>
      <c r="E132" s="280"/>
      <c r="F132" s="299" t="s">
        <v>525</v>
      </c>
      <c r="G132" s="280"/>
      <c r="H132" s="280" t="s">
        <v>558</v>
      </c>
      <c r="I132" s="280" t="s">
        <v>521</v>
      </c>
      <c r="J132" s="280">
        <v>50</v>
      </c>
      <c r="K132" s="321"/>
    </row>
    <row r="133" spans="2:11" ht="15" customHeight="1">
      <c r="B133" s="319"/>
      <c r="C133" s="280" t="s">
        <v>544</v>
      </c>
      <c r="D133" s="280"/>
      <c r="E133" s="280"/>
      <c r="F133" s="299" t="s">
        <v>525</v>
      </c>
      <c r="G133" s="280"/>
      <c r="H133" s="280" t="s">
        <v>558</v>
      </c>
      <c r="I133" s="280" t="s">
        <v>521</v>
      </c>
      <c r="J133" s="280">
        <v>50</v>
      </c>
      <c r="K133" s="321"/>
    </row>
    <row r="134" spans="2:11" ht="15" customHeight="1">
      <c r="B134" s="319"/>
      <c r="C134" s="280" t="s">
        <v>546</v>
      </c>
      <c r="D134" s="280"/>
      <c r="E134" s="280"/>
      <c r="F134" s="299" t="s">
        <v>525</v>
      </c>
      <c r="G134" s="280"/>
      <c r="H134" s="280" t="s">
        <v>558</v>
      </c>
      <c r="I134" s="280" t="s">
        <v>521</v>
      </c>
      <c r="J134" s="280">
        <v>50</v>
      </c>
      <c r="K134" s="321"/>
    </row>
    <row r="135" spans="2:11" ht="15" customHeight="1">
      <c r="B135" s="319"/>
      <c r="C135" s="280" t="s">
        <v>118</v>
      </c>
      <c r="D135" s="280"/>
      <c r="E135" s="280"/>
      <c r="F135" s="299" t="s">
        <v>525</v>
      </c>
      <c r="G135" s="280"/>
      <c r="H135" s="280" t="s">
        <v>571</v>
      </c>
      <c r="I135" s="280" t="s">
        <v>521</v>
      </c>
      <c r="J135" s="280">
        <v>255</v>
      </c>
      <c r="K135" s="321"/>
    </row>
    <row r="136" spans="2:11" ht="15" customHeight="1">
      <c r="B136" s="319"/>
      <c r="C136" s="280" t="s">
        <v>548</v>
      </c>
      <c r="D136" s="280"/>
      <c r="E136" s="280"/>
      <c r="F136" s="299" t="s">
        <v>519</v>
      </c>
      <c r="G136" s="280"/>
      <c r="H136" s="280" t="s">
        <v>572</v>
      </c>
      <c r="I136" s="280" t="s">
        <v>550</v>
      </c>
      <c r="J136" s="280"/>
      <c r="K136" s="321"/>
    </row>
    <row r="137" spans="2:11" ht="15" customHeight="1">
      <c r="B137" s="319"/>
      <c r="C137" s="280" t="s">
        <v>551</v>
      </c>
      <c r="D137" s="280"/>
      <c r="E137" s="280"/>
      <c r="F137" s="299" t="s">
        <v>519</v>
      </c>
      <c r="G137" s="280"/>
      <c r="H137" s="280" t="s">
        <v>573</v>
      </c>
      <c r="I137" s="280" t="s">
        <v>553</v>
      </c>
      <c r="J137" s="280"/>
      <c r="K137" s="321"/>
    </row>
    <row r="138" spans="2:11" ht="15" customHeight="1">
      <c r="B138" s="319"/>
      <c r="C138" s="280" t="s">
        <v>554</v>
      </c>
      <c r="D138" s="280"/>
      <c r="E138" s="280"/>
      <c r="F138" s="299" t="s">
        <v>519</v>
      </c>
      <c r="G138" s="280"/>
      <c r="H138" s="280" t="s">
        <v>554</v>
      </c>
      <c r="I138" s="280" t="s">
        <v>553</v>
      </c>
      <c r="J138" s="280"/>
      <c r="K138" s="321"/>
    </row>
    <row r="139" spans="2:11" ht="15" customHeight="1">
      <c r="B139" s="319"/>
      <c r="C139" s="280" t="s">
        <v>39</v>
      </c>
      <c r="D139" s="280"/>
      <c r="E139" s="280"/>
      <c r="F139" s="299" t="s">
        <v>519</v>
      </c>
      <c r="G139" s="280"/>
      <c r="H139" s="280" t="s">
        <v>574</v>
      </c>
      <c r="I139" s="280" t="s">
        <v>553</v>
      </c>
      <c r="J139" s="280"/>
      <c r="K139" s="321"/>
    </row>
    <row r="140" spans="2:11" ht="15" customHeight="1">
      <c r="B140" s="319"/>
      <c r="C140" s="280" t="s">
        <v>575</v>
      </c>
      <c r="D140" s="280"/>
      <c r="E140" s="280"/>
      <c r="F140" s="299" t="s">
        <v>519</v>
      </c>
      <c r="G140" s="280"/>
      <c r="H140" s="280" t="s">
        <v>576</v>
      </c>
      <c r="I140" s="280" t="s">
        <v>553</v>
      </c>
      <c r="J140" s="280"/>
      <c r="K140" s="321"/>
    </row>
    <row r="141" spans="2:11" ht="15" customHeight="1">
      <c r="B141" s="322"/>
      <c r="C141" s="323"/>
      <c r="D141" s="323"/>
      <c r="E141" s="323"/>
      <c r="F141" s="323"/>
      <c r="G141" s="323"/>
      <c r="H141" s="323"/>
      <c r="I141" s="323"/>
      <c r="J141" s="323"/>
      <c r="K141" s="324"/>
    </row>
    <row r="142" spans="2:11" ht="18.75" customHeight="1">
      <c r="B142" s="276"/>
      <c r="C142" s="276"/>
      <c r="D142" s="276"/>
      <c r="E142" s="276"/>
      <c r="F142" s="311"/>
      <c r="G142" s="276"/>
      <c r="H142" s="276"/>
      <c r="I142" s="276"/>
      <c r="J142" s="276"/>
      <c r="K142" s="276"/>
    </row>
    <row r="143" spans="2:11" ht="18.75" customHeight="1">
      <c r="B143" s="286"/>
      <c r="C143" s="286"/>
      <c r="D143" s="286"/>
      <c r="E143" s="286"/>
      <c r="F143" s="286"/>
      <c r="G143" s="286"/>
      <c r="H143" s="286"/>
      <c r="I143" s="286"/>
      <c r="J143" s="286"/>
      <c r="K143" s="286"/>
    </row>
    <row r="144" spans="2:11" ht="7.5" customHeight="1">
      <c r="B144" s="287"/>
      <c r="C144" s="288"/>
      <c r="D144" s="288"/>
      <c r="E144" s="288"/>
      <c r="F144" s="288"/>
      <c r="G144" s="288"/>
      <c r="H144" s="288"/>
      <c r="I144" s="288"/>
      <c r="J144" s="288"/>
      <c r="K144" s="289"/>
    </row>
    <row r="145" spans="2:11" ht="45" customHeight="1">
      <c r="B145" s="290"/>
      <c r="C145" s="396" t="s">
        <v>577</v>
      </c>
      <c r="D145" s="396"/>
      <c r="E145" s="396"/>
      <c r="F145" s="396"/>
      <c r="G145" s="396"/>
      <c r="H145" s="396"/>
      <c r="I145" s="396"/>
      <c r="J145" s="396"/>
      <c r="K145" s="291"/>
    </row>
    <row r="146" spans="2:11" ht="17.25" customHeight="1">
      <c r="B146" s="290"/>
      <c r="C146" s="292" t="s">
        <v>513</v>
      </c>
      <c r="D146" s="292"/>
      <c r="E146" s="292"/>
      <c r="F146" s="292" t="s">
        <v>514</v>
      </c>
      <c r="G146" s="293"/>
      <c r="H146" s="292" t="s">
        <v>113</v>
      </c>
      <c r="I146" s="292" t="s">
        <v>58</v>
      </c>
      <c r="J146" s="292" t="s">
        <v>515</v>
      </c>
      <c r="K146" s="291"/>
    </row>
    <row r="147" spans="2:11" ht="17.25" customHeight="1">
      <c r="B147" s="290"/>
      <c r="C147" s="294" t="s">
        <v>516</v>
      </c>
      <c r="D147" s="294"/>
      <c r="E147" s="294"/>
      <c r="F147" s="295" t="s">
        <v>517</v>
      </c>
      <c r="G147" s="296"/>
      <c r="H147" s="294"/>
      <c r="I147" s="294"/>
      <c r="J147" s="294" t="s">
        <v>518</v>
      </c>
      <c r="K147" s="291"/>
    </row>
    <row r="148" spans="2:11" ht="5.25" customHeight="1">
      <c r="B148" s="300"/>
      <c r="C148" s="297"/>
      <c r="D148" s="297"/>
      <c r="E148" s="297"/>
      <c r="F148" s="297"/>
      <c r="G148" s="298"/>
      <c r="H148" s="297"/>
      <c r="I148" s="297"/>
      <c r="J148" s="297"/>
      <c r="K148" s="321"/>
    </row>
    <row r="149" spans="2:11" ht="15" customHeight="1">
      <c r="B149" s="300"/>
      <c r="C149" s="325" t="s">
        <v>522</v>
      </c>
      <c r="D149" s="280"/>
      <c r="E149" s="280"/>
      <c r="F149" s="326" t="s">
        <v>519</v>
      </c>
      <c r="G149" s="280"/>
      <c r="H149" s="325" t="s">
        <v>558</v>
      </c>
      <c r="I149" s="325" t="s">
        <v>521</v>
      </c>
      <c r="J149" s="325">
        <v>120</v>
      </c>
      <c r="K149" s="321"/>
    </row>
    <row r="150" spans="2:11" ht="15" customHeight="1">
      <c r="B150" s="300"/>
      <c r="C150" s="325" t="s">
        <v>567</v>
      </c>
      <c r="D150" s="280"/>
      <c r="E150" s="280"/>
      <c r="F150" s="326" t="s">
        <v>519</v>
      </c>
      <c r="G150" s="280"/>
      <c r="H150" s="325" t="s">
        <v>578</v>
      </c>
      <c r="I150" s="325" t="s">
        <v>521</v>
      </c>
      <c r="J150" s="325" t="s">
        <v>569</v>
      </c>
      <c r="K150" s="321"/>
    </row>
    <row r="151" spans="2:11" ht="15" customHeight="1">
      <c r="B151" s="300"/>
      <c r="C151" s="325" t="s">
        <v>468</v>
      </c>
      <c r="D151" s="280"/>
      <c r="E151" s="280"/>
      <c r="F151" s="326" t="s">
        <v>519</v>
      </c>
      <c r="G151" s="280"/>
      <c r="H151" s="325" t="s">
        <v>579</v>
      </c>
      <c r="I151" s="325" t="s">
        <v>521</v>
      </c>
      <c r="J151" s="325" t="s">
        <v>569</v>
      </c>
      <c r="K151" s="321"/>
    </row>
    <row r="152" spans="2:11" ht="15" customHeight="1">
      <c r="B152" s="300"/>
      <c r="C152" s="325" t="s">
        <v>524</v>
      </c>
      <c r="D152" s="280"/>
      <c r="E152" s="280"/>
      <c r="F152" s="326" t="s">
        <v>525</v>
      </c>
      <c r="G152" s="280"/>
      <c r="H152" s="325" t="s">
        <v>558</v>
      </c>
      <c r="I152" s="325" t="s">
        <v>521</v>
      </c>
      <c r="J152" s="325">
        <v>50</v>
      </c>
      <c r="K152" s="321"/>
    </row>
    <row r="153" spans="2:11" ht="15" customHeight="1">
      <c r="B153" s="300"/>
      <c r="C153" s="325" t="s">
        <v>527</v>
      </c>
      <c r="D153" s="280"/>
      <c r="E153" s="280"/>
      <c r="F153" s="326" t="s">
        <v>519</v>
      </c>
      <c r="G153" s="280"/>
      <c r="H153" s="325" t="s">
        <v>558</v>
      </c>
      <c r="I153" s="325" t="s">
        <v>529</v>
      </c>
      <c r="J153" s="325"/>
      <c r="K153" s="321"/>
    </row>
    <row r="154" spans="2:11" ht="15" customHeight="1">
      <c r="B154" s="300"/>
      <c r="C154" s="325" t="s">
        <v>538</v>
      </c>
      <c r="D154" s="280"/>
      <c r="E154" s="280"/>
      <c r="F154" s="326" t="s">
        <v>525</v>
      </c>
      <c r="G154" s="280"/>
      <c r="H154" s="325" t="s">
        <v>558</v>
      </c>
      <c r="I154" s="325" t="s">
        <v>521</v>
      </c>
      <c r="J154" s="325">
        <v>50</v>
      </c>
      <c r="K154" s="321"/>
    </row>
    <row r="155" spans="2:11" ht="15" customHeight="1">
      <c r="B155" s="300"/>
      <c r="C155" s="325" t="s">
        <v>546</v>
      </c>
      <c r="D155" s="280"/>
      <c r="E155" s="280"/>
      <c r="F155" s="326" t="s">
        <v>525</v>
      </c>
      <c r="G155" s="280"/>
      <c r="H155" s="325" t="s">
        <v>558</v>
      </c>
      <c r="I155" s="325" t="s">
        <v>521</v>
      </c>
      <c r="J155" s="325">
        <v>50</v>
      </c>
      <c r="K155" s="321"/>
    </row>
    <row r="156" spans="2:11" ht="15" customHeight="1">
      <c r="B156" s="300"/>
      <c r="C156" s="325" t="s">
        <v>544</v>
      </c>
      <c r="D156" s="280"/>
      <c r="E156" s="280"/>
      <c r="F156" s="326" t="s">
        <v>525</v>
      </c>
      <c r="G156" s="280"/>
      <c r="H156" s="325" t="s">
        <v>558</v>
      </c>
      <c r="I156" s="325" t="s">
        <v>521</v>
      </c>
      <c r="J156" s="325">
        <v>50</v>
      </c>
      <c r="K156" s="321"/>
    </row>
    <row r="157" spans="2:11" ht="15" customHeight="1">
      <c r="B157" s="300"/>
      <c r="C157" s="325" t="s">
        <v>97</v>
      </c>
      <c r="D157" s="280"/>
      <c r="E157" s="280"/>
      <c r="F157" s="326" t="s">
        <v>519</v>
      </c>
      <c r="G157" s="280"/>
      <c r="H157" s="325" t="s">
        <v>580</v>
      </c>
      <c r="I157" s="325" t="s">
        <v>521</v>
      </c>
      <c r="J157" s="325" t="s">
        <v>581</v>
      </c>
      <c r="K157" s="321"/>
    </row>
    <row r="158" spans="2:11" ht="15" customHeight="1">
      <c r="B158" s="300"/>
      <c r="C158" s="325" t="s">
        <v>582</v>
      </c>
      <c r="D158" s="280"/>
      <c r="E158" s="280"/>
      <c r="F158" s="326" t="s">
        <v>519</v>
      </c>
      <c r="G158" s="280"/>
      <c r="H158" s="325" t="s">
        <v>583</v>
      </c>
      <c r="I158" s="325" t="s">
        <v>553</v>
      </c>
      <c r="J158" s="325"/>
      <c r="K158" s="321"/>
    </row>
    <row r="159" spans="2:11" ht="15" customHeight="1">
      <c r="B159" s="327"/>
      <c r="C159" s="309"/>
      <c r="D159" s="309"/>
      <c r="E159" s="309"/>
      <c r="F159" s="309"/>
      <c r="G159" s="309"/>
      <c r="H159" s="309"/>
      <c r="I159" s="309"/>
      <c r="J159" s="309"/>
      <c r="K159" s="328"/>
    </row>
    <row r="160" spans="2:11" ht="18.75" customHeight="1">
      <c r="B160" s="276"/>
      <c r="C160" s="280"/>
      <c r="D160" s="280"/>
      <c r="E160" s="280"/>
      <c r="F160" s="299"/>
      <c r="G160" s="280"/>
      <c r="H160" s="280"/>
      <c r="I160" s="280"/>
      <c r="J160" s="280"/>
      <c r="K160" s="276"/>
    </row>
    <row r="161" spans="2:11" ht="18.75" customHeight="1">
      <c r="B161" s="286"/>
      <c r="C161" s="286"/>
      <c r="D161" s="286"/>
      <c r="E161" s="286"/>
      <c r="F161" s="286"/>
      <c r="G161" s="286"/>
      <c r="H161" s="286"/>
      <c r="I161" s="286"/>
      <c r="J161" s="286"/>
      <c r="K161" s="286"/>
    </row>
    <row r="162" spans="2:11" ht="7.5" customHeight="1">
      <c r="B162" s="268"/>
      <c r="C162" s="269"/>
      <c r="D162" s="269"/>
      <c r="E162" s="269"/>
      <c r="F162" s="269"/>
      <c r="G162" s="269"/>
      <c r="H162" s="269"/>
      <c r="I162" s="269"/>
      <c r="J162" s="269"/>
      <c r="K162" s="270"/>
    </row>
    <row r="163" spans="2:11" ht="45" customHeight="1">
      <c r="B163" s="271"/>
      <c r="C163" s="395" t="s">
        <v>584</v>
      </c>
      <c r="D163" s="395"/>
      <c r="E163" s="395"/>
      <c r="F163" s="395"/>
      <c r="G163" s="395"/>
      <c r="H163" s="395"/>
      <c r="I163" s="395"/>
      <c r="J163" s="395"/>
      <c r="K163" s="272"/>
    </row>
    <row r="164" spans="2:11" ht="17.25" customHeight="1">
      <c r="B164" s="271"/>
      <c r="C164" s="292" t="s">
        <v>513</v>
      </c>
      <c r="D164" s="292"/>
      <c r="E164" s="292"/>
      <c r="F164" s="292" t="s">
        <v>514</v>
      </c>
      <c r="G164" s="329"/>
      <c r="H164" s="330" t="s">
        <v>113</v>
      </c>
      <c r="I164" s="330" t="s">
        <v>58</v>
      </c>
      <c r="J164" s="292" t="s">
        <v>515</v>
      </c>
      <c r="K164" s="272"/>
    </row>
    <row r="165" spans="2:11" ht="17.25" customHeight="1">
      <c r="B165" s="273"/>
      <c r="C165" s="294" t="s">
        <v>516</v>
      </c>
      <c r="D165" s="294"/>
      <c r="E165" s="294"/>
      <c r="F165" s="295" t="s">
        <v>517</v>
      </c>
      <c r="G165" s="331"/>
      <c r="H165" s="332"/>
      <c r="I165" s="332"/>
      <c r="J165" s="294" t="s">
        <v>518</v>
      </c>
      <c r="K165" s="274"/>
    </row>
    <row r="166" spans="2:11" ht="5.25" customHeight="1">
      <c r="B166" s="300"/>
      <c r="C166" s="297"/>
      <c r="D166" s="297"/>
      <c r="E166" s="297"/>
      <c r="F166" s="297"/>
      <c r="G166" s="298"/>
      <c r="H166" s="297"/>
      <c r="I166" s="297"/>
      <c r="J166" s="297"/>
      <c r="K166" s="321"/>
    </row>
    <row r="167" spans="2:11" ht="15" customHeight="1">
      <c r="B167" s="300"/>
      <c r="C167" s="280" t="s">
        <v>522</v>
      </c>
      <c r="D167" s="280"/>
      <c r="E167" s="280"/>
      <c r="F167" s="299" t="s">
        <v>519</v>
      </c>
      <c r="G167" s="280"/>
      <c r="H167" s="280" t="s">
        <v>558</v>
      </c>
      <c r="I167" s="280" t="s">
        <v>521</v>
      </c>
      <c r="J167" s="280">
        <v>120</v>
      </c>
      <c r="K167" s="321"/>
    </row>
    <row r="168" spans="2:11" ht="15" customHeight="1">
      <c r="B168" s="300"/>
      <c r="C168" s="280" t="s">
        <v>567</v>
      </c>
      <c r="D168" s="280"/>
      <c r="E168" s="280"/>
      <c r="F168" s="299" t="s">
        <v>519</v>
      </c>
      <c r="G168" s="280"/>
      <c r="H168" s="280" t="s">
        <v>568</v>
      </c>
      <c r="I168" s="280" t="s">
        <v>521</v>
      </c>
      <c r="J168" s="280" t="s">
        <v>569</v>
      </c>
      <c r="K168" s="321"/>
    </row>
    <row r="169" spans="2:11" ht="15" customHeight="1">
      <c r="B169" s="300"/>
      <c r="C169" s="280" t="s">
        <v>468</v>
      </c>
      <c r="D169" s="280"/>
      <c r="E169" s="280"/>
      <c r="F169" s="299" t="s">
        <v>519</v>
      </c>
      <c r="G169" s="280"/>
      <c r="H169" s="280" t="s">
        <v>585</v>
      </c>
      <c r="I169" s="280" t="s">
        <v>521</v>
      </c>
      <c r="J169" s="280" t="s">
        <v>569</v>
      </c>
      <c r="K169" s="321"/>
    </row>
    <row r="170" spans="2:11" ht="15" customHeight="1">
      <c r="B170" s="300"/>
      <c r="C170" s="280" t="s">
        <v>524</v>
      </c>
      <c r="D170" s="280"/>
      <c r="E170" s="280"/>
      <c r="F170" s="299" t="s">
        <v>525</v>
      </c>
      <c r="G170" s="280"/>
      <c r="H170" s="280" t="s">
        <v>585</v>
      </c>
      <c r="I170" s="280" t="s">
        <v>521</v>
      </c>
      <c r="J170" s="280">
        <v>50</v>
      </c>
      <c r="K170" s="321"/>
    </row>
    <row r="171" spans="2:11" ht="15" customHeight="1">
      <c r="B171" s="300"/>
      <c r="C171" s="280" t="s">
        <v>527</v>
      </c>
      <c r="D171" s="280"/>
      <c r="E171" s="280"/>
      <c r="F171" s="299" t="s">
        <v>519</v>
      </c>
      <c r="G171" s="280"/>
      <c r="H171" s="280" t="s">
        <v>585</v>
      </c>
      <c r="I171" s="280" t="s">
        <v>529</v>
      </c>
      <c r="J171" s="280"/>
      <c r="K171" s="321"/>
    </row>
    <row r="172" spans="2:11" ht="15" customHeight="1">
      <c r="B172" s="300"/>
      <c r="C172" s="280" t="s">
        <v>538</v>
      </c>
      <c r="D172" s="280"/>
      <c r="E172" s="280"/>
      <c r="F172" s="299" t="s">
        <v>525</v>
      </c>
      <c r="G172" s="280"/>
      <c r="H172" s="280" t="s">
        <v>585</v>
      </c>
      <c r="I172" s="280" t="s">
        <v>521</v>
      </c>
      <c r="J172" s="280">
        <v>50</v>
      </c>
      <c r="K172" s="321"/>
    </row>
    <row r="173" spans="2:11" ht="15" customHeight="1">
      <c r="B173" s="300"/>
      <c r="C173" s="280" t="s">
        <v>546</v>
      </c>
      <c r="D173" s="280"/>
      <c r="E173" s="280"/>
      <c r="F173" s="299" t="s">
        <v>525</v>
      </c>
      <c r="G173" s="280"/>
      <c r="H173" s="280" t="s">
        <v>585</v>
      </c>
      <c r="I173" s="280" t="s">
        <v>521</v>
      </c>
      <c r="J173" s="280">
        <v>50</v>
      </c>
      <c r="K173" s="321"/>
    </row>
    <row r="174" spans="2:11" ht="15" customHeight="1">
      <c r="B174" s="300"/>
      <c r="C174" s="280" t="s">
        <v>544</v>
      </c>
      <c r="D174" s="280"/>
      <c r="E174" s="280"/>
      <c r="F174" s="299" t="s">
        <v>525</v>
      </c>
      <c r="G174" s="280"/>
      <c r="H174" s="280" t="s">
        <v>585</v>
      </c>
      <c r="I174" s="280" t="s">
        <v>521</v>
      </c>
      <c r="J174" s="280">
        <v>50</v>
      </c>
      <c r="K174" s="321"/>
    </row>
    <row r="175" spans="2:11" ht="15" customHeight="1">
      <c r="B175" s="300"/>
      <c r="C175" s="280" t="s">
        <v>112</v>
      </c>
      <c r="D175" s="280"/>
      <c r="E175" s="280"/>
      <c r="F175" s="299" t="s">
        <v>519</v>
      </c>
      <c r="G175" s="280"/>
      <c r="H175" s="280" t="s">
        <v>586</v>
      </c>
      <c r="I175" s="280" t="s">
        <v>587</v>
      </c>
      <c r="J175" s="280"/>
      <c r="K175" s="321"/>
    </row>
    <row r="176" spans="2:11" ht="15" customHeight="1">
      <c r="B176" s="300"/>
      <c r="C176" s="280" t="s">
        <v>58</v>
      </c>
      <c r="D176" s="280"/>
      <c r="E176" s="280"/>
      <c r="F176" s="299" t="s">
        <v>519</v>
      </c>
      <c r="G176" s="280"/>
      <c r="H176" s="280" t="s">
        <v>588</v>
      </c>
      <c r="I176" s="280" t="s">
        <v>589</v>
      </c>
      <c r="J176" s="280">
        <v>1</v>
      </c>
      <c r="K176" s="321"/>
    </row>
    <row r="177" spans="2:11" ht="15" customHeight="1">
      <c r="B177" s="300"/>
      <c r="C177" s="280" t="s">
        <v>54</v>
      </c>
      <c r="D177" s="280"/>
      <c r="E177" s="280"/>
      <c r="F177" s="299" t="s">
        <v>519</v>
      </c>
      <c r="G177" s="280"/>
      <c r="H177" s="280" t="s">
        <v>590</v>
      </c>
      <c r="I177" s="280" t="s">
        <v>521</v>
      </c>
      <c r="J177" s="280">
        <v>20</v>
      </c>
      <c r="K177" s="321"/>
    </row>
    <row r="178" spans="2:11" ht="15" customHeight="1">
      <c r="B178" s="300"/>
      <c r="C178" s="280" t="s">
        <v>113</v>
      </c>
      <c r="D178" s="280"/>
      <c r="E178" s="280"/>
      <c r="F178" s="299" t="s">
        <v>519</v>
      </c>
      <c r="G178" s="280"/>
      <c r="H178" s="280" t="s">
        <v>591</v>
      </c>
      <c r="I178" s="280" t="s">
        <v>521</v>
      </c>
      <c r="J178" s="280">
        <v>255</v>
      </c>
      <c r="K178" s="321"/>
    </row>
    <row r="179" spans="2:11" ht="15" customHeight="1">
      <c r="B179" s="300"/>
      <c r="C179" s="280" t="s">
        <v>114</v>
      </c>
      <c r="D179" s="280"/>
      <c r="E179" s="280"/>
      <c r="F179" s="299" t="s">
        <v>519</v>
      </c>
      <c r="G179" s="280"/>
      <c r="H179" s="280" t="s">
        <v>484</v>
      </c>
      <c r="I179" s="280" t="s">
        <v>521</v>
      </c>
      <c r="J179" s="280">
        <v>10</v>
      </c>
      <c r="K179" s="321"/>
    </row>
    <row r="180" spans="2:11" ht="15" customHeight="1">
      <c r="B180" s="300"/>
      <c r="C180" s="280" t="s">
        <v>115</v>
      </c>
      <c r="D180" s="280"/>
      <c r="E180" s="280"/>
      <c r="F180" s="299" t="s">
        <v>519</v>
      </c>
      <c r="G180" s="280"/>
      <c r="H180" s="280" t="s">
        <v>592</v>
      </c>
      <c r="I180" s="280" t="s">
        <v>553</v>
      </c>
      <c r="J180" s="280"/>
      <c r="K180" s="321"/>
    </row>
    <row r="181" spans="2:11" ht="15" customHeight="1">
      <c r="B181" s="300"/>
      <c r="C181" s="280" t="s">
        <v>593</v>
      </c>
      <c r="D181" s="280"/>
      <c r="E181" s="280"/>
      <c r="F181" s="299" t="s">
        <v>519</v>
      </c>
      <c r="G181" s="280"/>
      <c r="H181" s="280" t="s">
        <v>594</v>
      </c>
      <c r="I181" s="280" t="s">
        <v>553</v>
      </c>
      <c r="J181" s="280"/>
      <c r="K181" s="321"/>
    </row>
    <row r="182" spans="2:11" ht="15" customHeight="1">
      <c r="B182" s="300"/>
      <c r="C182" s="280" t="s">
        <v>582</v>
      </c>
      <c r="D182" s="280"/>
      <c r="E182" s="280"/>
      <c r="F182" s="299" t="s">
        <v>519</v>
      </c>
      <c r="G182" s="280"/>
      <c r="H182" s="280" t="s">
        <v>595</v>
      </c>
      <c r="I182" s="280" t="s">
        <v>553</v>
      </c>
      <c r="J182" s="280"/>
      <c r="K182" s="321"/>
    </row>
    <row r="183" spans="2:11" ht="15" customHeight="1">
      <c r="B183" s="300"/>
      <c r="C183" s="280" t="s">
        <v>117</v>
      </c>
      <c r="D183" s="280"/>
      <c r="E183" s="280"/>
      <c r="F183" s="299" t="s">
        <v>525</v>
      </c>
      <c r="G183" s="280"/>
      <c r="H183" s="280" t="s">
        <v>596</v>
      </c>
      <c r="I183" s="280" t="s">
        <v>521</v>
      </c>
      <c r="J183" s="280">
        <v>50</v>
      </c>
      <c r="K183" s="321"/>
    </row>
    <row r="184" spans="2:11" ht="15" customHeight="1">
      <c r="B184" s="300"/>
      <c r="C184" s="280" t="s">
        <v>597</v>
      </c>
      <c r="D184" s="280"/>
      <c r="E184" s="280"/>
      <c r="F184" s="299" t="s">
        <v>525</v>
      </c>
      <c r="G184" s="280"/>
      <c r="H184" s="280" t="s">
        <v>598</v>
      </c>
      <c r="I184" s="280" t="s">
        <v>599</v>
      </c>
      <c r="J184" s="280"/>
      <c r="K184" s="321"/>
    </row>
    <row r="185" spans="2:11" ht="15" customHeight="1">
      <c r="B185" s="300"/>
      <c r="C185" s="280" t="s">
        <v>600</v>
      </c>
      <c r="D185" s="280"/>
      <c r="E185" s="280"/>
      <c r="F185" s="299" t="s">
        <v>525</v>
      </c>
      <c r="G185" s="280"/>
      <c r="H185" s="280" t="s">
        <v>601</v>
      </c>
      <c r="I185" s="280" t="s">
        <v>599</v>
      </c>
      <c r="J185" s="280"/>
      <c r="K185" s="321"/>
    </row>
    <row r="186" spans="2:11" ht="15" customHeight="1">
      <c r="B186" s="300"/>
      <c r="C186" s="280" t="s">
        <v>602</v>
      </c>
      <c r="D186" s="280"/>
      <c r="E186" s="280"/>
      <c r="F186" s="299" t="s">
        <v>525</v>
      </c>
      <c r="G186" s="280"/>
      <c r="H186" s="280" t="s">
        <v>603</v>
      </c>
      <c r="I186" s="280" t="s">
        <v>599</v>
      </c>
      <c r="J186" s="280"/>
      <c r="K186" s="321"/>
    </row>
    <row r="187" spans="2:11" ht="15" customHeight="1">
      <c r="B187" s="300"/>
      <c r="C187" s="333" t="s">
        <v>604</v>
      </c>
      <c r="D187" s="280"/>
      <c r="E187" s="280"/>
      <c r="F187" s="299" t="s">
        <v>525</v>
      </c>
      <c r="G187" s="280"/>
      <c r="H187" s="280" t="s">
        <v>605</v>
      </c>
      <c r="I187" s="280" t="s">
        <v>606</v>
      </c>
      <c r="J187" s="334" t="s">
        <v>607</v>
      </c>
      <c r="K187" s="321"/>
    </row>
    <row r="188" spans="2:11" ht="15" customHeight="1">
      <c r="B188" s="300"/>
      <c r="C188" s="285" t="s">
        <v>43</v>
      </c>
      <c r="D188" s="280"/>
      <c r="E188" s="280"/>
      <c r="F188" s="299" t="s">
        <v>519</v>
      </c>
      <c r="G188" s="280"/>
      <c r="H188" s="276" t="s">
        <v>608</v>
      </c>
      <c r="I188" s="280" t="s">
        <v>609</v>
      </c>
      <c r="J188" s="280"/>
      <c r="K188" s="321"/>
    </row>
    <row r="189" spans="2:11" ht="15" customHeight="1">
      <c r="B189" s="300"/>
      <c r="C189" s="285" t="s">
        <v>610</v>
      </c>
      <c r="D189" s="280"/>
      <c r="E189" s="280"/>
      <c r="F189" s="299" t="s">
        <v>519</v>
      </c>
      <c r="G189" s="280"/>
      <c r="H189" s="280" t="s">
        <v>611</v>
      </c>
      <c r="I189" s="280" t="s">
        <v>553</v>
      </c>
      <c r="J189" s="280"/>
      <c r="K189" s="321"/>
    </row>
    <row r="190" spans="2:11" ht="15" customHeight="1">
      <c r="B190" s="300"/>
      <c r="C190" s="285" t="s">
        <v>612</v>
      </c>
      <c r="D190" s="280"/>
      <c r="E190" s="280"/>
      <c r="F190" s="299" t="s">
        <v>519</v>
      </c>
      <c r="G190" s="280"/>
      <c r="H190" s="280" t="s">
        <v>613</v>
      </c>
      <c r="I190" s="280" t="s">
        <v>553</v>
      </c>
      <c r="J190" s="280"/>
      <c r="K190" s="321"/>
    </row>
    <row r="191" spans="2:11" ht="15" customHeight="1">
      <c r="B191" s="300"/>
      <c r="C191" s="285" t="s">
        <v>614</v>
      </c>
      <c r="D191" s="280"/>
      <c r="E191" s="280"/>
      <c r="F191" s="299" t="s">
        <v>525</v>
      </c>
      <c r="G191" s="280"/>
      <c r="H191" s="280" t="s">
        <v>615</v>
      </c>
      <c r="I191" s="280" t="s">
        <v>553</v>
      </c>
      <c r="J191" s="280"/>
      <c r="K191" s="321"/>
    </row>
    <row r="192" spans="2:11" ht="15" customHeight="1">
      <c r="B192" s="327"/>
      <c r="C192" s="335"/>
      <c r="D192" s="309"/>
      <c r="E192" s="309"/>
      <c r="F192" s="309"/>
      <c r="G192" s="309"/>
      <c r="H192" s="309"/>
      <c r="I192" s="309"/>
      <c r="J192" s="309"/>
      <c r="K192" s="328"/>
    </row>
    <row r="193" spans="2:11" ht="18.75" customHeight="1">
      <c r="B193" s="276"/>
      <c r="C193" s="280"/>
      <c r="D193" s="280"/>
      <c r="E193" s="280"/>
      <c r="F193" s="299"/>
      <c r="G193" s="280"/>
      <c r="H193" s="280"/>
      <c r="I193" s="280"/>
      <c r="J193" s="280"/>
      <c r="K193" s="276"/>
    </row>
    <row r="194" spans="2:11" ht="18.75" customHeight="1">
      <c r="B194" s="276"/>
      <c r="C194" s="280"/>
      <c r="D194" s="280"/>
      <c r="E194" s="280"/>
      <c r="F194" s="299"/>
      <c r="G194" s="280"/>
      <c r="H194" s="280"/>
      <c r="I194" s="280"/>
      <c r="J194" s="280"/>
      <c r="K194" s="276"/>
    </row>
    <row r="195" spans="2:11" ht="18.75" customHeight="1">
      <c r="B195" s="286"/>
      <c r="C195" s="286"/>
      <c r="D195" s="286"/>
      <c r="E195" s="286"/>
      <c r="F195" s="286"/>
      <c r="G195" s="286"/>
      <c r="H195" s="286"/>
      <c r="I195" s="286"/>
      <c r="J195" s="286"/>
      <c r="K195" s="286"/>
    </row>
    <row r="196" spans="2:11">
      <c r="B196" s="268"/>
      <c r="C196" s="269"/>
      <c r="D196" s="269"/>
      <c r="E196" s="269"/>
      <c r="F196" s="269"/>
      <c r="G196" s="269"/>
      <c r="H196" s="269"/>
      <c r="I196" s="269"/>
      <c r="J196" s="269"/>
      <c r="K196" s="270"/>
    </row>
    <row r="197" spans="2:11" ht="21">
      <c r="B197" s="271"/>
      <c r="C197" s="395" t="s">
        <v>616</v>
      </c>
      <c r="D197" s="395"/>
      <c r="E197" s="395"/>
      <c r="F197" s="395"/>
      <c r="G197" s="395"/>
      <c r="H197" s="395"/>
      <c r="I197" s="395"/>
      <c r="J197" s="395"/>
      <c r="K197" s="272"/>
    </row>
    <row r="198" spans="2:11" ht="25.5" customHeight="1">
      <c r="B198" s="271"/>
      <c r="C198" s="336" t="s">
        <v>617</v>
      </c>
      <c r="D198" s="336"/>
      <c r="E198" s="336"/>
      <c r="F198" s="336" t="s">
        <v>618</v>
      </c>
      <c r="G198" s="337"/>
      <c r="H198" s="394" t="s">
        <v>619</v>
      </c>
      <c r="I198" s="394"/>
      <c r="J198" s="394"/>
      <c r="K198" s="272"/>
    </row>
    <row r="199" spans="2:11" ht="5.25" customHeight="1">
      <c r="B199" s="300"/>
      <c r="C199" s="297"/>
      <c r="D199" s="297"/>
      <c r="E199" s="297"/>
      <c r="F199" s="297"/>
      <c r="G199" s="280"/>
      <c r="H199" s="297"/>
      <c r="I199" s="297"/>
      <c r="J199" s="297"/>
      <c r="K199" s="321"/>
    </row>
    <row r="200" spans="2:11" ht="15" customHeight="1">
      <c r="B200" s="300"/>
      <c r="C200" s="280" t="s">
        <v>609</v>
      </c>
      <c r="D200" s="280"/>
      <c r="E200" s="280"/>
      <c r="F200" s="299" t="s">
        <v>44</v>
      </c>
      <c r="G200" s="280"/>
      <c r="H200" s="393" t="s">
        <v>620</v>
      </c>
      <c r="I200" s="393"/>
      <c r="J200" s="393"/>
      <c r="K200" s="321"/>
    </row>
    <row r="201" spans="2:11" ht="15" customHeight="1">
      <c r="B201" s="300"/>
      <c r="C201" s="306"/>
      <c r="D201" s="280"/>
      <c r="E201" s="280"/>
      <c r="F201" s="299" t="s">
        <v>45</v>
      </c>
      <c r="G201" s="280"/>
      <c r="H201" s="393" t="s">
        <v>621</v>
      </c>
      <c r="I201" s="393"/>
      <c r="J201" s="393"/>
      <c r="K201" s="321"/>
    </row>
    <row r="202" spans="2:11" ht="15" customHeight="1">
      <c r="B202" s="300"/>
      <c r="C202" s="306"/>
      <c r="D202" s="280"/>
      <c r="E202" s="280"/>
      <c r="F202" s="299" t="s">
        <v>48</v>
      </c>
      <c r="G202" s="280"/>
      <c r="H202" s="393" t="s">
        <v>622</v>
      </c>
      <c r="I202" s="393"/>
      <c r="J202" s="393"/>
      <c r="K202" s="321"/>
    </row>
    <row r="203" spans="2:11" ht="15" customHeight="1">
      <c r="B203" s="300"/>
      <c r="C203" s="280"/>
      <c r="D203" s="280"/>
      <c r="E203" s="280"/>
      <c r="F203" s="299" t="s">
        <v>46</v>
      </c>
      <c r="G203" s="280"/>
      <c r="H203" s="393" t="s">
        <v>623</v>
      </c>
      <c r="I203" s="393"/>
      <c r="J203" s="393"/>
      <c r="K203" s="321"/>
    </row>
    <row r="204" spans="2:11" ht="15" customHeight="1">
      <c r="B204" s="300"/>
      <c r="C204" s="280"/>
      <c r="D204" s="280"/>
      <c r="E204" s="280"/>
      <c r="F204" s="299" t="s">
        <v>47</v>
      </c>
      <c r="G204" s="280"/>
      <c r="H204" s="393" t="s">
        <v>624</v>
      </c>
      <c r="I204" s="393"/>
      <c r="J204" s="393"/>
      <c r="K204" s="321"/>
    </row>
    <row r="205" spans="2:11" ht="15" customHeight="1">
      <c r="B205" s="300"/>
      <c r="C205" s="280"/>
      <c r="D205" s="280"/>
      <c r="E205" s="280"/>
      <c r="F205" s="299"/>
      <c r="G205" s="280"/>
      <c r="H205" s="280"/>
      <c r="I205" s="280"/>
      <c r="J205" s="280"/>
      <c r="K205" s="321"/>
    </row>
    <row r="206" spans="2:11" ht="15" customHeight="1">
      <c r="B206" s="300"/>
      <c r="C206" s="280" t="s">
        <v>565</v>
      </c>
      <c r="D206" s="280"/>
      <c r="E206" s="280"/>
      <c r="F206" s="299" t="s">
        <v>80</v>
      </c>
      <c r="G206" s="280"/>
      <c r="H206" s="393" t="s">
        <v>625</v>
      </c>
      <c r="I206" s="393"/>
      <c r="J206" s="393"/>
      <c r="K206" s="321"/>
    </row>
    <row r="207" spans="2:11" ht="15" customHeight="1">
      <c r="B207" s="300"/>
      <c r="C207" s="306"/>
      <c r="D207" s="280"/>
      <c r="E207" s="280"/>
      <c r="F207" s="299" t="s">
        <v>463</v>
      </c>
      <c r="G207" s="280"/>
      <c r="H207" s="393" t="s">
        <v>464</v>
      </c>
      <c r="I207" s="393"/>
      <c r="J207" s="393"/>
      <c r="K207" s="321"/>
    </row>
    <row r="208" spans="2:11" ht="15" customHeight="1">
      <c r="B208" s="300"/>
      <c r="C208" s="280"/>
      <c r="D208" s="280"/>
      <c r="E208" s="280"/>
      <c r="F208" s="299" t="s">
        <v>461</v>
      </c>
      <c r="G208" s="280"/>
      <c r="H208" s="393" t="s">
        <v>626</v>
      </c>
      <c r="I208" s="393"/>
      <c r="J208" s="393"/>
      <c r="K208" s="321"/>
    </row>
    <row r="209" spans="2:11" ht="15" customHeight="1">
      <c r="B209" s="338"/>
      <c r="C209" s="306"/>
      <c r="D209" s="306"/>
      <c r="E209" s="306"/>
      <c r="F209" s="299" t="s">
        <v>84</v>
      </c>
      <c r="G209" s="285"/>
      <c r="H209" s="392" t="s">
        <v>465</v>
      </c>
      <c r="I209" s="392"/>
      <c r="J209" s="392"/>
      <c r="K209" s="339"/>
    </row>
    <row r="210" spans="2:11" ht="15" customHeight="1">
      <c r="B210" s="338"/>
      <c r="C210" s="306"/>
      <c r="D210" s="306"/>
      <c r="E210" s="306"/>
      <c r="F210" s="299" t="s">
        <v>466</v>
      </c>
      <c r="G210" s="285"/>
      <c r="H210" s="392" t="s">
        <v>627</v>
      </c>
      <c r="I210" s="392"/>
      <c r="J210" s="392"/>
      <c r="K210" s="339"/>
    </row>
    <row r="211" spans="2:11" ht="15" customHeight="1">
      <c r="B211" s="338"/>
      <c r="C211" s="306"/>
      <c r="D211" s="306"/>
      <c r="E211" s="306"/>
      <c r="F211" s="340"/>
      <c r="G211" s="285"/>
      <c r="H211" s="341"/>
      <c r="I211" s="341"/>
      <c r="J211" s="341"/>
      <c r="K211" s="339"/>
    </row>
    <row r="212" spans="2:11" ht="15" customHeight="1">
      <c r="B212" s="338"/>
      <c r="C212" s="280" t="s">
        <v>589</v>
      </c>
      <c r="D212" s="306"/>
      <c r="E212" s="306"/>
      <c r="F212" s="299">
        <v>1</v>
      </c>
      <c r="G212" s="285"/>
      <c r="H212" s="392" t="s">
        <v>628</v>
      </c>
      <c r="I212" s="392"/>
      <c r="J212" s="392"/>
      <c r="K212" s="339"/>
    </row>
    <row r="213" spans="2:11" ht="15" customHeight="1">
      <c r="B213" s="338"/>
      <c r="C213" s="306"/>
      <c r="D213" s="306"/>
      <c r="E213" s="306"/>
      <c r="F213" s="299">
        <v>2</v>
      </c>
      <c r="G213" s="285"/>
      <c r="H213" s="392" t="s">
        <v>629</v>
      </c>
      <c r="I213" s="392"/>
      <c r="J213" s="392"/>
      <c r="K213" s="339"/>
    </row>
    <row r="214" spans="2:11" ht="15" customHeight="1">
      <c r="B214" s="338"/>
      <c r="C214" s="306"/>
      <c r="D214" s="306"/>
      <c r="E214" s="306"/>
      <c r="F214" s="299">
        <v>3</v>
      </c>
      <c r="G214" s="285"/>
      <c r="H214" s="392" t="s">
        <v>630</v>
      </c>
      <c r="I214" s="392"/>
      <c r="J214" s="392"/>
      <c r="K214" s="339"/>
    </row>
    <row r="215" spans="2:11" ht="15" customHeight="1">
      <c r="B215" s="338"/>
      <c r="C215" s="306"/>
      <c r="D215" s="306"/>
      <c r="E215" s="306"/>
      <c r="F215" s="299">
        <v>4</v>
      </c>
      <c r="G215" s="285"/>
      <c r="H215" s="392" t="s">
        <v>631</v>
      </c>
      <c r="I215" s="392"/>
      <c r="J215" s="392"/>
      <c r="K215" s="339"/>
    </row>
    <row r="216" spans="2:11" ht="12.75" customHeight="1">
      <c r="B216" s="342"/>
      <c r="C216" s="343"/>
      <c r="D216" s="343"/>
      <c r="E216" s="343"/>
      <c r="F216" s="343"/>
      <c r="G216" s="343"/>
      <c r="H216" s="343"/>
      <c r="I216" s="343"/>
      <c r="J216" s="343"/>
      <c r="K216" s="344"/>
    </row>
  </sheetData>
  <sheetProtection formatCells="0" formatColumns="0" formatRows="0" insertColumns="0" insertRows="0" insertHyperlinks="0" deleteColumns="0" deleteRows="0" sort="0" autoFilter="0" pivotTables="0"/>
  <mergeCells count="77">
    <mergeCell ref="F17:J17"/>
    <mergeCell ref="C3:J3"/>
    <mergeCell ref="C9:J9"/>
    <mergeCell ref="D11:J11"/>
    <mergeCell ref="D14:J14"/>
    <mergeCell ref="D15:J15"/>
    <mergeCell ref="F16:J16"/>
    <mergeCell ref="D10:J10"/>
    <mergeCell ref="D13:J13"/>
    <mergeCell ref="C4:J4"/>
    <mergeCell ref="C6:J6"/>
    <mergeCell ref="C7:J7"/>
    <mergeCell ref="C23:J23"/>
    <mergeCell ref="D25:J25"/>
    <mergeCell ref="C24:J24"/>
    <mergeCell ref="F18:J18"/>
    <mergeCell ref="F21:J21"/>
    <mergeCell ref="F19:J19"/>
    <mergeCell ref="F20:J20"/>
    <mergeCell ref="D31:J31"/>
    <mergeCell ref="D32:J32"/>
    <mergeCell ref="D29:J29"/>
    <mergeCell ref="D28:J28"/>
    <mergeCell ref="D26:J26"/>
    <mergeCell ref="G43:J43"/>
    <mergeCell ref="G42:J42"/>
    <mergeCell ref="D33:J33"/>
    <mergeCell ref="G38:J38"/>
    <mergeCell ref="G39:J39"/>
    <mergeCell ref="G40:J40"/>
    <mergeCell ref="G41:J41"/>
    <mergeCell ref="G34:J34"/>
    <mergeCell ref="G35:J35"/>
    <mergeCell ref="G36:J36"/>
    <mergeCell ref="G37:J37"/>
    <mergeCell ref="D57:J57"/>
    <mergeCell ref="D56:J56"/>
    <mergeCell ref="D45:J45"/>
    <mergeCell ref="C50:J50"/>
    <mergeCell ref="C52:J52"/>
    <mergeCell ref="C53:J53"/>
    <mergeCell ref="C55:J55"/>
    <mergeCell ref="D49:J49"/>
    <mergeCell ref="E48:J48"/>
    <mergeCell ref="E47:J47"/>
    <mergeCell ref="E46:J46"/>
    <mergeCell ref="D59:J59"/>
    <mergeCell ref="D60:J60"/>
    <mergeCell ref="D63:J63"/>
    <mergeCell ref="D61:J61"/>
    <mergeCell ref="D58:J58"/>
    <mergeCell ref="D68:J68"/>
    <mergeCell ref="D66:J66"/>
    <mergeCell ref="D65:J65"/>
    <mergeCell ref="D67:J67"/>
    <mergeCell ref="D64:J64"/>
    <mergeCell ref="C163:J163"/>
    <mergeCell ref="C120:J120"/>
    <mergeCell ref="C145:J145"/>
    <mergeCell ref="C100:J100"/>
    <mergeCell ref="C73:J73"/>
    <mergeCell ref="H198:J198"/>
    <mergeCell ref="C197:J197"/>
    <mergeCell ref="H206:J206"/>
    <mergeCell ref="H204:J204"/>
    <mergeCell ref="H202:J202"/>
    <mergeCell ref="H200:J200"/>
    <mergeCell ref="H215:J215"/>
    <mergeCell ref="H208:J208"/>
    <mergeCell ref="H203:J203"/>
    <mergeCell ref="H201:J201"/>
    <mergeCell ref="H212:J212"/>
    <mergeCell ref="H214:J214"/>
    <mergeCell ref="H213:J213"/>
    <mergeCell ref="H210:J210"/>
    <mergeCell ref="H209:J209"/>
    <mergeCell ref="H207:J207"/>
  </mergeCells>
  <pageMargins left="0.59027779999999996" right="0.59027779999999996" top="0.59027779999999996" bottom="0.59027779999999996" header="0" footer="0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7</vt:i4>
      </vt:variant>
    </vt:vector>
  </HeadingPairs>
  <TitlesOfParts>
    <vt:vector size="11" baseType="lpstr">
      <vt:lpstr>Rekapitulace stavby</vt:lpstr>
      <vt:lpstr>01 - Oprava střechy</vt:lpstr>
      <vt:lpstr>VON - Vedlejší a ostatní ...</vt:lpstr>
      <vt:lpstr>Pokyny pro vyplnění</vt:lpstr>
      <vt:lpstr>'01 - Oprava střechy'!Názvy_tisku</vt:lpstr>
      <vt:lpstr>'Rekapitulace stavby'!Názvy_tisku</vt:lpstr>
      <vt:lpstr>'VON - Vedlejší a ostatní ...'!Názvy_tisku</vt:lpstr>
      <vt:lpstr>'01 - Oprava střechy'!Oblast_tisku</vt:lpstr>
      <vt:lpstr>'Pokyny pro vyplnění'!Oblast_tisku</vt:lpstr>
      <vt:lpstr>'Rekapitulace stavby'!Oblast_tisku</vt:lpstr>
      <vt:lpstr>'VON - Vedlejší a ostatní ...'!Oblast_tisku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PC-PC\PC</dc:creator>
  <cp:lastModifiedBy>PC</cp:lastModifiedBy>
  <dcterms:created xsi:type="dcterms:W3CDTF">2019-06-13T14:53:42Z</dcterms:created>
  <dcterms:modified xsi:type="dcterms:W3CDTF">2019-06-13T14:59:13Z</dcterms:modified>
</cp:coreProperties>
</file>