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Objekt1 - ZŠ Vojnovičova.." sheetId="2" r:id="rId2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'Objekt1 - ZŠ Vojnovičova..'!$C$135:$K$185</definedName>
    <definedName name="_xlnm.Print_Area" localSheetId="1">'Objekt1 - ZŠ Vojnovičova..'!$C$4:$J$76,'Objekt1 - ZŠ Vojnovičova..'!$C$82:$J$117,'Objekt1 - ZŠ Vojnovičova..'!$C$123:$K$185</definedName>
    <definedName name="_xlnm.Print_Titles" localSheetId="1">'Objekt1 - ZŠ Vojnovičova..'!$135:$135</definedName>
  </definedNames>
  <calcPr/>
</workbook>
</file>

<file path=xl/calcChain.xml><?xml version="1.0" encoding="utf-8"?>
<calcChain xmlns="http://schemas.openxmlformats.org/spreadsheetml/2006/main">
  <c i="2" r="J137"/>
  <c r="J39"/>
  <c r="J38"/>
  <c i="1" r="AY95"/>
  <c i="2" r="J37"/>
  <c i="1" r="AX95"/>
  <c i="2" r="BI185"/>
  <c r="BH185"/>
  <c r="BG185"/>
  <c r="BF185"/>
  <c r="T185"/>
  <c r="R185"/>
  <c r="P185"/>
  <c r="BK185"/>
  <c r="J185"/>
  <c r="BE185"/>
  <c r="BI184"/>
  <c r="BH184"/>
  <c r="BG184"/>
  <c r="BF184"/>
  <c r="T184"/>
  <c r="T183"/>
  <c r="T182"/>
  <c r="R184"/>
  <c r="R183"/>
  <c r="R182"/>
  <c r="P184"/>
  <c r="P183"/>
  <c r="P182"/>
  <c r="BK184"/>
  <c r="BK183"/>
  <c r="J183"/>
  <c r="BK182"/>
  <c r="J182"/>
  <c r="J184"/>
  <c r="BE184"/>
  <c r="J106"/>
  <c r="J105"/>
  <c r="BI181"/>
  <c r="BH181"/>
  <c r="BG181"/>
  <c r="BF181"/>
  <c r="T181"/>
  <c r="R181"/>
  <c r="P181"/>
  <c r="BK181"/>
  <c r="J181"/>
  <c r="BE181"/>
  <c r="BI180"/>
  <c r="BH180"/>
  <c r="BG180"/>
  <c r="BF180"/>
  <c r="T180"/>
  <c r="T179"/>
  <c r="R180"/>
  <c r="R179"/>
  <c r="P180"/>
  <c r="P179"/>
  <c r="BK180"/>
  <c r="BK179"/>
  <c r="J179"/>
  <c r="J180"/>
  <c r="BE180"/>
  <c r="J104"/>
  <c r="BI178"/>
  <c r="BH178"/>
  <c r="BG178"/>
  <c r="BF178"/>
  <c r="T178"/>
  <c r="T177"/>
  <c r="R178"/>
  <c r="R177"/>
  <c r="P178"/>
  <c r="P177"/>
  <c r="BK178"/>
  <c r="BK177"/>
  <c r="J177"/>
  <c r="J178"/>
  <c r="BE178"/>
  <c r="J103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T169"/>
  <c r="R170"/>
  <c r="R169"/>
  <c r="P170"/>
  <c r="P169"/>
  <c r="BK170"/>
  <c r="BK169"/>
  <c r="J169"/>
  <c r="J170"/>
  <c r="BE170"/>
  <c r="J102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T145"/>
  <c r="R146"/>
  <c r="R145"/>
  <c r="P146"/>
  <c r="P145"/>
  <c r="BK146"/>
  <c r="BK145"/>
  <c r="J145"/>
  <c r="J146"/>
  <c r="BE146"/>
  <c r="J101"/>
  <c r="BI144"/>
  <c r="BH144"/>
  <c r="BG144"/>
  <c r="BF144"/>
  <c r="T144"/>
  <c r="T143"/>
  <c r="R144"/>
  <c r="R143"/>
  <c r="P144"/>
  <c r="P143"/>
  <c r="BK144"/>
  <c r="BK143"/>
  <c r="J143"/>
  <c r="J144"/>
  <c r="BE144"/>
  <c r="J100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T139"/>
  <c r="T138"/>
  <c r="T136"/>
  <c r="R140"/>
  <c r="R139"/>
  <c r="R138"/>
  <c r="R136"/>
  <c r="P140"/>
  <c r="P139"/>
  <c r="P138"/>
  <c r="P136"/>
  <c i="1" r="AU95"/>
  <c i="2" r="BK140"/>
  <c r="BK139"/>
  <c r="J139"/>
  <c r="BK138"/>
  <c r="J138"/>
  <c r="BK136"/>
  <c r="J136"/>
  <c r="J96"/>
  <c r="J140"/>
  <c r="BE140"/>
  <c r="J99"/>
  <c r="J98"/>
  <c r="J97"/>
  <c r="F130"/>
  <c r="E128"/>
  <c r="BI115"/>
  <c r="BH115"/>
  <c r="BG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F39"/>
  <c i="1" r="BD95"/>
  <c i="2" r="BH110"/>
  <c r="F38"/>
  <c i="1" r="BC95"/>
  <c i="2" r="BG110"/>
  <c r="F37"/>
  <c i="1" r="BB95"/>
  <c i="2" r="BF110"/>
  <c r="BE110"/>
  <c r="J35"/>
  <c i="1" r="AV95"/>
  <c i="2" r="F35"/>
  <c i="1" r="AZ95"/>
  <c i="2" r="J30"/>
  <c r="J115"/>
  <c r="J109"/>
  <c r="J117"/>
  <c r="J31"/>
  <c r="J32"/>
  <c i="1" r="AG95"/>
  <c i="2" r="BF115"/>
  <c r="J36"/>
  <c i="1" r="AW95"/>
  <c i="2" r="F36"/>
  <c i="1" r="BA95"/>
  <c i="2" r="F89"/>
  <c r="E87"/>
  <c r="J41"/>
  <c r="J24"/>
  <c r="E24"/>
  <c r="J133"/>
  <c r="J92"/>
  <c r="J23"/>
  <c r="J21"/>
  <c r="E21"/>
  <c r="J132"/>
  <c r="J91"/>
  <c r="J20"/>
  <c r="J18"/>
  <c r="E18"/>
  <c r="F133"/>
  <c r="F92"/>
  <c r="J17"/>
  <c r="J15"/>
  <c r="E15"/>
  <c r="F132"/>
  <c r="F91"/>
  <c r="J14"/>
  <c r="J12"/>
  <c r="J130"/>
  <c r="J89"/>
  <c r="E7"/>
  <c r="E126"/>
  <c r="E85"/>
  <c i="1"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CK98"/>
  <c r="CJ98"/>
  <c r="CI98"/>
  <c r="CH98"/>
  <c r="CG98"/>
  <c r="CF98"/>
  <c r="BZ98"/>
  <c r="CE98"/>
  <c r="BD94"/>
  <c r="W36"/>
  <c r="BC94"/>
  <c r="W35"/>
  <c r="BB94"/>
  <c r="W34"/>
  <c r="BA94"/>
  <c r="W33"/>
  <c r="AZ94"/>
  <c r="AY94"/>
  <c r="AX94"/>
  <c r="AW94"/>
  <c r="AK33"/>
  <c r="AV94"/>
  <c r="AU94"/>
  <c r="AT94"/>
  <c r="AS94"/>
  <c r="AG94"/>
  <c r="AK26"/>
  <c r="AG101"/>
  <c r="CD101"/>
  <c r="AV101"/>
  <c r="BY101"/>
  <c r="AN101"/>
  <c r="AG100"/>
  <c r="CD100"/>
  <c r="AV100"/>
  <c r="BY100"/>
  <c r="AN100"/>
  <c r="AG99"/>
  <c r="CD99"/>
  <c r="AV99"/>
  <c r="BY99"/>
  <c r="AN99"/>
  <c r="AG98"/>
  <c r="AG97"/>
  <c r="AK27"/>
  <c r="AK29"/>
  <c r="AG103"/>
  <c r="CD98"/>
  <c r="W32"/>
  <c r="AV98"/>
  <c r="BY98"/>
  <c r="AK32"/>
  <c r="AN98"/>
  <c r="AN97"/>
  <c r="AT95"/>
  <c r="AN95"/>
  <c r="AN94"/>
  <c r="AN103"/>
  <c r="L90"/>
  <c r="AM90"/>
  <c r="AM89"/>
  <c r="L89"/>
  <c r="AM87"/>
  <c r="L87"/>
  <c r="L85"/>
  <c r="L84"/>
  <c r="AK38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<sst xmlns="http://schemas.openxmlformats.org/spreadsheetml/2006/main">
  <si>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</si>
  <si>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</si>
  <si>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</si>
  <si>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</si>
  <si>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</si>
  <si>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{63e74015-da3e-4127-bfde-10bc7910af2e}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</si>
  <si>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</si>
  <si>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</si>
  <si>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</si>
  <si>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</si>
  <si>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</si>
  <si>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</si>
  <si>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</si>
  <si>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</si>
  <si>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IMPORT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</si>
  <si>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</si>
  <si>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</si>
  <si>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SNP 6 - tělocvična rozpočet – kopie</t>
  </si>
  <si>
    <t>KSO:</t>
  </si>
  <si>
    <t>CC-CZ:</t>
  </si>
  <si>
    <t>Místo:</t>
  </si>
  <si>
    <t xml:space="preserve"> </t>
  </si>
  <si>
    <t>Datum:</t>
  </si>
  <si>
    <t>10. 7. 2019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</si>
  <si>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</si>
  <si>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</si>
  <si>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</si>
  <si>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</si>
  <si>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</si>
  <si>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</si>
  <si>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</si>
  <si>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</si>
  <si>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</si>
  <si>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</si>
  <si>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</si>
  <si>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</si>
  <si>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</si>
  <si>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</si>
  <si>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</si>
  <si>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</si>
  <si>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</si>
  <si>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</si>
  <si>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</si>
  <si>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</si>
  <si>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</si>
  <si>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</si>
  <si>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</si>
  <si>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</si>
  <si>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</si>
  <si>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</si>
  <si>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</si>
  <si>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</si>
  <si>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</si>
  <si>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</si>
  <si>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</si>
  <si>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</si>
  <si>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</si>
  <si>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</si>
  <si>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</si>
  <si>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</si>
  <si>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</si>
  <si>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</si>
  <si>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</si>
  <si>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</si>
  <si>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</si>
  <si>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</si>
  <si>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</si>
  <si>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</si>
  <si>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</si>
  <si>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</si>
  <si>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</si>
  <si>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</si>
  <si>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</si>
  <si>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</si>
  <si>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</si>
  <si>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</si>
  <si>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</si>
  <si>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{00000000-0000-0000-0000-000000000000}</t>
  </si>
  <si>
    <t>/</t>
  </si>
  <si>
    <t>Objekt1</t>
  </si>
  <si>
    <t>ZŠ Vojnovičova..</t>
  </si>
  <si>
    <t>STA</t>
  </si>
  <si>
    <t>1</t>
  </si>
  <si>
    <t>{3dee1945-bc94-43cc-85df-402dd4e0dd1c}</t>
  </si>
  <si>
    <t>2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</si>
  <si>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</si>
  <si>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</si>
  <si>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</si>
  <si>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</si>
  <si>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</si>
  <si>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</si>
  <si>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</si>
  <si>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</si>
  <si>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</si>
  <si>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</si>
  <si>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</si>
  <si>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Objekt1 - ZŠ Vojnovičova..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</si>
  <si>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</si>
  <si>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</si>
  <si>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</si>
  <si>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</si>
  <si>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</si>
  <si>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</si>
  <si>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</si>
  <si>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>PSV - Práce a dodávky PSV</t>
  </si>
  <si>
    <t xml:space="preserve">    711 - 1</t>
  </si>
  <si>
    <t xml:space="preserve">    751 - Vzduchotechnika</t>
  </si>
  <si>
    <t xml:space="preserve">    775 - Podlahy skládané</t>
  </si>
  <si>
    <t xml:space="preserve">    762 - Konstrukce tesařské</t>
  </si>
  <si>
    <t xml:space="preserve">    766 - Konstrukce truhlářské</t>
  </si>
  <si>
    <t xml:space="preserve">    783 - Dokončovací práce - nátěry</t>
  </si>
  <si>
    <t>VRN - Vedlejší rozpočtové náklady</t>
  </si>
  <si>
    <t xml:space="preserve">    VRN4 - Ostatní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</si>
  <si>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</si>
  <si>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</si>
  <si>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</si>
  <si>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</si>
  <si>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</si>
  <si>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</si>
  <si>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</si>
  <si>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</si>
  <si>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</si>
  <si>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</si>
  <si>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</si>
  <si>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</si>
  <si>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</si>
  <si>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</si>
  <si>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</si>
  <si>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</si>
  <si>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</si>
  <si>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</si>
  <si>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</si>
  <si>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</si>
  <si>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</si>
  <si>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</si>
  <si>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</si>
  <si>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</si>
  <si>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</si>
  <si>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PSV</t>
  </si>
  <si>
    <t>Práce a dodávky PSV</t>
  </si>
  <si>
    <t>711</t>
  </si>
  <si>
    <t>K</t>
  </si>
  <si>
    <t>711113121</t>
  </si>
  <si>
    <t>Izolace proti zemní vlhkosti natěradly a tmely za studena [SCHOMBURG] na ploše svislé S emulzí [COMBIFLEX- DS] elastickou plošnou (kombinace bitumenu a plastu)</t>
  </si>
  <si>
    <t>m2</t>
  </si>
  <si>
    <t>16</t>
  </si>
  <si>
    <t>20</t>
  </si>
  <si>
    <t>711113111</t>
  </si>
  <si>
    <t>Izolace proti zemní vlhkosti natěradly a tmely za studena [SCHOMBURG] na ploše vodorovné V emulzí [COMBIFLEX- DS] elastickou plošnou (kombinace bitumenu a plastu)</t>
  </si>
  <si>
    <t>4</t>
  </si>
  <si>
    <t>33</t>
  </si>
  <si>
    <t>998711101</t>
  </si>
  <si>
    <t>Přesun hmot pro izolace proti vodě, vlhkosti a plynům stanovený z hmotnosti přesunovaného materiálu vodorovná dopravní vzdálenost do 50 m v objektech výšky do 6 m</t>
  </si>
  <si>
    <t>t</t>
  </si>
  <si>
    <t>6</t>
  </si>
  <si>
    <t>751</t>
  </si>
  <si>
    <t>Vzduchotechnika</t>
  </si>
  <si>
    <t>43</t>
  </si>
  <si>
    <t>751711111</t>
  </si>
  <si>
    <t>Montáž klimatizační jednotky vnitřní nástěnné o výkonu (pro objem místnosti) do 3,5 kW (do 35 m3)</t>
  </si>
  <si>
    <t>kus</t>
  </si>
  <si>
    <t>-590390934</t>
  </si>
  <si>
    <t>775</t>
  </si>
  <si>
    <t>Podlahy skládané</t>
  </si>
  <si>
    <t>775411810</t>
  </si>
  <si>
    <t>Demontáž soklíků nebo lišt dřevěných přibíjených</t>
  </si>
  <si>
    <t>m</t>
  </si>
  <si>
    <t>8</t>
  </si>
  <si>
    <t>775511800</t>
  </si>
  <si>
    <t>Demontáž podlah vlysových přibijenych s lištami lepenými vč. podkladnich vrstev</t>
  </si>
  <si>
    <t>10</t>
  </si>
  <si>
    <t>35</t>
  </si>
  <si>
    <t>997013211</t>
  </si>
  <si>
    <t>Vnitrostaveništní doprava suti a vybouraných hmot pro budovy v do 6 m ručně</t>
  </si>
  <si>
    <t>12</t>
  </si>
  <si>
    <t>36</t>
  </si>
  <si>
    <t>997013219</t>
  </si>
  <si>
    <t>Příplatek k vnitrostaveništní dopravě suti a vybouraných hmot za zvětšenou dopravu suti ZKD 10 m</t>
  </si>
  <si>
    <t>14</t>
  </si>
  <si>
    <t>38</t>
  </si>
  <si>
    <t>997013509</t>
  </si>
  <si>
    <t>Odvoz suti a vybouraných hmot na skládku nebo meziskládku se složením, na vzdálenost Příplatek k ceně za každý další i započatý 1 km přes 1 km</t>
  </si>
  <si>
    <t>37</t>
  </si>
  <si>
    <t>997013511</t>
  </si>
  <si>
    <t>Odvoz suti a vybouraných hmot z meziskládky na skládku do 1 km s naložením a se složením</t>
  </si>
  <si>
    <t>18</t>
  </si>
  <si>
    <t>39</t>
  </si>
  <si>
    <t>997013831</t>
  </si>
  <si>
    <t>Poplatek za uložení stavebního směsného odpadu na skládce (skládkovné)</t>
  </si>
  <si>
    <t>25</t>
  </si>
  <si>
    <t>775591195</t>
  </si>
  <si>
    <t xml:space="preserve">Montáž parozábrany  pro plovoucí podlahy vč.soklů</t>
  </si>
  <si>
    <t>22</t>
  </si>
  <si>
    <t>26</t>
  </si>
  <si>
    <t>M</t>
  </si>
  <si>
    <t>611553650</t>
  </si>
  <si>
    <t>parozábrana MIRELON 2 mm na povrchu s LDPE folií 0,2 mm s přesahem 0,1 m celková šíře 1,1 m</t>
  </si>
  <si>
    <t>32</t>
  </si>
  <si>
    <t>24</t>
  </si>
  <si>
    <t>27</t>
  </si>
  <si>
    <t>697521530</t>
  </si>
  <si>
    <t>Podložka z recyklované pryže 100/200mm tl.10mm</t>
  </si>
  <si>
    <t>17</t>
  </si>
  <si>
    <t>776141122</t>
  </si>
  <si>
    <t>Vyrovnání podkladu povlakových podlah stěrkou pevnosti 30 MPa min. tl 5 až 7mm</t>
  </si>
  <si>
    <t>28</t>
  </si>
  <si>
    <t>614181130</t>
  </si>
  <si>
    <t>Hoblované prkno okopove, 19 x 140 mm, délka 5 m.</t>
  </si>
  <si>
    <t>30</t>
  </si>
  <si>
    <t>5</t>
  </si>
  <si>
    <t>775429121</t>
  </si>
  <si>
    <t>Montáž podlahové lišty přechodové připevněné vruty</t>
  </si>
  <si>
    <t>553431140</t>
  </si>
  <si>
    <t>hliníkový přechodový profil</t>
  </si>
  <si>
    <t>34</t>
  </si>
  <si>
    <t>7</t>
  </si>
  <si>
    <t>775511571</t>
  </si>
  <si>
    <t xml:space="preserve">Podlahy z vlysů lepených, tl.  22 mm, š . 70 mm, dl . 400 mm, dub tř.I vč.prořezu, rybinový vzor</t>
  </si>
  <si>
    <t>775591311</t>
  </si>
  <si>
    <t>Podlahy dřevěné, základní lak</t>
  </si>
  <si>
    <t>11</t>
  </si>
  <si>
    <t>775591313</t>
  </si>
  <si>
    <t xml:space="preserve">Podlahy dřevěné, vrchní lak pro vysokou zátěž  3vrstvy - Dvousložkový polyuretanový lak splňující normu EN 14904:2006 a DIN 51130</t>
  </si>
  <si>
    <t>40</t>
  </si>
  <si>
    <t>775591316</t>
  </si>
  <si>
    <t>Podlahy dřevěné, mezibroušení mezi vrstvami laku 3x</t>
  </si>
  <si>
    <t>42</t>
  </si>
  <si>
    <t>775591919</t>
  </si>
  <si>
    <t>Broušení celkové včetně tmelení</t>
  </si>
  <si>
    <t>44</t>
  </si>
  <si>
    <t>775591920</t>
  </si>
  <si>
    <t>Oprava podlah dřevěných - vysátí povrchu</t>
  </si>
  <si>
    <t>46</t>
  </si>
  <si>
    <t>3</t>
  </si>
  <si>
    <t>775413120</t>
  </si>
  <si>
    <t>Montáž hoblovaného prkna ze dřeva tvrdého nebo měkkého připevněné vruty s přetmelením</t>
  </si>
  <si>
    <t>48</t>
  </si>
  <si>
    <t>13</t>
  </si>
  <si>
    <t>998775101</t>
  </si>
  <si>
    <t>Přesun hmot tonážní pro podlahy dřevěné v objektech v do 6 m</t>
  </si>
  <si>
    <t>50</t>
  </si>
  <si>
    <t>998775192</t>
  </si>
  <si>
    <t>Příplatek k přesunu hmot tonážní 775 za zvětšený přesun do 100 m</t>
  </si>
  <si>
    <t>52</t>
  </si>
  <si>
    <t>762</t>
  </si>
  <si>
    <t>Konstrukce tesařské</t>
  </si>
  <si>
    <t>762511267</t>
  </si>
  <si>
    <t>Podlahové kce. podkladové z desek OSB 3 4 PD tl.15mm celoplošně lepené a šroubované 2 vrstvy na křiž.</t>
  </si>
  <si>
    <t>54</t>
  </si>
  <si>
    <t>762526130</t>
  </si>
  <si>
    <t xml:space="preserve">Položení podlah  položení polštářů pod podlahy osové vzdálenosti přes 650 do 1000 mm</t>
  </si>
  <si>
    <t>ks</t>
  </si>
  <si>
    <t>1183801318</t>
  </si>
  <si>
    <t>762951003</t>
  </si>
  <si>
    <t>podkladní rošt - podélné prvky hranol 40/60mm. podkladní rošt - příčné prvky hranol 40/60mm. dřevěný podkladek - hranol 40/60mm</t>
  </si>
  <si>
    <t>56</t>
  </si>
  <si>
    <t>23</t>
  </si>
  <si>
    <t>605111300</t>
  </si>
  <si>
    <t xml:space="preserve">Řezivo stavební KVH hranol 40*60mm vč.impregnačního nátěru  délky 2 - 5 m</t>
  </si>
  <si>
    <t>m3</t>
  </si>
  <si>
    <t>58</t>
  </si>
  <si>
    <t>60511120</t>
  </si>
  <si>
    <t>řezivo stavební prkna prismovaná středová tl 25(32)mm dl 2-5m</t>
  </si>
  <si>
    <t>soub</t>
  </si>
  <si>
    <t>1491638350</t>
  </si>
  <si>
    <t>605111250</t>
  </si>
  <si>
    <t>Spojovací materiál</t>
  </si>
  <si>
    <t>60</t>
  </si>
  <si>
    <t>998762101</t>
  </si>
  <si>
    <t>Přesun hmot tonážní pro kce tesařské v objektech v do 6 m</t>
  </si>
  <si>
    <t>62</t>
  </si>
  <si>
    <t>766</t>
  </si>
  <si>
    <t>Konstrukce truhlářské</t>
  </si>
  <si>
    <t>766411212</t>
  </si>
  <si>
    <t>Úprava obložení stěn</t>
  </si>
  <si>
    <t>64</t>
  </si>
  <si>
    <t>783</t>
  </si>
  <si>
    <t>Dokončovací práce - nátěry</t>
  </si>
  <si>
    <t>29</t>
  </si>
  <si>
    <t>783997169</t>
  </si>
  <si>
    <t>Lajnování hřišť - basketbal, volejbal, florbal, badminton aplikované do mezivrstvy laku</t>
  </si>
  <si>
    <t>mb</t>
  </si>
  <si>
    <t>66</t>
  </si>
  <si>
    <t>41</t>
  </si>
  <si>
    <t>783997171</t>
  </si>
  <si>
    <t>Krycí (uzavírací) nátěr betonových podlah Příplatek k cenám za provedení barevného značení malých ploch</t>
  </si>
  <si>
    <t>1207565026</t>
  </si>
  <si>
    <t>Vedlejší rozpočtové náklady</t>
  </si>
  <si>
    <t>VRN4</t>
  </si>
  <si>
    <t>Ostatní</t>
  </si>
  <si>
    <t>040001000</t>
  </si>
  <si>
    <t>Demontáž a zpětná montáž tělocvičného nářadí</t>
  </si>
  <si>
    <t>68</t>
  </si>
  <si>
    <t>31</t>
  </si>
  <si>
    <t>050001000</t>
  </si>
  <si>
    <t>Revize tělocvičného nářadí</t>
  </si>
  <si>
    <t>70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</si>
</sst>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4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2" fillId="4" borderId="0" xfId="0" applyNumberFormat="1" applyFont="1" applyFill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29" fillId="0" borderId="0" xfId="0" applyNumberFormat="1" applyFont="1" applyAlignment="1" applyProtection="1">
      <alignment vertical="center"/>
    </xf>
    <xf numFmtId="0" fontId="21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</xf>
    <xf numFmtId="0" fontId="33" fillId="0" borderId="23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1" customFormat="1" ht="14.4" customHeight="1">
      <c r="B26" s="18"/>
      <c r="C26" s="19"/>
      <c r="D26" s="35" t="s">
        <v>33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36">
        <f>ROUND(AG94,2)</f>
        <v>0</v>
      </c>
      <c r="AL26" s="19"/>
      <c r="AM26" s="19"/>
      <c r="AN26" s="19"/>
      <c r="AO26" s="19"/>
      <c r="AP26" s="19"/>
      <c r="AQ26" s="19"/>
      <c r="AR26" s="17"/>
      <c r="BE26" s="28"/>
    </row>
    <row r="27" s="1" customFormat="1" ht="14.4" customHeight="1">
      <c r="B27" s="18"/>
      <c r="C27" s="19"/>
      <c r="D27" s="35" t="s">
        <v>34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36">
        <f>ROUND(AG97, 2)</f>
        <v>0</v>
      </c>
      <c r="AL27" s="36"/>
      <c r="AM27" s="36"/>
      <c r="AN27" s="36"/>
      <c r="AO27" s="36"/>
      <c r="AP27" s="19"/>
      <c r="AQ27" s="19"/>
      <c r="AR27" s="17"/>
      <c r="BE27" s="28"/>
    </row>
    <row r="28" s="2" customFormat="1" ht="6.96" customHeigh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40"/>
      <c r="BE28" s="28"/>
    </row>
    <row r="29" s="2" customFormat="1" ht="25.92" customHeight="1">
      <c r="A29" s="37"/>
      <c r="B29" s="38"/>
      <c r="C29" s="39"/>
      <c r="D29" s="41" t="s">
        <v>35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3">
        <f>ROUND(AK26 + AK27, 2)</f>
        <v>0</v>
      </c>
      <c r="AL29" s="42"/>
      <c r="AM29" s="42"/>
      <c r="AN29" s="42"/>
      <c r="AO29" s="42"/>
      <c r="AP29" s="39"/>
      <c r="AQ29" s="39"/>
      <c r="AR29" s="40"/>
      <c r="BE29" s="28"/>
    </row>
    <row r="30" s="2" customFormat="1" ht="6.96" customHeight="1">
      <c r="A30" s="37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40"/>
      <c r="BE30" s="28"/>
    </row>
    <row r="31" s="2" customFormat="1">
      <c r="A31" s="37"/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44" t="s">
        <v>36</v>
      </c>
      <c r="M31" s="44"/>
      <c r="N31" s="44"/>
      <c r="O31" s="44"/>
      <c r="P31" s="44"/>
      <c r="Q31" s="39"/>
      <c r="R31" s="39"/>
      <c r="S31" s="39"/>
      <c r="T31" s="39"/>
      <c r="U31" s="39"/>
      <c r="V31" s="39"/>
      <c r="W31" s="44" t="s">
        <v>37</v>
      </c>
      <c r="X31" s="44"/>
      <c r="Y31" s="44"/>
      <c r="Z31" s="44"/>
      <c r="AA31" s="44"/>
      <c r="AB31" s="44"/>
      <c r="AC31" s="44"/>
      <c r="AD31" s="44"/>
      <c r="AE31" s="44"/>
      <c r="AF31" s="39"/>
      <c r="AG31" s="39"/>
      <c r="AH31" s="39"/>
      <c r="AI31" s="39"/>
      <c r="AJ31" s="39"/>
      <c r="AK31" s="44" t="s">
        <v>38</v>
      </c>
      <c r="AL31" s="44"/>
      <c r="AM31" s="44"/>
      <c r="AN31" s="44"/>
      <c r="AO31" s="44"/>
      <c r="AP31" s="39"/>
      <c r="AQ31" s="39"/>
      <c r="AR31" s="40"/>
      <c r="BE31" s="28"/>
    </row>
    <row r="32" s="3" customFormat="1" ht="14.4" customHeight="1">
      <c r="A32" s="3"/>
      <c r="B32" s="45"/>
      <c r="C32" s="46"/>
      <c r="D32" s="29" t="s">
        <v>39</v>
      </c>
      <c r="E32" s="46"/>
      <c r="F32" s="29" t="s">
        <v>40</v>
      </c>
      <c r="G32" s="46"/>
      <c r="H32" s="46"/>
      <c r="I32" s="46"/>
      <c r="J32" s="46"/>
      <c r="K32" s="46"/>
      <c r="L32" s="47">
        <v>0.20999999999999999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ROUND(AZ94 + SUM(CD97:CD101),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f>ROUND(AV94 + SUM(BY97:BY101), 2)</f>
        <v>0</v>
      </c>
      <c r="AL32" s="46"/>
      <c r="AM32" s="46"/>
      <c r="AN32" s="46"/>
      <c r="AO32" s="46"/>
      <c r="AP32" s="46"/>
      <c r="AQ32" s="46"/>
      <c r="AR32" s="49"/>
      <c r="BE32" s="50"/>
    </row>
    <row r="33" s="3" customFormat="1" ht="14.4" customHeight="1">
      <c r="A33" s="3"/>
      <c r="B33" s="45"/>
      <c r="C33" s="46"/>
      <c r="D33" s="46"/>
      <c r="E33" s="46"/>
      <c r="F33" s="29" t="s">
        <v>41</v>
      </c>
      <c r="G33" s="46"/>
      <c r="H33" s="46"/>
      <c r="I33" s="46"/>
      <c r="J33" s="46"/>
      <c r="K33" s="46"/>
      <c r="L33" s="47">
        <v>0.14999999999999999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ROUND(BA94 + SUM(CE97:CE101),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f>ROUND(AW94 + SUM(BZ97:BZ101), 2)</f>
        <v>0</v>
      </c>
      <c r="AL33" s="46"/>
      <c r="AM33" s="46"/>
      <c r="AN33" s="46"/>
      <c r="AO33" s="46"/>
      <c r="AP33" s="46"/>
      <c r="AQ33" s="46"/>
      <c r="AR33" s="49"/>
      <c r="BE33" s="50"/>
    </row>
    <row r="34" hidden="1" s="3" customFormat="1" ht="14.4" customHeight="1">
      <c r="A34" s="3"/>
      <c r="B34" s="45"/>
      <c r="C34" s="46"/>
      <c r="D34" s="46"/>
      <c r="E34" s="46"/>
      <c r="F34" s="29" t="s">
        <v>42</v>
      </c>
      <c r="G34" s="46"/>
      <c r="H34" s="46"/>
      <c r="I34" s="46"/>
      <c r="J34" s="46"/>
      <c r="K34" s="46"/>
      <c r="L34" s="47">
        <v>0.20999999999999999</v>
      </c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8">
        <f>ROUND(BB94 + SUM(CF97:CF101), 2)</f>
        <v>0</v>
      </c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8">
        <v>0</v>
      </c>
      <c r="AL34" s="46"/>
      <c r="AM34" s="46"/>
      <c r="AN34" s="46"/>
      <c r="AO34" s="46"/>
      <c r="AP34" s="46"/>
      <c r="AQ34" s="46"/>
      <c r="AR34" s="49"/>
      <c r="BE34" s="50"/>
    </row>
    <row r="35" hidden="1" s="3" customFormat="1" ht="14.4" customHeight="1">
      <c r="A35" s="3"/>
      <c r="B35" s="45"/>
      <c r="C35" s="46"/>
      <c r="D35" s="46"/>
      <c r="E35" s="46"/>
      <c r="F35" s="29" t="s">
        <v>43</v>
      </c>
      <c r="G35" s="46"/>
      <c r="H35" s="46"/>
      <c r="I35" s="46"/>
      <c r="J35" s="46"/>
      <c r="K35" s="46"/>
      <c r="L35" s="47">
        <v>0.14999999999999999</v>
      </c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8">
        <f>ROUND(BC94 + SUM(CG97:CG101), 2)</f>
        <v>0</v>
      </c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8">
        <v>0</v>
      </c>
      <c r="AL35" s="46"/>
      <c r="AM35" s="46"/>
      <c r="AN35" s="46"/>
      <c r="AO35" s="46"/>
      <c r="AP35" s="46"/>
      <c r="AQ35" s="46"/>
      <c r="AR35" s="49"/>
      <c r="BE35" s="3"/>
    </row>
    <row r="36" hidden="1" s="3" customFormat="1" ht="14.4" customHeight="1">
      <c r="A36" s="3"/>
      <c r="B36" s="45"/>
      <c r="C36" s="46"/>
      <c r="D36" s="46"/>
      <c r="E36" s="46"/>
      <c r="F36" s="29" t="s">
        <v>44</v>
      </c>
      <c r="G36" s="46"/>
      <c r="H36" s="46"/>
      <c r="I36" s="46"/>
      <c r="J36" s="46"/>
      <c r="K36" s="46"/>
      <c r="L36" s="47">
        <v>0</v>
      </c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8">
        <f>ROUND(BD94 + SUM(CH97:CH101), 2)</f>
        <v>0</v>
      </c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8">
        <v>0</v>
      </c>
      <c r="AL36" s="46"/>
      <c r="AM36" s="46"/>
      <c r="AN36" s="46"/>
      <c r="AO36" s="46"/>
      <c r="AP36" s="46"/>
      <c r="AQ36" s="46"/>
      <c r="AR36" s="49"/>
      <c r="BE36" s="3"/>
    </row>
    <row r="37" s="2" customFormat="1" ht="6.96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0"/>
      <c r="BE37" s="37"/>
    </row>
    <row r="38" s="2" customFormat="1" ht="25.92" customHeight="1">
      <c r="A38" s="37"/>
      <c r="B38" s="38"/>
      <c r="C38" s="51"/>
      <c r="D38" s="52" t="s">
        <v>45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4" t="s">
        <v>46</v>
      </c>
      <c r="U38" s="53"/>
      <c r="V38" s="53"/>
      <c r="W38" s="53"/>
      <c r="X38" s="55" t="s">
        <v>47</v>
      </c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6">
        <f>SUM(AK29:AK36)</f>
        <v>0</v>
      </c>
      <c r="AL38" s="53"/>
      <c r="AM38" s="53"/>
      <c r="AN38" s="53"/>
      <c r="AO38" s="57"/>
      <c r="AP38" s="51"/>
      <c r="AQ38" s="51"/>
      <c r="AR38" s="40"/>
      <c r="BE38" s="37"/>
    </row>
    <row r="39" s="2" customFormat="1" ht="6.96" customHeight="1">
      <c r="A39" s="37"/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40"/>
      <c r="BE39" s="37"/>
    </row>
    <row r="40" s="2" customFormat="1" ht="14.4" customHeight="1">
      <c r="A40" s="37"/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40"/>
      <c r="BE40" s="3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7"/>
      <c r="B60" s="38"/>
      <c r="C60" s="39"/>
      <c r="D60" s="63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3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3" t="s">
        <v>50</v>
      </c>
      <c r="AI60" s="42"/>
      <c r="AJ60" s="42"/>
      <c r="AK60" s="42"/>
      <c r="AL60" s="42"/>
      <c r="AM60" s="63" t="s">
        <v>51</v>
      </c>
      <c r="AN60" s="42"/>
      <c r="AO60" s="42"/>
      <c r="AP60" s="39"/>
      <c r="AQ60" s="39"/>
      <c r="AR60" s="40"/>
      <c r="BE60" s="37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0"/>
      <c r="BE64" s="37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7"/>
      <c r="B75" s="38"/>
      <c r="C75" s="39"/>
      <c r="D75" s="63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3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3" t="s">
        <v>50</v>
      </c>
      <c r="AI75" s="42"/>
      <c r="AJ75" s="42"/>
      <c r="AK75" s="42"/>
      <c r="AL75" s="42"/>
      <c r="AM75" s="63" t="s">
        <v>51</v>
      </c>
      <c r="AN75" s="42"/>
      <c r="AO75" s="42"/>
      <c r="AP75" s="39"/>
      <c r="AQ75" s="39"/>
      <c r="AR75" s="40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0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0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0"/>
      <c r="BE81" s="37"/>
    </row>
    <row r="82" s="2" customFormat="1" ht="24.96" customHeight="1">
      <c r="A82" s="37"/>
      <c r="B82" s="38"/>
      <c r="C82" s="20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0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0"/>
      <c r="BE83" s="37"/>
    </row>
    <row r="84" s="4" customFormat="1" ht="12" customHeight="1">
      <c r="A84" s="4"/>
      <c r="B84" s="69"/>
      <c r="C84" s="29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IMPORT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ZŠ SNP 6 - tělocvična rozpočet – kopie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0"/>
      <c r="BE86" s="37"/>
    </row>
    <row r="87" s="2" customFormat="1" ht="12" customHeight="1">
      <c r="A87" s="37"/>
      <c r="B87" s="38"/>
      <c r="C87" s="29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29" t="s">
        <v>22</v>
      </c>
      <c r="AJ87" s="39"/>
      <c r="AK87" s="39"/>
      <c r="AL87" s="39"/>
      <c r="AM87" s="78" t="str">
        <f>IF(AN8= "","",AN8)</f>
        <v>10. 7. 2019</v>
      </c>
      <c r="AN87" s="78"/>
      <c r="AO87" s="39"/>
      <c r="AP87" s="39"/>
      <c r="AQ87" s="39"/>
      <c r="AR87" s="40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0"/>
      <c r="BE88" s="37"/>
    </row>
    <row r="89" s="2" customFormat="1" ht="15.15" customHeight="1">
      <c r="A89" s="37"/>
      <c r="B89" s="38"/>
      <c r="C89" s="29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29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0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29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29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0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0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0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0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ROUND(AZ94*L32,2)</f>
        <v>0</v>
      </c>
      <c r="AW94" s="113">
        <f>ROUND(BA94*L33,2)</f>
        <v>0</v>
      </c>
      <c r="AX94" s="113">
        <f>ROUND(BB94*L32,2)</f>
        <v>0</v>
      </c>
      <c r="AY94" s="113">
        <f>ROUND(BC94*L33,2)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74</v>
      </c>
      <c r="BT94" s="116" t="s">
        <v>75</v>
      </c>
      <c r="BU94" s="117" t="s">
        <v>76</v>
      </c>
      <c r="BV94" s="116" t="s">
        <v>14</v>
      </c>
      <c r="BW94" s="116" t="s">
        <v>5</v>
      </c>
      <c r="BX94" s="116" t="s">
        <v>77</v>
      </c>
      <c r="CL94" s="116" t="s">
        <v>1</v>
      </c>
    </row>
    <row r="95" s="7" customFormat="1" ht="16.5" customHeight="1">
      <c r="A95" s="118" t="s">
        <v>78</v>
      </c>
      <c r="B95" s="119"/>
      <c r="C95" s="120"/>
      <c r="D95" s="121" t="s">
        <v>79</v>
      </c>
      <c r="E95" s="121"/>
      <c r="F95" s="121"/>
      <c r="G95" s="121"/>
      <c r="H95" s="121"/>
      <c r="I95" s="122"/>
      <c r="J95" s="121" t="s">
        <v>80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'Objekt1 - ZŠ Vojnovičova..'!J32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81</v>
      </c>
      <c r="AR95" s="125"/>
      <c r="AS95" s="126">
        <v>0</v>
      </c>
      <c r="AT95" s="127">
        <f>ROUND(SUM(AV95:AW95),2)</f>
        <v>0</v>
      </c>
      <c r="AU95" s="128">
        <f>'Objekt1 - ZŠ Vojnovičova..'!P136</f>
        <v>0</v>
      </c>
      <c r="AV95" s="127">
        <f>'Objekt1 - ZŠ Vojnovičova..'!J35</f>
        <v>0</v>
      </c>
      <c r="AW95" s="127">
        <f>'Objekt1 - ZŠ Vojnovičova..'!J36</f>
        <v>0</v>
      </c>
      <c r="AX95" s="127">
        <f>'Objekt1 - ZŠ Vojnovičova..'!J37</f>
        <v>0</v>
      </c>
      <c r="AY95" s="127">
        <f>'Objekt1 - ZŠ Vojnovičova..'!J38</f>
        <v>0</v>
      </c>
      <c r="AZ95" s="127">
        <f>'Objekt1 - ZŠ Vojnovičova..'!F35</f>
        <v>0</v>
      </c>
      <c r="BA95" s="127">
        <f>'Objekt1 - ZŠ Vojnovičova..'!F36</f>
        <v>0</v>
      </c>
      <c r="BB95" s="127">
        <f>'Objekt1 - ZŠ Vojnovičova..'!F37</f>
        <v>0</v>
      </c>
      <c r="BC95" s="127">
        <f>'Objekt1 - ZŠ Vojnovičova..'!F38</f>
        <v>0</v>
      </c>
      <c r="BD95" s="129">
        <f>'Objekt1 - ZŠ Vojnovičova..'!F39</f>
        <v>0</v>
      </c>
      <c r="BE95" s="7"/>
      <c r="BT95" s="130" t="s">
        <v>82</v>
      </c>
      <c r="BV95" s="130" t="s">
        <v>14</v>
      </c>
      <c r="BW95" s="130" t="s">
        <v>83</v>
      </c>
      <c r="BX95" s="130" t="s">
        <v>5</v>
      </c>
      <c r="CL95" s="130" t="s">
        <v>1</v>
      </c>
      <c r="CM95" s="130" t="s">
        <v>84</v>
      </c>
    </row>
    <row r="96">
      <c r="B96" s="18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7"/>
    </row>
    <row r="97" s="2" customFormat="1" ht="30" customHeight="1">
      <c r="A97" s="37"/>
      <c r="B97" s="38"/>
      <c r="C97" s="106" t="s">
        <v>85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109">
        <f>ROUND(SUM(AG98:AG101), 2)</f>
        <v>0</v>
      </c>
      <c r="AH97" s="109"/>
      <c r="AI97" s="109"/>
      <c r="AJ97" s="109"/>
      <c r="AK97" s="109"/>
      <c r="AL97" s="109"/>
      <c r="AM97" s="109"/>
      <c r="AN97" s="109">
        <f>ROUND(SUM(AN98:AN101), 2)</f>
        <v>0</v>
      </c>
      <c r="AO97" s="109"/>
      <c r="AP97" s="109"/>
      <c r="AQ97" s="131"/>
      <c r="AR97" s="40"/>
      <c r="AS97" s="99" t="s">
        <v>86</v>
      </c>
      <c r="AT97" s="100" t="s">
        <v>87</v>
      </c>
      <c r="AU97" s="100" t="s">
        <v>39</v>
      </c>
      <c r="AV97" s="101" t="s">
        <v>62</v>
      </c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19.92" customHeight="1">
      <c r="A98" s="37"/>
      <c r="B98" s="38"/>
      <c r="C98" s="39"/>
      <c r="D98" s="132" t="s">
        <v>88</v>
      </c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39"/>
      <c r="AD98" s="39"/>
      <c r="AE98" s="39"/>
      <c r="AF98" s="39"/>
      <c r="AG98" s="133">
        <f>ROUND(AG94 * AS98, 2)</f>
        <v>0</v>
      </c>
      <c r="AH98" s="134"/>
      <c r="AI98" s="134"/>
      <c r="AJ98" s="134"/>
      <c r="AK98" s="134"/>
      <c r="AL98" s="134"/>
      <c r="AM98" s="134"/>
      <c r="AN98" s="134">
        <f>ROUND(AG98 + AV98, 2)</f>
        <v>0</v>
      </c>
      <c r="AO98" s="134"/>
      <c r="AP98" s="134"/>
      <c r="AQ98" s="39"/>
      <c r="AR98" s="40"/>
      <c r="AS98" s="135">
        <v>0</v>
      </c>
      <c r="AT98" s="136" t="s">
        <v>89</v>
      </c>
      <c r="AU98" s="136" t="s">
        <v>40</v>
      </c>
      <c r="AV98" s="137">
        <f>ROUND(IF(AU98="základní",AG98*L32,IF(AU98="snížená",AG98*L33,0)), 2)</f>
        <v>0</v>
      </c>
      <c r="AW98" s="37"/>
      <c r="AX98" s="37"/>
      <c r="AY98" s="37"/>
      <c r="AZ98" s="37"/>
      <c r="BA98" s="37"/>
      <c r="BB98" s="37"/>
      <c r="BC98" s="37"/>
      <c r="BD98" s="37"/>
      <c r="BE98" s="37"/>
      <c r="BV98" s="14" t="s">
        <v>90</v>
      </c>
      <c r="BY98" s="138">
        <f>IF(AU98="základní",AV98,0)</f>
        <v>0</v>
      </c>
      <c r="BZ98" s="138">
        <f>IF(AU98="snížená",AV98,0)</f>
        <v>0</v>
      </c>
      <c r="CA98" s="138">
        <v>0</v>
      </c>
      <c r="CB98" s="138">
        <v>0</v>
      </c>
      <c r="CC98" s="138">
        <v>0</v>
      </c>
      <c r="CD98" s="138">
        <f>IF(AU98="základní",AG98,0)</f>
        <v>0</v>
      </c>
      <c r="CE98" s="138">
        <f>IF(AU98="snížená",AG98,0)</f>
        <v>0</v>
      </c>
      <c r="CF98" s="138">
        <f>IF(AU98="zákl. přenesená",AG98,0)</f>
        <v>0</v>
      </c>
      <c r="CG98" s="138">
        <f>IF(AU98="sníž. přenesená",AG98,0)</f>
        <v>0</v>
      </c>
      <c r="CH98" s="138">
        <f>IF(AU98="nulová",AG98,0)</f>
        <v>0</v>
      </c>
      <c r="CI98" s="14">
        <f>IF(AU98="základní",1,IF(AU98="snížená",2,IF(AU98="zákl. přenesená",4,IF(AU98="sníž. přenesená",5,3))))</f>
        <v>1</v>
      </c>
      <c r="CJ98" s="14">
        <f>IF(AT98="stavební čast",1,IF(AT98="investiční čast",2,3))</f>
        <v>1</v>
      </c>
      <c r="CK98" s="14" t="str">
        <f>IF(D98="Vyplň vlastní","","x")</f>
        <v>x</v>
      </c>
    </row>
    <row r="99" s="2" customFormat="1" ht="19.92" customHeight="1">
      <c r="A99" s="37"/>
      <c r="B99" s="38"/>
      <c r="C99" s="39"/>
      <c r="D99" s="139" t="s">
        <v>91</v>
      </c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39"/>
      <c r="AD99" s="39"/>
      <c r="AE99" s="39"/>
      <c r="AF99" s="39"/>
      <c r="AG99" s="133">
        <f>ROUND(AG94 * AS99, 2)</f>
        <v>0</v>
      </c>
      <c r="AH99" s="134"/>
      <c r="AI99" s="134"/>
      <c r="AJ99" s="134"/>
      <c r="AK99" s="134"/>
      <c r="AL99" s="134"/>
      <c r="AM99" s="134"/>
      <c r="AN99" s="134">
        <f>ROUND(AG99 + AV99, 2)</f>
        <v>0</v>
      </c>
      <c r="AO99" s="134"/>
      <c r="AP99" s="134"/>
      <c r="AQ99" s="39"/>
      <c r="AR99" s="40"/>
      <c r="AS99" s="135">
        <v>0</v>
      </c>
      <c r="AT99" s="136" t="s">
        <v>89</v>
      </c>
      <c r="AU99" s="136" t="s">
        <v>40</v>
      </c>
      <c r="AV99" s="137">
        <f>ROUND(IF(AU99="základní",AG99*L32,IF(AU99="snížená",AG99*L33,0)), 2)</f>
        <v>0</v>
      </c>
      <c r="AW99" s="37"/>
      <c r="AX99" s="37"/>
      <c r="AY99" s="37"/>
      <c r="AZ99" s="37"/>
      <c r="BA99" s="37"/>
      <c r="BB99" s="37"/>
      <c r="BC99" s="37"/>
      <c r="BD99" s="37"/>
      <c r="BE99" s="37"/>
      <c r="BV99" s="14" t="s">
        <v>92</v>
      </c>
      <c r="BY99" s="138">
        <f>IF(AU99="základní",AV99,0)</f>
        <v>0</v>
      </c>
      <c r="BZ99" s="138">
        <f>IF(AU99="snížená",AV99,0)</f>
        <v>0</v>
      </c>
      <c r="CA99" s="138">
        <v>0</v>
      </c>
      <c r="CB99" s="138">
        <v>0</v>
      </c>
      <c r="CC99" s="138">
        <v>0</v>
      </c>
      <c r="CD99" s="138">
        <f>IF(AU99="základní",AG99,0)</f>
        <v>0</v>
      </c>
      <c r="CE99" s="138">
        <f>IF(AU99="snížená",AG99,0)</f>
        <v>0</v>
      </c>
      <c r="CF99" s="138">
        <f>IF(AU99="zákl. přenesená",AG99,0)</f>
        <v>0</v>
      </c>
      <c r="CG99" s="138">
        <f>IF(AU99="sníž. přenesená",AG99,0)</f>
        <v>0</v>
      </c>
      <c r="CH99" s="138">
        <f>IF(AU99="nulová",AG99,0)</f>
        <v>0</v>
      </c>
      <c r="CI99" s="14">
        <f>IF(AU99="základní",1,IF(AU99="snížená",2,IF(AU99="zákl. přenesená",4,IF(AU99="sníž. přenesená",5,3))))</f>
        <v>1</v>
      </c>
      <c r="CJ99" s="14">
        <f>IF(AT99="stavební čast",1,IF(AT99="investiční čast",2,3))</f>
        <v>1</v>
      </c>
      <c r="CK99" s="14" t="str">
        <f>IF(D99="Vyplň vlastní","","x")</f>
        <v/>
      </c>
    </row>
    <row r="100" s="2" customFormat="1" ht="19.92" customHeight="1">
      <c r="A100" s="37"/>
      <c r="B100" s="38"/>
      <c r="C100" s="39"/>
      <c r="D100" s="139" t="s">
        <v>91</v>
      </c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39"/>
      <c r="AD100" s="39"/>
      <c r="AE100" s="39"/>
      <c r="AF100" s="39"/>
      <c r="AG100" s="133">
        <f>ROUND(AG94 * AS100, 2)</f>
        <v>0</v>
      </c>
      <c r="AH100" s="134"/>
      <c r="AI100" s="134"/>
      <c r="AJ100" s="134"/>
      <c r="AK100" s="134"/>
      <c r="AL100" s="134"/>
      <c r="AM100" s="134"/>
      <c r="AN100" s="134">
        <f>ROUND(AG100 + AV100, 2)</f>
        <v>0</v>
      </c>
      <c r="AO100" s="134"/>
      <c r="AP100" s="134"/>
      <c r="AQ100" s="39"/>
      <c r="AR100" s="40"/>
      <c r="AS100" s="135">
        <v>0</v>
      </c>
      <c r="AT100" s="136" t="s">
        <v>89</v>
      </c>
      <c r="AU100" s="136" t="s">
        <v>40</v>
      </c>
      <c r="AV100" s="137">
        <f>ROUND(IF(AU100="základní",AG100*L32,IF(AU100="snížená",AG100*L33,0)), 2)</f>
        <v>0</v>
      </c>
      <c r="AW100" s="37"/>
      <c r="AX100" s="37"/>
      <c r="AY100" s="37"/>
      <c r="AZ100" s="37"/>
      <c r="BA100" s="37"/>
      <c r="BB100" s="37"/>
      <c r="BC100" s="37"/>
      <c r="BD100" s="37"/>
      <c r="BE100" s="37"/>
      <c r="BV100" s="14" t="s">
        <v>92</v>
      </c>
      <c r="BY100" s="138">
        <f>IF(AU100="základní",AV100,0)</f>
        <v>0</v>
      </c>
      <c r="BZ100" s="138">
        <f>IF(AU100="snížená",AV100,0)</f>
        <v>0</v>
      </c>
      <c r="CA100" s="138">
        <v>0</v>
      </c>
      <c r="CB100" s="138">
        <v>0</v>
      </c>
      <c r="CC100" s="138">
        <v>0</v>
      </c>
      <c r="CD100" s="138">
        <f>IF(AU100="základní",AG100,0)</f>
        <v>0</v>
      </c>
      <c r="CE100" s="138">
        <f>IF(AU100="snížená",AG100,0)</f>
        <v>0</v>
      </c>
      <c r="CF100" s="138">
        <f>IF(AU100="zákl. přenesená",AG100,0)</f>
        <v>0</v>
      </c>
      <c r="CG100" s="138">
        <f>IF(AU100="sníž. přenesená",AG100,0)</f>
        <v>0</v>
      </c>
      <c r="CH100" s="138">
        <f>IF(AU100="nulová",AG100,0)</f>
        <v>0</v>
      </c>
      <c r="CI100" s="14">
        <f>IF(AU100="základní",1,IF(AU100="snížená",2,IF(AU100="zákl. přenesená",4,IF(AU100="sníž. přenesená",5,3))))</f>
        <v>1</v>
      </c>
      <c r="CJ100" s="14">
        <f>IF(AT100="stavební čast",1,IF(AT100="investiční čast",2,3))</f>
        <v>1</v>
      </c>
      <c r="CK100" s="14" t="str">
        <f>IF(D100="Vyplň vlastní","","x")</f>
        <v/>
      </c>
    </row>
    <row r="101" s="2" customFormat="1" ht="19.92" customHeight="1">
      <c r="A101" s="37"/>
      <c r="B101" s="38"/>
      <c r="C101" s="39"/>
      <c r="D101" s="139" t="s">
        <v>91</v>
      </c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39"/>
      <c r="AD101" s="39"/>
      <c r="AE101" s="39"/>
      <c r="AF101" s="39"/>
      <c r="AG101" s="133">
        <f>ROUND(AG94 * AS101, 2)</f>
        <v>0</v>
      </c>
      <c r="AH101" s="134"/>
      <c r="AI101" s="134"/>
      <c r="AJ101" s="134"/>
      <c r="AK101" s="134"/>
      <c r="AL101" s="134"/>
      <c r="AM101" s="134"/>
      <c r="AN101" s="134">
        <f>ROUND(AG101 + AV101, 2)</f>
        <v>0</v>
      </c>
      <c r="AO101" s="134"/>
      <c r="AP101" s="134"/>
      <c r="AQ101" s="39"/>
      <c r="AR101" s="40"/>
      <c r="AS101" s="140">
        <v>0</v>
      </c>
      <c r="AT101" s="141" t="s">
        <v>89</v>
      </c>
      <c r="AU101" s="141" t="s">
        <v>40</v>
      </c>
      <c r="AV101" s="142">
        <f>ROUND(IF(AU101="základní",AG101*L32,IF(AU101="snížená",AG101*L33,0)), 2)</f>
        <v>0</v>
      </c>
      <c r="AW101" s="37"/>
      <c r="AX101" s="37"/>
      <c r="AY101" s="37"/>
      <c r="AZ101" s="37"/>
      <c r="BA101" s="37"/>
      <c r="BB101" s="37"/>
      <c r="BC101" s="37"/>
      <c r="BD101" s="37"/>
      <c r="BE101" s="37"/>
      <c r="BV101" s="14" t="s">
        <v>92</v>
      </c>
      <c r="BY101" s="138">
        <f>IF(AU101="základní",AV101,0)</f>
        <v>0</v>
      </c>
      <c r="BZ101" s="138">
        <f>IF(AU101="snížená",AV101,0)</f>
        <v>0</v>
      </c>
      <c r="CA101" s="138">
        <v>0</v>
      </c>
      <c r="CB101" s="138">
        <v>0</v>
      </c>
      <c r="CC101" s="138">
        <v>0</v>
      </c>
      <c r="CD101" s="138">
        <f>IF(AU101="základní",AG101,0)</f>
        <v>0</v>
      </c>
      <c r="CE101" s="138">
        <f>IF(AU101="snížená",AG101,0)</f>
        <v>0</v>
      </c>
      <c r="CF101" s="138">
        <f>IF(AU101="zákl. přenesená",AG101,0)</f>
        <v>0</v>
      </c>
      <c r="CG101" s="138">
        <f>IF(AU101="sníž. přenesená",AG101,0)</f>
        <v>0</v>
      </c>
      <c r="CH101" s="138">
        <f>IF(AU101="nulová",AG101,0)</f>
        <v>0</v>
      </c>
      <c r="CI101" s="14">
        <f>IF(AU101="základní",1,IF(AU101="snížená",2,IF(AU101="zákl. přenesená",4,IF(AU101="sníž. přenesená",5,3))))</f>
        <v>1</v>
      </c>
      <c r="CJ101" s="14">
        <f>IF(AT101="stavební čast",1,IF(AT101="investiční čast",2,3))</f>
        <v>1</v>
      </c>
      <c r="CK101" s="14" t="str">
        <f>IF(D101="Vyplň vlastní","","x")</f>
        <v/>
      </c>
    </row>
    <row r="102" s="2" customFormat="1" ht="10.8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40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  <row r="103" s="2" customFormat="1" ht="30" customHeight="1">
      <c r="A103" s="37"/>
      <c r="B103" s="38"/>
      <c r="C103" s="143" t="s">
        <v>93</v>
      </c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5">
        <f>ROUND(AG94 + AG97, 2)</f>
        <v>0</v>
      </c>
      <c r="AH103" s="145"/>
      <c r="AI103" s="145"/>
      <c r="AJ103" s="145"/>
      <c r="AK103" s="145"/>
      <c r="AL103" s="145"/>
      <c r="AM103" s="145"/>
      <c r="AN103" s="145">
        <f>ROUND(AN94 + AN97, 2)</f>
        <v>0</v>
      </c>
      <c r="AO103" s="145"/>
      <c r="AP103" s="145"/>
      <c r="AQ103" s="144"/>
      <c r="AR103" s="40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40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</row>
  </sheetData>
  <sheetProtection sheet="1" formatColumns="0" formatRows="0" objects="1" scenarios="1" spinCount="100000" saltValue="MI59QQawv+r3P6ae57i0LPAtEGUJ6jVVQO0Gr56IPjTu2GjwFNwpQhNrdxZhouSM4AJlr5ZmMqCcqRBx/GCgGw==" hashValue="pgHDU0NexxP5ctPf6be+ZaPuR0r2fWJIV0exZgvE2Ma9QLzXDEsW/w0uqTopelNpRqY/o4H0oAcd9RbmigeOvg==" algorithmName="SHA-512" password="CC35"/>
  <mergeCells count="60">
    <mergeCell ref="X38:AB38"/>
    <mergeCell ref="W33:AE33"/>
    <mergeCell ref="AK26:AO26"/>
    <mergeCell ref="AK27:AO27"/>
    <mergeCell ref="AK29:AO29"/>
    <mergeCell ref="W32:AE32"/>
    <mergeCell ref="AK32:AO32"/>
    <mergeCell ref="AK33:AO33"/>
    <mergeCell ref="W34:AE34"/>
    <mergeCell ref="AK34:AO34"/>
    <mergeCell ref="W35:AE35"/>
    <mergeCell ref="AK35:AO35"/>
    <mergeCell ref="W36:AE36"/>
    <mergeCell ref="AK36:AO36"/>
    <mergeCell ref="AK38:AO38"/>
    <mergeCell ref="D98:AB98"/>
    <mergeCell ref="AG98:AM98"/>
    <mergeCell ref="AN98:AP98"/>
    <mergeCell ref="D99:AB99"/>
    <mergeCell ref="AG99:AM99"/>
    <mergeCell ref="AN99:AP99"/>
    <mergeCell ref="D100:AB100"/>
    <mergeCell ref="AG100:AM100"/>
    <mergeCell ref="AN100:AP100"/>
    <mergeCell ref="D101:AB101"/>
    <mergeCell ref="AG101:AM101"/>
    <mergeCell ref="AN101:AP101"/>
    <mergeCell ref="AG97:AM97"/>
    <mergeCell ref="AN97:AP97"/>
    <mergeCell ref="AG103:AM103"/>
    <mergeCell ref="AN103:AP103"/>
    <mergeCell ref="K5:AO5"/>
    <mergeCell ref="K6:AO6"/>
    <mergeCell ref="E14:AJ14"/>
    <mergeCell ref="E23:AN23"/>
    <mergeCell ref="L31:P31"/>
    <mergeCell ref="W31:AE31"/>
    <mergeCell ref="AK31:AO31"/>
    <mergeCell ref="L32:P32"/>
    <mergeCell ref="L33:P33"/>
    <mergeCell ref="L34:P34"/>
    <mergeCell ref="L35:P35"/>
    <mergeCell ref="L36:P36"/>
    <mergeCell ref="L85:AO85"/>
    <mergeCell ref="AM90:AP90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BE5:BE34"/>
  </mergeCells>
  <dataValidations count="2">
    <dataValidation type="list" allowBlank="1" showInputMessage="1" showErrorMessage="1" error="Povoleny jsou hodnoty základní, snížená, zákl. přenesená, sníž. přenesená, nulová." sqref="AU97:AU101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01">
      <formula1>"stavební čast, technologická čast, investiční čast"</formula1>
    </dataValidation>
  </dataValidations>
  <hyperlinks>
    <hyperlink ref="A95" location="'Objekt1 - ZŠ Vojnovičova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6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7"/>
      <c r="AT3" s="14" t="s">
        <v>84</v>
      </c>
    </row>
    <row r="4" s="1" customFormat="1" ht="24.96" customHeight="1">
      <c r="B4" s="17"/>
      <c r="D4" s="150" t="s">
        <v>94</v>
      </c>
      <c r="I4" s="146"/>
      <c r="L4" s="17"/>
      <c r="M4" s="151" t="s">
        <v>10</v>
      </c>
      <c r="AT4" s="14" t="s">
        <v>4</v>
      </c>
    </row>
    <row r="5" s="1" customFormat="1" ht="6.96" customHeight="1">
      <c r="B5" s="17"/>
      <c r="I5" s="146"/>
      <c r="L5" s="17"/>
    </row>
    <row r="6" s="1" customFormat="1" ht="12" customHeight="1">
      <c r="B6" s="17"/>
      <c r="D6" s="152" t="s">
        <v>16</v>
      </c>
      <c r="I6" s="146"/>
      <c r="L6" s="17"/>
    </row>
    <row r="7" s="1" customFormat="1" ht="16.5" customHeight="1">
      <c r="B7" s="17"/>
      <c r="E7" s="153" t="str">
        <f>'Rekapitulace stavby'!K6</f>
        <v>ZŠ SNP 6 - tělocvična rozpočet – kopie</v>
      </c>
      <c r="F7" s="152"/>
      <c r="G7" s="152"/>
      <c r="H7" s="152"/>
      <c r="I7" s="146"/>
      <c r="L7" s="17"/>
    </row>
    <row r="8" s="2" customFormat="1" ht="12" customHeight="1">
      <c r="A8" s="37"/>
      <c r="B8" s="40"/>
      <c r="C8" s="37"/>
      <c r="D8" s="152" t="s">
        <v>95</v>
      </c>
      <c r="E8" s="37"/>
      <c r="F8" s="37"/>
      <c r="G8" s="37"/>
      <c r="H8" s="37"/>
      <c r="I8" s="154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0"/>
      <c r="C9" s="37"/>
      <c r="D9" s="37"/>
      <c r="E9" s="155" t="s">
        <v>96</v>
      </c>
      <c r="F9" s="37"/>
      <c r="G9" s="37"/>
      <c r="H9" s="37"/>
      <c r="I9" s="154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0"/>
      <c r="C10" s="37"/>
      <c r="D10" s="37"/>
      <c r="E10" s="37"/>
      <c r="F10" s="37"/>
      <c r="G10" s="37"/>
      <c r="H10" s="37"/>
      <c r="I10" s="154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0"/>
      <c r="C11" s="37"/>
      <c r="D11" s="152" t="s">
        <v>18</v>
      </c>
      <c r="E11" s="37"/>
      <c r="F11" s="156" t="s">
        <v>1</v>
      </c>
      <c r="G11" s="37"/>
      <c r="H11" s="37"/>
      <c r="I11" s="157" t="s">
        <v>19</v>
      </c>
      <c r="J11" s="156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0"/>
      <c r="C12" s="37"/>
      <c r="D12" s="152" t="s">
        <v>20</v>
      </c>
      <c r="E12" s="37"/>
      <c r="F12" s="156" t="s">
        <v>21</v>
      </c>
      <c r="G12" s="37"/>
      <c r="H12" s="37"/>
      <c r="I12" s="157" t="s">
        <v>22</v>
      </c>
      <c r="J12" s="158" t="str">
        <f>'Rekapitulace stavby'!AN8</f>
        <v>10. 7. 2019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0"/>
      <c r="C13" s="37"/>
      <c r="D13" s="37"/>
      <c r="E13" s="37"/>
      <c r="F13" s="37"/>
      <c r="G13" s="37"/>
      <c r="H13" s="37"/>
      <c r="I13" s="154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52" t="s">
        <v>24</v>
      </c>
      <c r="E14" s="37"/>
      <c r="F14" s="37"/>
      <c r="G14" s="37"/>
      <c r="H14" s="37"/>
      <c r="I14" s="157" t="s">
        <v>25</v>
      </c>
      <c r="J14" s="156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0"/>
      <c r="C15" s="37"/>
      <c r="D15" s="37"/>
      <c r="E15" s="156" t="str">
        <f>IF('Rekapitulace stavby'!E11="","",'Rekapitulace stavby'!E11)</f>
        <v xml:space="preserve"> </v>
      </c>
      <c r="F15" s="37"/>
      <c r="G15" s="37"/>
      <c r="H15" s="37"/>
      <c r="I15" s="157" t="s">
        <v>26</v>
      </c>
      <c r="J15" s="156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0"/>
      <c r="C16" s="37"/>
      <c r="D16" s="37"/>
      <c r="E16" s="37"/>
      <c r="F16" s="37"/>
      <c r="G16" s="37"/>
      <c r="H16" s="37"/>
      <c r="I16" s="154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0"/>
      <c r="C17" s="37"/>
      <c r="D17" s="152" t="s">
        <v>27</v>
      </c>
      <c r="E17" s="37"/>
      <c r="F17" s="37"/>
      <c r="G17" s="37"/>
      <c r="H17" s="37"/>
      <c r="I17" s="157" t="s">
        <v>25</v>
      </c>
      <c r="J17" s="30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0"/>
      <c r="C18" s="37"/>
      <c r="D18" s="37"/>
      <c r="E18" s="30" t="str">
        <f>'Rekapitulace stavby'!E14</f>
        <v>Vyplň údaj</v>
      </c>
      <c r="F18" s="156"/>
      <c r="G18" s="156"/>
      <c r="H18" s="156"/>
      <c r="I18" s="157" t="s">
        <v>26</v>
      </c>
      <c r="J18" s="30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0"/>
      <c r="C19" s="37"/>
      <c r="D19" s="37"/>
      <c r="E19" s="37"/>
      <c r="F19" s="37"/>
      <c r="G19" s="37"/>
      <c r="H19" s="37"/>
      <c r="I19" s="154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0"/>
      <c r="C20" s="37"/>
      <c r="D20" s="152" t="s">
        <v>29</v>
      </c>
      <c r="E20" s="37"/>
      <c r="F20" s="37"/>
      <c r="G20" s="37"/>
      <c r="H20" s="37"/>
      <c r="I20" s="157" t="s">
        <v>25</v>
      </c>
      <c r="J20" s="156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0"/>
      <c r="C21" s="37"/>
      <c r="D21" s="37"/>
      <c r="E21" s="156" t="str">
        <f>IF('Rekapitulace stavby'!E17="","",'Rekapitulace stavby'!E17)</f>
        <v xml:space="preserve"> </v>
      </c>
      <c r="F21" s="37"/>
      <c r="G21" s="37"/>
      <c r="H21" s="37"/>
      <c r="I21" s="157" t="s">
        <v>26</v>
      </c>
      <c r="J21" s="156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0"/>
      <c r="C22" s="37"/>
      <c r="D22" s="37"/>
      <c r="E22" s="37"/>
      <c r="F22" s="37"/>
      <c r="G22" s="37"/>
      <c r="H22" s="37"/>
      <c r="I22" s="154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0"/>
      <c r="C23" s="37"/>
      <c r="D23" s="152" t="s">
        <v>31</v>
      </c>
      <c r="E23" s="37"/>
      <c r="F23" s="37"/>
      <c r="G23" s="37"/>
      <c r="H23" s="37"/>
      <c r="I23" s="157" t="s">
        <v>25</v>
      </c>
      <c r="J23" s="156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0"/>
      <c r="C24" s="37"/>
      <c r="D24" s="37"/>
      <c r="E24" s="156" t="str">
        <f>IF('Rekapitulace stavby'!E20="","",'Rekapitulace stavby'!E20)</f>
        <v xml:space="preserve"> </v>
      </c>
      <c r="F24" s="37"/>
      <c r="G24" s="37"/>
      <c r="H24" s="37"/>
      <c r="I24" s="157" t="s">
        <v>26</v>
      </c>
      <c r="J24" s="156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0"/>
      <c r="C25" s="37"/>
      <c r="D25" s="37"/>
      <c r="E25" s="37"/>
      <c r="F25" s="37"/>
      <c r="G25" s="37"/>
      <c r="H25" s="37"/>
      <c r="I25" s="154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0"/>
      <c r="C26" s="37"/>
      <c r="D26" s="152" t="s">
        <v>32</v>
      </c>
      <c r="E26" s="37"/>
      <c r="F26" s="37"/>
      <c r="G26" s="37"/>
      <c r="H26" s="37"/>
      <c r="I26" s="154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7"/>
      <c r="B28" s="40"/>
      <c r="C28" s="37"/>
      <c r="D28" s="37"/>
      <c r="E28" s="37"/>
      <c r="F28" s="37"/>
      <c r="G28" s="37"/>
      <c r="H28" s="37"/>
      <c r="I28" s="154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0"/>
      <c r="C29" s="37"/>
      <c r="D29" s="164"/>
      <c r="E29" s="164"/>
      <c r="F29" s="164"/>
      <c r="G29" s="164"/>
      <c r="H29" s="164"/>
      <c r="I29" s="165"/>
      <c r="J29" s="164"/>
      <c r="K29" s="164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0"/>
      <c r="C30" s="37"/>
      <c r="D30" s="156" t="s">
        <v>97</v>
      </c>
      <c r="E30" s="37"/>
      <c r="F30" s="37"/>
      <c r="G30" s="37"/>
      <c r="H30" s="37"/>
      <c r="I30" s="154"/>
      <c r="J30" s="166">
        <f>J96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0"/>
      <c r="C31" s="37"/>
      <c r="D31" s="167" t="s">
        <v>88</v>
      </c>
      <c r="E31" s="37"/>
      <c r="F31" s="37"/>
      <c r="G31" s="37"/>
      <c r="H31" s="37"/>
      <c r="I31" s="154"/>
      <c r="J31" s="166">
        <f>J109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0"/>
      <c r="C32" s="37"/>
      <c r="D32" s="168" t="s">
        <v>35</v>
      </c>
      <c r="E32" s="37"/>
      <c r="F32" s="37"/>
      <c r="G32" s="37"/>
      <c r="H32" s="37"/>
      <c r="I32" s="154"/>
      <c r="J32" s="169">
        <f>ROUND(J30 + J31,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0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0"/>
      <c r="C34" s="37"/>
      <c r="D34" s="37"/>
      <c r="E34" s="37"/>
      <c r="F34" s="170" t="s">
        <v>37</v>
      </c>
      <c r="G34" s="37"/>
      <c r="H34" s="37"/>
      <c r="I34" s="171" t="s">
        <v>36</v>
      </c>
      <c r="J34" s="170" t="s">
        <v>38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0"/>
      <c r="C35" s="37"/>
      <c r="D35" s="172" t="s">
        <v>39</v>
      </c>
      <c r="E35" s="152" t="s">
        <v>40</v>
      </c>
      <c r="F35" s="173">
        <f>ROUND((SUM(BE109:BE116) + SUM(BE136:BE185)),  2)</f>
        <v>0</v>
      </c>
      <c r="G35" s="37"/>
      <c r="H35" s="37"/>
      <c r="I35" s="174">
        <v>0.20999999999999999</v>
      </c>
      <c r="J35" s="173">
        <f>ROUND(((SUM(BE109:BE116) + SUM(BE136:BE185))*I35),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0"/>
      <c r="C36" s="37"/>
      <c r="D36" s="37"/>
      <c r="E36" s="152" t="s">
        <v>41</v>
      </c>
      <c r="F36" s="173">
        <f>ROUND((SUM(BF109:BF116) + SUM(BF136:BF185)),  2)</f>
        <v>0</v>
      </c>
      <c r="G36" s="37"/>
      <c r="H36" s="37"/>
      <c r="I36" s="174">
        <v>0.14999999999999999</v>
      </c>
      <c r="J36" s="173">
        <f>ROUND(((SUM(BF109:BF116) + SUM(BF136:BF185))*I36),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0"/>
      <c r="C37" s="37"/>
      <c r="D37" s="37"/>
      <c r="E37" s="152" t="s">
        <v>42</v>
      </c>
      <c r="F37" s="173">
        <f>ROUND((SUM(BG109:BG116) + SUM(BG136:BG185)),  2)</f>
        <v>0</v>
      </c>
      <c r="G37" s="37"/>
      <c r="H37" s="37"/>
      <c r="I37" s="174">
        <v>0.20999999999999999</v>
      </c>
      <c r="J37" s="17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0"/>
      <c r="C38" s="37"/>
      <c r="D38" s="37"/>
      <c r="E38" s="152" t="s">
        <v>43</v>
      </c>
      <c r="F38" s="173">
        <f>ROUND((SUM(BH109:BH116) + SUM(BH136:BH185)),  2)</f>
        <v>0</v>
      </c>
      <c r="G38" s="37"/>
      <c r="H38" s="37"/>
      <c r="I38" s="174">
        <v>0.14999999999999999</v>
      </c>
      <c r="J38" s="173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0"/>
      <c r="C39" s="37"/>
      <c r="D39" s="37"/>
      <c r="E39" s="152" t="s">
        <v>44</v>
      </c>
      <c r="F39" s="173">
        <f>ROUND((SUM(BI109:BI116) + SUM(BI136:BI185)),  2)</f>
        <v>0</v>
      </c>
      <c r="G39" s="37"/>
      <c r="H39" s="37"/>
      <c r="I39" s="174">
        <v>0</v>
      </c>
      <c r="J39" s="173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0"/>
      <c r="C40" s="37"/>
      <c r="D40" s="37"/>
      <c r="E40" s="37"/>
      <c r="F40" s="37"/>
      <c r="G40" s="37"/>
      <c r="H40" s="37"/>
      <c r="I40" s="154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0"/>
      <c r="C41" s="175"/>
      <c r="D41" s="176" t="s">
        <v>45</v>
      </c>
      <c r="E41" s="177"/>
      <c r="F41" s="177"/>
      <c r="G41" s="178" t="s">
        <v>46</v>
      </c>
      <c r="H41" s="179" t="s">
        <v>47</v>
      </c>
      <c r="I41" s="180"/>
      <c r="J41" s="181">
        <f>SUM(J32:J39)</f>
        <v>0</v>
      </c>
      <c r="K41" s="182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0"/>
      <c r="C42" s="37"/>
      <c r="D42" s="37"/>
      <c r="E42" s="37"/>
      <c r="F42" s="37"/>
      <c r="G42" s="37"/>
      <c r="H42" s="37"/>
      <c r="I42" s="154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7"/>
      <c r="I43" s="146"/>
      <c r="L43" s="17"/>
    </row>
    <row r="44" s="1" customFormat="1" ht="14.4" customHeight="1">
      <c r="B44" s="17"/>
      <c r="I44" s="146"/>
      <c r="L44" s="17"/>
    </row>
    <row r="45" s="1" customFormat="1" ht="14.4" customHeight="1">
      <c r="B45" s="17"/>
      <c r="I45" s="146"/>
      <c r="L45" s="17"/>
    </row>
    <row r="46" s="1" customFormat="1" ht="14.4" customHeight="1">
      <c r="B46" s="17"/>
      <c r="I46" s="146"/>
      <c r="L46" s="17"/>
    </row>
    <row r="47" s="1" customFormat="1" ht="14.4" customHeight="1">
      <c r="B47" s="17"/>
      <c r="I47" s="146"/>
      <c r="L47" s="17"/>
    </row>
    <row r="48" s="1" customFormat="1" ht="14.4" customHeight="1">
      <c r="B48" s="17"/>
      <c r="I48" s="146"/>
      <c r="L48" s="17"/>
    </row>
    <row r="49" s="1" customFormat="1" ht="14.4" customHeight="1">
      <c r="B49" s="17"/>
      <c r="I49" s="146"/>
      <c r="L49" s="17"/>
    </row>
    <row r="50" s="2" customFormat="1" ht="14.4" customHeight="1">
      <c r="B50" s="62"/>
      <c r="D50" s="183" t="s">
        <v>48</v>
      </c>
      <c r="E50" s="184"/>
      <c r="F50" s="184"/>
      <c r="G50" s="183" t="s">
        <v>49</v>
      </c>
      <c r="H50" s="184"/>
      <c r="I50" s="185"/>
      <c r="J50" s="184"/>
      <c r="K50" s="184"/>
      <c r="L50" s="62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86" t="s">
        <v>50</v>
      </c>
      <c r="E61" s="187"/>
      <c r="F61" s="188" t="s">
        <v>51</v>
      </c>
      <c r="G61" s="186" t="s">
        <v>50</v>
      </c>
      <c r="H61" s="187"/>
      <c r="I61" s="189"/>
      <c r="J61" s="190" t="s">
        <v>51</v>
      </c>
      <c r="K61" s="187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83" t="s">
        <v>52</v>
      </c>
      <c r="E65" s="191"/>
      <c r="F65" s="191"/>
      <c r="G65" s="183" t="s">
        <v>53</v>
      </c>
      <c r="H65" s="191"/>
      <c r="I65" s="192"/>
      <c r="J65" s="191"/>
      <c r="K65" s="191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86" t="s">
        <v>50</v>
      </c>
      <c r="E76" s="187"/>
      <c r="F76" s="188" t="s">
        <v>51</v>
      </c>
      <c r="G76" s="186" t="s">
        <v>50</v>
      </c>
      <c r="H76" s="187"/>
      <c r="I76" s="189"/>
      <c r="J76" s="190" t="s">
        <v>51</v>
      </c>
      <c r="K76" s="187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3"/>
      <c r="C77" s="194"/>
      <c r="D77" s="194"/>
      <c r="E77" s="194"/>
      <c r="F77" s="194"/>
      <c r="G77" s="194"/>
      <c r="H77" s="194"/>
      <c r="I77" s="195"/>
      <c r="J77" s="194"/>
      <c r="K77" s="19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6"/>
      <c r="C81" s="197"/>
      <c r="D81" s="197"/>
      <c r="E81" s="197"/>
      <c r="F81" s="197"/>
      <c r="G81" s="197"/>
      <c r="H81" s="197"/>
      <c r="I81" s="198"/>
      <c r="J81" s="197"/>
      <c r="K81" s="197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98</v>
      </c>
      <c r="D82" s="39"/>
      <c r="E82" s="39"/>
      <c r="F82" s="39"/>
      <c r="G82" s="39"/>
      <c r="H82" s="39"/>
      <c r="I82" s="154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4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16</v>
      </c>
      <c r="D84" s="39"/>
      <c r="E84" s="39"/>
      <c r="F84" s="39"/>
      <c r="G84" s="39"/>
      <c r="H84" s="39"/>
      <c r="I84" s="154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9" t="str">
        <f>E7</f>
        <v>ZŠ SNP 6 - tělocvična rozpočet – kopie</v>
      </c>
      <c r="F85" s="29"/>
      <c r="G85" s="29"/>
      <c r="H85" s="29"/>
      <c r="I85" s="154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29" t="s">
        <v>95</v>
      </c>
      <c r="D86" s="39"/>
      <c r="E86" s="39"/>
      <c r="F86" s="39"/>
      <c r="G86" s="39"/>
      <c r="H86" s="39"/>
      <c r="I86" s="154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Objekt1 - ZŠ Vojnovičova..</v>
      </c>
      <c r="F87" s="39"/>
      <c r="G87" s="39"/>
      <c r="H87" s="39"/>
      <c r="I87" s="154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54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29" t="s">
        <v>20</v>
      </c>
      <c r="D89" s="39"/>
      <c r="E89" s="39"/>
      <c r="F89" s="24" t="str">
        <f>F12</f>
        <v xml:space="preserve"> </v>
      </c>
      <c r="G89" s="39"/>
      <c r="H89" s="39"/>
      <c r="I89" s="157" t="s">
        <v>22</v>
      </c>
      <c r="J89" s="78" t="str">
        <f>IF(J12="","",J12)</f>
        <v>10. 7. 2019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4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29" t="s">
        <v>24</v>
      </c>
      <c r="D91" s="39"/>
      <c r="E91" s="39"/>
      <c r="F91" s="24" t="str">
        <f>E15</f>
        <v xml:space="preserve"> </v>
      </c>
      <c r="G91" s="39"/>
      <c r="H91" s="39"/>
      <c r="I91" s="157" t="s">
        <v>29</v>
      </c>
      <c r="J91" s="33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29" t="s">
        <v>27</v>
      </c>
      <c r="D92" s="39"/>
      <c r="E92" s="39"/>
      <c r="F92" s="24" t="str">
        <f>IF(E18="","",E18)</f>
        <v>Vyplň údaj</v>
      </c>
      <c r="G92" s="39"/>
      <c r="H92" s="39"/>
      <c r="I92" s="157" t="s">
        <v>31</v>
      </c>
      <c r="J92" s="33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54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200" t="s">
        <v>99</v>
      </c>
      <c r="D94" s="144"/>
      <c r="E94" s="144"/>
      <c r="F94" s="144"/>
      <c r="G94" s="144"/>
      <c r="H94" s="144"/>
      <c r="I94" s="201"/>
      <c r="J94" s="202" t="s">
        <v>100</v>
      </c>
      <c r="K94" s="144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4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203" t="s">
        <v>101</v>
      </c>
      <c r="D96" s="39"/>
      <c r="E96" s="39"/>
      <c r="F96" s="39"/>
      <c r="G96" s="39"/>
      <c r="H96" s="39"/>
      <c r="I96" s="154"/>
      <c r="J96" s="109">
        <f>J136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4" t="s">
        <v>102</v>
      </c>
    </row>
    <row r="97" s="9" customFormat="1" ht="24.96" customHeight="1">
      <c r="A97" s="9"/>
      <c r="B97" s="204"/>
      <c r="C97" s="205"/>
      <c r="D97" s="206" t="s">
        <v>103</v>
      </c>
      <c r="E97" s="207"/>
      <c r="F97" s="207"/>
      <c r="G97" s="207"/>
      <c r="H97" s="207"/>
      <c r="I97" s="208"/>
      <c r="J97" s="209">
        <f>J137</f>
        <v>0</v>
      </c>
      <c r="K97" s="205"/>
      <c r="L97" s="21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04"/>
      <c r="C98" s="205"/>
      <c r="D98" s="206" t="s">
        <v>104</v>
      </c>
      <c r="E98" s="207"/>
      <c r="F98" s="207"/>
      <c r="G98" s="207"/>
      <c r="H98" s="207"/>
      <c r="I98" s="208"/>
      <c r="J98" s="209">
        <f>J138</f>
        <v>0</v>
      </c>
      <c r="K98" s="205"/>
      <c r="L98" s="210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211"/>
      <c r="C99" s="212"/>
      <c r="D99" s="213" t="s">
        <v>105</v>
      </c>
      <c r="E99" s="214"/>
      <c r="F99" s="214"/>
      <c r="G99" s="214"/>
      <c r="H99" s="214"/>
      <c r="I99" s="215"/>
      <c r="J99" s="216">
        <f>J139</f>
        <v>0</v>
      </c>
      <c r="K99" s="212"/>
      <c r="L99" s="21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1"/>
      <c r="C100" s="212"/>
      <c r="D100" s="213" t="s">
        <v>106</v>
      </c>
      <c r="E100" s="214"/>
      <c r="F100" s="214"/>
      <c r="G100" s="214"/>
      <c r="H100" s="214"/>
      <c r="I100" s="215"/>
      <c r="J100" s="216">
        <f>J143</f>
        <v>0</v>
      </c>
      <c r="K100" s="212"/>
      <c r="L100" s="21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1"/>
      <c r="C101" s="212"/>
      <c r="D101" s="213" t="s">
        <v>107</v>
      </c>
      <c r="E101" s="214"/>
      <c r="F101" s="214"/>
      <c r="G101" s="214"/>
      <c r="H101" s="214"/>
      <c r="I101" s="215"/>
      <c r="J101" s="216">
        <f>J145</f>
        <v>0</v>
      </c>
      <c r="K101" s="212"/>
      <c r="L101" s="21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1"/>
      <c r="C102" s="212"/>
      <c r="D102" s="213" t="s">
        <v>108</v>
      </c>
      <c r="E102" s="214"/>
      <c r="F102" s="214"/>
      <c r="G102" s="214"/>
      <c r="H102" s="214"/>
      <c r="I102" s="215"/>
      <c r="J102" s="216">
        <f>J169</f>
        <v>0</v>
      </c>
      <c r="K102" s="212"/>
      <c r="L102" s="21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1"/>
      <c r="C103" s="212"/>
      <c r="D103" s="213" t="s">
        <v>109</v>
      </c>
      <c r="E103" s="214"/>
      <c r="F103" s="214"/>
      <c r="G103" s="214"/>
      <c r="H103" s="214"/>
      <c r="I103" s="215"/>
      <c r="J103" s="216">
        <f>J177</f>
        <v>0</v>
      </c>
      <c r="K103" s="212"/>
      <c r="L103" s="21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1"/>
      <c r="C104" s="212"/>
      <c r="D104" s="213" t="s">
        <v>110</v>
      </c>
      <c r="E104" s="214"/>
      <c r="F104" s="214"/>
      <c r="G104" s="214"/>
      <c r="H104" s="214"/>
      <c r="I104" s="215"/>
      <c r="J104" s="216">
        <f>J179</f>
        <v>0</v>
      </c>
      <c r="K104" s="212"/>
      <c r="L104" s="21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204"/>
      <c r="C105" s="205"/>
      <c r="D105" s="206" t="s">
        <v>111</v>
      </c>
      <c r="E105" s="207"/>
      <c r="F105" s="207"/>
      <c r="G105" s="207"/>
      <c r="H105" s="207"/>
      <c r="I105" s="208"/>
      <c r="J105" s="209">
        <f>J182</f>
        <v>0</v>
      </c>
      <c r="K105" s="205"/>
      <c r="L105" s="21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11"/>
      <c r="C106" s="212"/>
      <c r="D106" s="213" t="s">
        <v>112</v>
      </c>
      <c r="E106" s="214"/>
      <c r="F106" s="214"/>
      <c r="G106" s="214"/>
      <c r="H106" s="214"/>
      <c r="I106" s="215"/>
      <c r="J106" s="216">
        <f>J183</f>
        <v>0</v>
      </c>
      <c r="K106" s="212"/>
      <c r="L106" s="21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154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154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9.28" customHeight="1">
      <c r="A109" s="37"/>
      <c r="B109" s="38"/>
      <c r="C109" s="203" t="s">
        <v>113</v>
      </c>
      <c r="D109" s="39"/>
      <c r="E109" s="39"/>
      <c r="F109" s="39"/>
      <c r="G109" s="39"/>
      <c r="H109" s="39"/>
      <c r="I109" s="154"/>
      <c r="J109" s="218">
        <f>ROUND(J110 + J111 + J112 + J113 + J114 + J115,2)</f>
        <v>0</v>
      </c>
      <c r="K109" s="39"/>
      <c r="L109" s="62"/>
      <c r="N109" s="219" t="s">
        <v>39</v>
      </c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8" customHeight="1">
      <c r="A110" s="37"/>
      <c r="B110" s="38"/>
      <c r="C110" s="39"/>
      <c r="D110" s="139" t="s">
        <v>114</v>
      </c>
      <c r="E110" s="132"/>
      <c r="F110" s="132"/>
      <c r="G110" s="39"/>
      <c r="H110" s="39"/>
      <c r="I110" s="154"/>
      <c r="J110" s="133">
        <v>0</v>
      </c>
      <c r="K110" s="39"/>
      <c r="L110" s="220"/>
      <c r="M110" s="221"/>
      <c r="N110" s="222" t="s">
        <v>40</v>
      </c>
      <c r="O110" s="221"/>
      <c r="P110" s="221"/>
      <c r="Q110" s="221"/>
      <c r="R110" s="221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221"/>
      <c r="AG110" s="221"/>
      <c r="AH110" s="221"/>
      <c r="AI110" s="221"/>
      <c r="AJ110" s="221"/>
      <c r="AK110" s="221"/>
      <c r="AL110" s="221"/>
      <c r="AM110" s="221"/>
      <c r="AN110" s="221"/>
      <c r="AO110" s="221"/>
      <c r="AP110" s="221"/>
      <c r="AQ110" s="221"/>
      <c r="AR110" s="221"/>
      <c r="AS110" s="221"/>
      <c r="AT110" s="221"/>
      <c r="AU110" s="221"/>
      <c r="AV110" s="221"/>
      <c r="AW110" s="221"/>
      <c r="AX110" s="221"/>
      <c r="AY110" s="223" t="s">
        <v>115</v>
      </c>
      <c r="AZ110" s="221"/>
      <c r="BA110" s="221"/>
      <c r="BB110" s="221"/>
      <c r="BC110" s="221"/>
      <c r="BD110" s="221"/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23" t="s">
        <v>82</v>
      </c>
      <c r="BK110" s="221"/>
      <c r="BL110" s="221"/>
      <c r="BM110" s="221"/>
    </row>
    <row r="111" s="2" customFormat="1" ht="18" customHeight="1">
      <c r="A111" s="37"/>
      <c r="B111" s="38"/>
      <c r="C111" s="39"/>
      <c r="D111" s="139" t="s">
        <v>116</v>
      </c>
      <c r="E111" s="132"/>
      <c r="F111" s="132"/>
      <c r="G111" s="39"/>
      <c r="H111" s="39"/>
      <c r="I111" s="154"/>
      <c r="J111" s="133">
        <v>0</v>
      </c>
      <c r="K111" s="39"/>
      <c r="L111" s="220"/>
      <c r="M111" s="221"/>
      <c r="N111" s="222" t="s">
        <v>40</v>
      </c>
      <c r="O111" s="221"/>
      <c r="P111" s="221"/>
      <c r="Q111" s="221"/>
      <c r="R111" s="221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221"/>
      <c r="AG111" s="221"/>
      <c r="AH111" s="221"/>
      <c r="AI111" s="221"/>
      <c r="AJ111" s="221"/>
      <c r="AK111" s="221"/>
      <c r="AL111" s="221"/>
      <c r="AM111" s="221"/>
      <c r="AN111" s="221"/>
      <c r="AO111" s="221"/>
      <c r="AP111" s="221"/>
      <c r="AQ111" s="221"/>
      <c r="AR111" s="221"/>
      <c r="AS111" s="221"/>
      <c r="AT111" s="221"/>
      <c r="AU111" s="221"/>
      <c r="AV111" s="221"/>
      <c r="AW111" s="221"/>
      <c r="AX111" s="221"/>
      <c r="AY111" s="223" t="s">
        <v>115</v>
      </c>
      <c r="AZ111" s="221"/>
      <c r="BA111" s="221"/>
      <c r="BB111" s="221"/>
      <c r="BC111" s="221"/>
      <c r="BD111" s="221"/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23" t="s">
        <v>82</v>
      </c>
      <c r="BK111" s="221"/>
      <c r="BL111" s="221"/>
      <c r="BM111" s="221"/>
    </row>
    <row r="112" s="2" customFormat="1" ht="18" customHeight="1">
      <c r="A112" s="37"/>
      <c r="B112" s="38"/>
      <c r="C112" s="39"/>
      <c r="D112" s="139" t="s">
        <v>117</v>
      </c>
      <c r="E112" s="132"/>
      <c r="F112" s="132"/>
      <c r="G112" s="39"/>
      <c r="H112" s="39"/>
      <c r="I112" s="154"/>
      <c r="J112" s="133">
        <v>0</v>
      </c>
      <c r="K112" s="39"/>
      <c r="L112" s="220"/>
      <c r="M112" s="221"/>
      <c r="N112" s="222" t="s">
        <v>40</v>
      </c>
      <c r="O112" s="221"/>
      <c r="P112" s="221"/>
      <c r="Q112" s="221"/>
      <c r="R112" s="221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221"/>
      <c r="AG112" s="221"/>
      <c r="AH112" s="221"/>
      <c r="AI112" s="221"/>
      <c r="AJ112" s="221"/>
      <c r="AK112" s="221"/>
      <c r="AL112" s="221"/>
      <c r="AM112" s="221"/>
      <c r="AN112" s="221"/>
      <c r="AO112" s="221"/>
      <c r="AP112" s="221"/>
      <c r="AQ112" s="221"/>
      <c r="AR112" s="221"/>
      <c r="AS112" s="221"/>
      <c r="AT112" s="221"/>
      <c r="AU112" s="221"/>
      <c r="AV112" s="221"/>
      <c r="AW112" s="221"/>
      <c r="AX112" s="221"/>
      <c r="AY112" s="223" t="s">
        <v>115</v>
      </c>
      <c r="AZ112" s="221"/>
      <c r="BA112" s="221"/>
      <c r="BB112" s="221"/>
      <c r="BC112" s="221"/>
      <c r="BD112" s="221"/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23" t="s">
        <v>82</v>
      </c>
      <c r="BK112" s="221"/>
      <c r="BL112" s="221"/>
      <c r="BM112" s="221"/>
    </row>
    <row r="113" s="2" customFormat="1" ht="18" customHeight="1">
      <c r="A113" s="37"/>
      <c r="B113" s="38"/>
      <c r="C113" s="39"/>
      <c r="D113" s="139" t="s">
        <v>118</v>
      </c>
      <c r="E113" s="132"/>
      <c r="F113" s="132"/>
      <c r="G113" s="39"/>
      <c r="H113" s="39"/>
      <c r="I113" s="154"/>
      <c r="J113" s="133">
        <v>0</v>
      </c>
      <c r="K113" s="39"/>
      <c r="L113" s="220"/>
      <c r="M113" s="221"/>
      <c r="N113" s="222" t="s">
        <v>40</v>
      </c>
      <c r="O113" s="221"/>
      <c r="P113" s="221"/>
      <c r="Q113" s="221"/>
      <c r="R113" s="221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221"/>
      <c r="AG113" s="221"/>
      <c r="AH113" s="221"/>
      <c r="AI113" s="221"/>
      <c r="AJ113" s="221"/>
      <c r="AK113" s="221"/>
      <c r="AL113" s="221"/>
      <c r="AM113" s="221"/>
      <c r="AN113" s="221"/>
      <c r="AO113" s="221"/>
      <c r="AP113" s="221"/>
      <c r="AQ113" s="221"/>
      <c r="AR113" s="221"/>
      <c r="AS113" s="221"/>
      <c r="AT113" s="221"/>
      <c r="AU113" s="221"/>
      <c r="AV113" s="221"/>
      <c r="AW113" s="221"/>
      <c r="AX113" s="221"/>
      <c r="AY113" s="223" t="s">
        <v>115</v>
      </c>
      <c r="AZ113" s="221"/>
      <c r="BA113" s="221"/>
      <c r="BB113" s="221"/>
      <c r="BC113" s="221"/>
      <c r="BD113" s="221"/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23" t="s">
        <v>82</v>
      </c>
      <c r="BK113" s="221"/>
      <c r="BL113" s="221"/>
      <c r="BM113" s="221"/>
    </row>
    <row r="114" s="2" customFormat="1" ht="18" customHeight="1">
      <c r="A114" s="37"/>
      <c r="B114" s="38"/>
      <c r="C114" s="39"/>
      <c r="D114" s="139" t="s">
        <v>119</v>
      </c>
      <c r="E114" s="132"/>
      <c r="F114" s="132"/>
      <c r="G114" s="39"/>
      <c r="H114" s="39"/>
      <c r="I114" s="154"/>
      <c r="J114" s="133">
        <v>0</v>
      </c>
      <c r="K114" s="39"/>
      <c r="L114" s="220"/>
      <c r="M114" s="221"/>
      <c r="N114" s="222" t="s">
        <v>40</v>
      </c>
      <c r="O114" s="221"/>
      <c r="P114" s="221"/>
      <c r="Q114" s="221"/>
      <c r="R114" s="221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221"/>
      <c r="AG114" s="221"/>
      <c r="AH114" s="221"/>
      <c r="AI114" s="221"/>
      <c r="AJ114" s="221"/>
      <c r="AK114" s="221"/>
      <c r="AL114" s="221"/>
      <c r="AM114" s="221"/>
      <c r="AN114" s="221"/>
      <c r="AO114" s="221"/>
      <c r="AP114" s="221"/>
      <c r="AQ114" s="221"/>
      <c r="AR114" s="221"/>
      <c r="AS114" s="221"/>
      <c r="AT114" s="221"/>
      <c r="AU114" s="221"/>
      <c r="AV114" s="221"/>
      <c r="AW114" s="221"/>
      <c r="AX114" s="221"/>
      <c r="AY114" s="223" t="s">
        <v>115</v>
      </c>
      <c r="AZ114" s="221"/>
      <c r="BA114" s="221"/>
      <c r="BB114" s="221"/>
      <c r="BC114" s="221"/>
      <c r="BD114" s="221"/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223" t="s">
        <v>82</v>
      </c>
      <c r="BK114" s="221"/>
      <c r="BL114" s="221"/>
      <c r="BM114" s="221"/>
    </row>
    <row r="115" s="2" customFormat="1" ht="18" customHeight="1">
      <c r="A115" s="37"/>
      <c r="B115" s="38"/>
      <c r="C115" s="39"/>
      <c r="D115" s="132" t="s">
        <v>120</v>
      </c>
      <c r="E115" s="39"/>
      <c r="F115" s="39"/>
      <c r="G115" s="39"/>
      <c r="H115" s="39"/>
      <c r="I115" s="154"/>
      <c r="J115" s="133">
        <f>ROUND(J30*T115,2)</f>
        <v>0</v>
      </c>
      <c r="K115" s="39"/>
      <c r="L115" s="220"/>
      <c r="M115" s="221"/>
      <c r="N115" s="222" t="s">
        <v>41</v>
      </c>
      <c r="O115" s="221"/>
      <c r="P115" s="221"/>
      <c r="Q115" s="221"/>
      <c r="R115" s="221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221"/>
      <c r="AG115" s="221"/>
      <c r="AH115" s="221"/>
      <c r="AI115" s="221"/>
      <c r="AJ115" s="221"/>
      <c r="AK115" s="221"/>
      <c r="AL115" s="221"/>
      <c r="AM115" s="221"/>
      <c r="AN115" s="221"/>
      <c r="AO115" s="221"/>
      <c r="AP115" s="221"/>
      <c r="AQ115" s="221"/>
      <c r="AR115" s="221"/>
      <c r="AS115" s="221"/>
      <c r="AT115" s="221"/>
      <c r="AU115" s="221"/>
      <c r="AV115" s="221"/>
      <c r="AW115" s="221"/>
      <c r="AX115" s="221"/>
      <c r="AY115" s="223" t="s">
        <v>121</v>
      </c>
      <c r="AZ115" s="221"/>
      <c r="BA115" s="221"/>
      <c r="BB115" s="221"/>
      <c r="BC115" s="221"/>
      <c r="BD115" s="221"/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223" t="s">
        <v>84</v>
      </c>
      <c r="BK115" s="221"/>
      <c r="BL115" s="221"/>
      <c r="BM115" s="221"/>
    </row>
    <row r="116" s="2" customFormat="1">
      <c r="A116" s="37"/>
      <c r="B116" s="38"/>
      <c r="C116" s="39"/>
      <c r="D116" s="39"/>
      <c r="E116" s="39"/>
      <c r="F116" s="39"/>
      <c r="G116" s="39"/>
      <c r="H116" s="39"/>
      <c r="I116" s="154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9.28" customHeight="1">
      <c r="A117" s="37"/>
      <c r="B117" s="38"/>
      <c r="C117" s="143" t="s">
        <v>93</v>
      </c>
      <c r="D117" s="144"/>
      <c r="E117" s="144"/>
      <c r="F117" s="144"/>
      <c r="G117" s="144"/>
      <c r="H117" s="144"/>
      <c r="I117" s="201"/>
      <c r="J117" s="145">
        <f>ROUND(J96+J109,2)</f>
        <v>0</v>
      </c>
      <c r="K117" s="144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65"/>
      <c r="C118" s="66"/>
      <c r="D118" s="66"/>
      <c r="E118" s="66"/>
      <c r="F118" s="66"/>
      <c r="G118" s="66"/>
      <c r="H118" s="66"/>
      <c r="I118" s="195"/>
      <c r="J118" s="66"/>
      <c r="K118" s="66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22" s="2" customFormat="1" ht="6.96" customHeight="1">
      <c r="A122" s="37"/>
      <c r="B122" s="67"/>
      <c r="C122" s="68"/>
      <c r="D122" s="68"/>
      <c r="E122" s="68"/>
      <c r="F122" s="68"/>
      <c r="G122" s="68"/>
      <c r="H122" s="68"/>
      <c r="I122" s="198"/>
      <c r="J122" s="68"/>
      <c r="K122" s="68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4.96" customHeight="1">
      <c r="A123" s="37"/>
      <c r="B123" s="38"/>
      <c r="C123" s="20" t="s">
        <v>122</v>
      </c>
      <c r="D123" s="39"/>
      <c r="E123" s="39"/>
      <c r="F123" s="39"/>
      <c r="G123" s="39"/>
      <c r="H123" s="39"/>
      <c r="I123" s="154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154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29" t="s">
        <v>16</v>
      </c>
      <c r="D125" s="39"/>
      <c r="E125" s="39"/>
      <c r="F125" s="39"/>
      <c r="G125" s="39"/>
      <c r="H125" s="39"/>
      <c r="I125" s="154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9"/>
      <c r="D126" s="39"/>
      <c r="E126" s="199" t="str">
        <f>E7</f>
        <v>ZŠ SNP 6 - tělocvična rozpočet – kopie</v>
      </c>
      <c r="F126" s="29"/>
      <c r="G126" s="29"/>
      <c r="H126" s="29"/>
      <c r="I126" s="154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29" t="s">
        <v>95</v>
      </c>
      <c r="D127" s="39"/>
      <c r="E127" s="39"/>
      <c r="F127" s="39"/>
      <c r="G127" s="39"/>
      <c r="H127" s="39"/>
      <c r="I127" s="154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6.5" customHeight="1">
      <c r="A128" s="37"/>
      <c r="B128" s="38"/>
      <c r="C128" s="39"/>
      <c r="D128" s="39"/>
      <c r="E128" s="75" t="str">
        <f>E9</f>
        <v>Objekt1 - ZŠ Vojnovičova..</v>
      </c>
      <c r="F128" s="39"/>
      <c r="G128" s="39"/>
      <c r="H128" s="39"/>
      <c r="I128" s="154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9"/>
      <c r="D129" s="39"/>
      <c r="E129" s="39"/>
      <c r="F129" s="39"/>
      <c r="G129" s="39"/>
      <c r="H129" s="39"/>
      <c r="I129" s="154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2" customHeight="1">
      <c r="A130" s="37"/>
      <c r="B130" s="38"/>
      <c r="C130" s="29" t="s">
        <v>20</v>
      </c>
      <c r="D130" s="39"/>
      <c r="E130" s="39"/>
      <c r="F130" s="24" t="str">
        <f>F12</f>
        <v xml:space="preserve"> </v>
      </c>
      <c r="G130" s="39"/>
      <c r="H130" s="39"/>
      <c r="I130" s="157" t="s">
        <v>22</v>
      </c>
      <c r="J130" s="78" t="str">
        <f>IF(J12="","",J12)</f>
        <v>10. 7. 2019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6.96" customHeight="1">
      <c r="A131" s="37"/>
      <c r="B131" s="38"/>
      <c r="C131" s="39"/>
      <c r="D131" s="39"/>
      <c r="E131" s="39"/>
      <c r="F131" s="39"/>
      <c r="G131" s="39"/>
      <c r="H131" s="39"/>
      <c r="I131" s="154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5.15" customHeight="1">
      <c r="A132" s="37"/>
      <c r="B132" s="38"/>
      <c r="C132" s="29" t="s">
        <v>24</v>
      </c>
      <c r="D132" s="39"/>
      <c r="E132" s="39"/>
      <c r="F132" s="24" t="str">
        <f>E15</f>
        <v xml:space="preserve"> </v>
      </c>
      <c r="G132" s="39"/>
      <c r="H132" s="39"/>
      <c r="I132" s="157" t="s">
        <v>29</v>
      </c>
      <c r="J132" s="33" t="str">
        <f>E21</f>
        <v xml:space="preserve"> 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5.15" customHeight="1">
      <c r="A133" s="37"/>
      <c r="B133" s="38"/>
      <c r="C133" s="29" t="s">
        <v>27</v>
      </c>
      <c r="D133" s="39"/>
      <c r="E133" s="39"/>
      <c r="F133" s="24" t="str">
        <f>IF(E18="","",E18)</f>
        <v>Vyplň údaj</v>
      </c>
      <c r="G133" s="39"/>
      <c r="H133" s="39"/>
      <c r="I133" s="157" t="s">
        <v>31</v>
      </c>
      <c r="J133" s="33" t="str">
        <f>E24</f>
        <v xml:space="preserve"> </v>
      </c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0.32" customHeight="1">
      <c r="A134" s="37"/>
      <c r="B134" s="38"/>
      <c r="C134" s="39"/>
      <c r="D134" s="39"/>
      <c r="E134" s="39"/>
      <c r="F134" s="39"/>
      <c r="G134" s="39"/>
      <c r="H134" s="39"/>
      <c r="I134" s="154"/>
      <c r="J134" s="39"/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11" customFormat="1" ht="29.28" customHeight="1">
      <c r="A135" s="225"/>
      <c r="B135" s="226"/>
      <c r="C135" s="227" t="s">
        <v>123</v>
      </c>
      <c r="D135" s="228" t="s">
        <v>60</v>
      </c>
      <c r="E135" s="228" t="s">
        <v>56</v>
      </c>
      <c r="F135" s="228" t="s">
        <v>57</v>
      </c>
      <c r="G135" s="228" t="s">
        <v>124</v>
      </c>
      <c r="H135" s="228" t="s">
        <v>125</v>
      </c>
      <c r="I135" s="229" t="s">
        <v>126</v>
      </c>
      <c r="J135" s="230" t="s">
        <v>100</v>
      </c>
      <c r="K135" s="231" t="s">
        <v>127</v>
      </c>
      <c r="L135" s="232"/>
      <c r="M135" s="99" t="s">
        <v>1</v>
      </c>
      <c r="N135" s="100" t="s">
        <v>39</v>
      </c>
      <c r="O135" s="100" t="s">
        <v>128</v>
      </c>
      <c r="P135" s="100" t="s">
        <v>129</v>
      </c>
      <c r="Q135" s="100" t="s">
        <v>130</v>
      </c>
      <c r="R135" s="100" t="s">
        <v>131</v>
      </c>
      <c r="S135" s="100" t="s">
        <v>132</v>
      </c>
      <c r="T135" s="101" t="s">
        <v>133</v>
      </c>
      <c r="U135" s="225"/>
      <c r="V135" s="225"/>
      <c r="W135" s="225"/>
      <c r="X135" s="225"/>
      <c r="Y135" s="225"/>
      <c r="Z135" s="225"/>
      <c r="AA135" s="225"/>
      <c r="AB135" s="225"/>
      <c r="AC135" s="225"/>
      <c r="AD135" s="225"/>
      <c r="AE135" s="225"/>
    </row>
    <row r="136" s="2" customFormat="1" ht="22.8" customHeight="1">
      <c r="A136" s="37"/>
      <c r="B136" s="38"/>
      <c r="C136" s="106" t="s">
        <v>134</v>
      </c>
      <c r="D136" s="39"/>
      <c r="E136" s="39"/>
      <c r="F136" s="39"/>
      <c r="G136" s="39"/>
      <c r="H136" s="39"/>
      <c r="I136" s="154"/>
      <c r="J136" s="233">
        <f>BK136</f>
        <v>0</v>
      </c>
      <c r="K136" s="39"/>
      <c r="L136" s="40"/>
      <c r="M136" s="102"/>
      <c r="N136" s="234"/>
      <c r="O136" s="103"/>
      <c r="P136" s="235">
        <f>P137+P138+P182</f>
        <v>0</v>
      </c>
      <c r="Q136" s="103"/>
      <c r="R136" s="235">
        <f>R137+R138+R182</f>
        <v>0.55030000000000001</v>
      </c>
      <c r="S136" s="103"/>
      <c r="T136" s="236">
        <f>T137+T138+T182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4" t="s">
        <v>74</v>
      </c>
      <c r="AU136" s="14" t="s">
        <v>102</v>
      </c>
      <c r="BK136" s="237">
        <f>BK137+BK138+BK182</f>
        <v>0</v>
      </c>
    </row>
    <row r="137" s="12" customFormat="1" ht="25.92" customHeight="1">
      <c r="A137" s="12"/>
      <c r="B137" s="238"/>
      <c r="C137" s="239"/>
      <c r="D137" s="240" t="s">
        <v>74</v>
      </c>
      <c r="E137" s="241" t="s">
        <v>135</v>
      </c>
      <c r="F137" s="241" t="s">
        <v>136</v>
      </c>
      <c r="G137" s="239"/>
      <c r="H137" s="239"/>
      <c r="I137" s="242"/>
      <c r="J137" s="243">
        <f>BK137</f>
        <v>0</v>
      </c>
      <c r="K137" s="239"/>
      <c r="L137" s="244"/>
      <c r="M137" s="245"/>
      <c r="N137" s="246"/>
      <c r="O137" s="246"/>
      <c r="P137" s="247">
        <v>0</v>
      </c>
      <c r="Q137" s="246"/>
      <c r="R137" s="247">
        <v>0</v>
      </c>
      <c r="S137" s="246"/>
      <c r="T137" s="248"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9" t="s">
        <v>82</v>
      </c>
      <c r="AT137" s="250" t="s">
        <v>74</v>
      </c>
      <c r="AU137" s="250" t="s">
        <v>75</v>
      </c>
      <c r="AY137" s="249" t="s">
        <v>137</v>
      </c>
      <c r="BK137" s="251">
        <v>0</v>
      </c>
    </row>
    <row r="138" s="12" customFormat="1" ht="25.92" customHeight="1">
      <c r="A138" s="12"/>
      <c r="B138" s="238"/>
      <c r="C138" s="239"/>
      <c r="D138" s="240" t="s">
        <v>74</v>
      </c>
      <c r="E138" s="241" t="s">
        <v>138</v>
      </c>
      <c r="F138" s="241" t="s">
        <v>139</v>
      </c>
      <c r="G138" s="239"/>
      <c r="H138" s="239"/>
      <c r="I138" s="242"/>
      <c r="J138" s="243">
        <f>BK138</f>
        <v>0</v>
      </c>
      <c r="K138" s="239"/>
      <c r="L138" s="244"/>
      <c r="M138" s="245"/>
      <c r="N138" s="246"/>
      <c r="O138" s="246"/>
      <c r="P138" s="247">
        <f>P139+P143+P145+P169+P177+P179</f>
        <v>0</v>
      </c>
      <c r="Q138" s="246"/>
      <c r="R138" s="247">
        <f>R139+R143+R145+R169+R177+R179</f>
        <v>0.55030000000000001</v>
      </c>
      <c r="S138" s="246"/>
      <c r="T138" s="248">
        <f>T139+T143+T145+T169+T177+T179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9" t="s">
        <v>84</v>
      </c>
      <c r="AT138" s="250" t="s">
        <v>74</v>
      </c>
      <c r="AU138" s="250" t="s">
        <v>75</v>
      </c>
      <c r="AY138" s="249" t="s">
        <v>137</v>
      </c>
      <c r="BK138" s="251">
        <f>BK139+BK143+BK145+BK169+BK177+BK179</f>
        <v>0</v>
      </c>
    </row>
    <row r="139" s="12" customFormat="1" ht="22.8" customHeight="1">
      <c r="A139" s="12"/>
      <c r="B139" s="238"/>
      <c r="C139" s="239"/>
      <c r="D139" s="240" t="s">
        <v>74</v>
      </c>
      <c r="E139" s="252" t="s">
        <v>140</v>
      </c>
      <c r="F139" s="252" t="s">
        <v>82</v>
      </c>
      <c r="G139" s="239"/>
      <c r="H139" s="239"/>
      <c r="I139" s="242"/>
      <c r="J139" s="253">
        <f>BK139</f>
        <v>0</v>
      </c>
      <c r="K139" s="239"/>
      <c r="L139" s="244"/>
      <c r="M139" s="245"/>
      <c r="N139" s="246"/>
      <c r="O139" s="246"/>
      <c r="P139" s="247">
        <f>SUM(P140:P142)</f>
        <v>0</v>
      </c>
      <c r="Q139" s="246"/>
      <c r="R139" s="247">
        <f>SUM(R140:R142)</f>
        <v>0</v>
      </c>
      <c r="S139" s="246"/>
      <c r="T139" s="248">
        <f>SUM(T140:T142)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9" t="s">
        <v>84</v>
      </c>
      <c r="AT139" s="250" t="s">
        <v>74</v>
      </c>
      <c r="AU139" s="250" t="s">
        <v>82</v>
      </c>
      <c r="AY139" s="249" t="s">
        <v>137</v>
      </c>
      <c r="BK139" s="251">
        <f>SUM(BK140:BK142)</f>
        <v>0</v>
      </c>
    </row>
    <row r="140" s="2" customFormat="1" ht="48" customHeight="1">
      <c r="A140" s="37"/>
      <c r="B140" s="38"/>
      <c r="C140" s="254" t="s">
        <v>7</v>
      </c>
      <c r="D140" s="254" t="s">
        <v>141</v>
      </c>
      <c r="E140" s="255" t="s">
        <v>142</v>
      </c>
      <c r="F140" s="256" t="s">
        <v>143</v>
      </c>
      <c r="G140" s="257" t="s">
        <v>144</v>
      </c>
      <c r="H140" s="258">
        <v>20</v>
      </c>
      <c r="I140" s="259"/>
      <c r="J140" s="260">
        <f>ROUND(I140*H140,2)</f>
        <v>0</v>
      </c>
      <c r="K140" s="261"/>
      <c r="L140" s="40"/>
      <c r="M140" s="262" t="s">
        <v>1</v>
      </c>
      <c r="N140" s="263" t="s">
        <v>40</v>
      </c>
      <c r="O140" s="90"/>
      <c r="P140" s="264">
        <f>O140*H140</f>
        <v>0</v>
      </c>
      <c r="Q140" s="264">
        <v>0</v>
      </c>
      <c r="R140" s="264">
        <f>Q140*H140</f>
        <v>0</v>
      </c>
      <c r="S140" s="264">
        <v>0</v>
      </c>
      <c r="T140" s="26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66" t="s">
        <v>145</v>
      </c>
      <c r="AT140" s="266" t="s">
        <v>141</v>
      </c>
      <c r="AU140" s="266" t="s">
        <v>84</v>
      </c>
      <c r="AY140" s="14" t="s">
        <v>137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4" t="s">
        <v>82</v>
      </c>
      <c r="BK140" s="138">
        <f>ROUND(I140*H140,2)</f>
        <v>0</v>
      </c>
      <c r="BL140" s="14" t="s">
        <v>145</v>
      </c>
      <c r="BM140" s="266" t="s">
        <v>84</v>
      </c>
    </row>
    <row r="141" s="2" customFormat="1" ht="48" customHeight="1">
      <c r="A141" s="37"/>
      <c r="B141" s="38"/>
      <c r="C141" s="254" t="s">
        <v>146</v>
      </c>
      <c r="D141" s="254" t="s">
        <v>141</v>
      </c>
      <c r="E141" s="255" t="s">
        <v>147</v>
      </c>
      <c r="F141" s="256" t="s">
        <v>148</v>
      </c>
      <c r="G141" s="257" t="s">
        <v>144</v>
      </c>
      <c r="H141" s="258">
        <v>444</v>
      </c>
      <c r="I141" s="259"/>
      <c r="J141" s="260">
        <f>ROUND(I141*H141,2)</f>
        <v>0</v>
      </c>
      <c r="K141" s="261"/>
      <c r="L141" s="40"/>
      <c r="M141" s="262" t="s">
        <v>1</v>
      </c>
      <c r="N141" s="263" t="s">
        <v>40</v>
      </c>
      <c r="O141" s="90"/>
      <c r="P141" s="264">
        <f>O141*H141</f>
        <v>0</v>
      </c>
      <c r="Q141" s="264">
        <v>0</v>
      </c>
      <c r="R141" s="264">
        <f>Q141*H141</f>
        <v>0</v>
      </c>
      <c r="S141" s="264">
        <v>0</v>
      </c>
      <c r="T141" s="26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66" t="s">
        <v>145</v>
      </c>
      <c r="AT141" s="266" t="s">
        <v>141</v>
      </c>
      <c r="AU141" s="266" t="s">
        <v>84</v>
      </c>
      <c r="AY141" s="14" t="s">
        <v>137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4" t="s">
        <v>82</v>
      </c>
      <c r="BK141" s="138">
        <f>ROUND(I141*H141,2)</f>
        <v>0</v>
      </c>
      <c r="BL141" s="14" t="s">
        <v>145</v>
      </c>
      <c r="BM141" s="266" t="s">
        <v>149</v>
      </c>
    </row>
    <row r="142" s="2" customFormat="1" ht="48" customHeight="1">
      <c r="A142" s="37"/>
      <c r="B142" s="38"/>
      <c r="C142" s="254" t="s">
        <v>150</v>
      </c>
      <c r="D142" s="254" t="s">
        <v>141</v>
      </c>
      <c r="E142" s="255" t="s">
        <v>151</v>
      </c>
      <c r="F142" s="256" t="s">
        <v>152</v>
      </c>
      <c r="G142" s="257" t="s">
        <v>153</v>
      </c>
      <c r="H142" s="258">
        <v>15</v>
      </c>
      <c r="I142" s="259"/>
      <c r="J142" s="260">
        <f>ROUND(I142*H142,2)</f>
        <v>0</v>
      </c>
      <c r="K142" s="261"/>
      <c r="L142" s="40"/>
      <c r="M142" s="262" t="s">
        <v>1</v>
      </c>
      <c r="N142" s="263" t="s">
        <v>40</v>
      </c>
      <c r="O142" s="90"/>
      <c r="P142" s="264">
        <f>O142*H142</f>
        <v>0</v>
      </c>
      <c r="Q142" s="264">
        <v>0</v>
      </c>
      <c r="R142" s="264">
        <f>Q142*H142</f>
        <v>0</v>
      </c>
      <c r="S142" s="264">
        <v>0</v>
      </c>
      <c r="T142" s="26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66" t="s">
        <v>145</v>
      </c>
      <c r="AT142" s="266" t="s">
        <v>141</v>
      </c>
      <c r="AU142" s="266" t="s">
        <v>84</v>
      </c>
      <c r="AY142" s="14" t="s">
        <v>137</v>
      </c>
      <c r="BE142" s="138">
        <f>IF(N142="základní",J142,0)</f>
        <v>0</v>
      </c>
      <c r="BF142" s="138">
        <f>IF(N142="snížená",J142,0)</f>
        <v>0</v>
      </c>
      <c r="BG142" s="138">
        <f>IF(N142="zákl. přenesená",J142,0)</f>
        <v>0</v>
      </c>
      <c r="BH142" s="138">
        <f>IF(N142="sníž. přenesená",J142,0)</f>
        <v>0</v>
      </c>
      <c r="BI142" s="138">
        <f>IF(N142="nulová",J142,0)</f>
        <v>0</v>
      </c>
      <c r="BJ142" s="14" t="s">
        <v>82</v>
      </c>
      <c r="BK142" s="138">
        <f>ROUND(I142*H142,2)</f>
        <v>0</v>
      </c>
      <c r="BL142" s="14" t="s">
        <v>145</v>
      </c>
      <c r="BM142" s="266" t="s">
        <v>154</v>
      </c>
    </row>
    <row r="143" s="12" customFormat="1" ht="22.8" customHeight="1">
      <c r="A143" s="12"/>
      <c r="B143" s="238"/>
      <c r="C143" s="239"/>
      <c r="D143" s="240" t="s">
        <v>74</v>
      </c>
      <c r="E143" s="252" t="s">
        <v>155</v>
      </c>
      <c r="F143" s="252" t="s">
        <v>156</v>
      </c>
      <c r="G143" s="239"/>
      <c r="H143" s="239"/>
      <c r="I143" s="242"/>
      <c r="J143" s="253">
        <f>BK143</f>
        <v>0</v>
      </c>
      <c r="K143" s="239"/>
      <c r="L143" s="244"/>
      <c r="M143" s="245"/>
      <c r="N143" s="246"/>
      <c r="O143" s="246"/>
      <c r="P143" s="247">
        <f>P144</f>
        <v>0</v>
      </c>
      <c r="Q143" s="246"/>
      <c r="R143" s="247">
        <f>R144</f>
        <v>0</v>
      </c>
      <c r="S143" s="246"/>
      <c r="T143" s="248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49" t="s">
        <v>84</v>
      </c>
      <c r="AT143" s="250" t="s">
        <v>74</v>
      </c>
      <c r="AU143" s="250" t="s">
        <v>82</v>
      </c>
      <c r="AY143" s="249" t="s">
        <v>137</v>
      </c>
      <c r="BK143" s="251">
        <f>BK144</f>
        <v>0</v>
      </c>
    </row>
    <row r="144" s="2" customFormat="1" ht="24" customHeight="1">
      <c r="A144" s="37"/>
      <c r="B144" s="38"/>
      <c r="C144" s="254" t="s">
        <v>157</v>
      </c>
      <c r="D144" s="254" t="s">
        <v>141</v>
      </c>
      <c r="E144" s="255" t="s">
        <v>158</v>
      </c>
      <c r="F144" s="256" t="s">
        <v>159</v>
      </c>
      <c r="G144" s="257" t="s">
        <v>160</v>
      </c>
      <c r="H144" s="258">
        <v>3</v>
      </c>
      <c r="I144" s="259"/>
      <c r="J144" s="260">
        <f>ROUND(I144*H144,2)</f>
        <v>0</v>
      </c>
      <c r="K144" s="261"/>
      <c r="L144" s="40"/>
      <c r="M144" s="262" t="s">
        <v>1</v>
      </c>
      <c r="N144" s="263" t="s">
        <v>40</v>
      </c>
      <c r="O144" s="90"/>
      <c r="P144" s="264">
        <f>O144*H144</f>
        <v>0</v>
      </c>
      <c r="Q144" s="264">
        <v>0</v>
      </c>
      <c r="R144" s="264">
        <f>Q144*H144</f>
        <v>0</v>
      </c>
      <c r="S144" s="264">
        <v>0</v>
      </c>
      <c r="T144" s="26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66" t="s">
        <v>145</v>
      </c>
      <c r="AT144" s="266" t="s">
        <v>141</v>
      </c>
      <c r="AU144" s="266" t="s">
        <v>84</v>
      </c>
      <c r="AY144" s="14" t="s">
        <v>137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4" t="s">
        <v>82</v>
      </c>
      <c r="BK144" s="138">
        <f>ROUND(I144*H144,2)</f>
        <v>0</v>
      </c>
      <c r="BL144" s="14" t="s">
        <v>145</v>
      </c>
      <c r="BM144" s="266" t="s">
        <v>161</v>
      </c>
    </row>
    <row r="145" s="12" customFormat="1" ht="22.8" customHeight="1">
      <c r="A145" s="12"/>
      <c r="B145" s="238"/>
      <c r="C145" s="239"/>
      <c r="D145" s="240" t="s">
        <v>74</v>
      </c>
      <c r="E145" s="252" t="s">
        <v>162</v>
      </c>
      <c r="F145" s="252" t="s">
        <v>163</v>
      </c>
      <c r="G145" s="239"/>
      <c r="H145" s="239"/>
      <c r="I145" s="242"/>
      <c r="J145" s="253">
        <f>BK145</f>
        <v>0</v>
      </c>
      <c r="K145" s="239"/>
      <c r="L145" s="244"/>
      <c r="M145" s="245"/>
      <c r="N145" s="246"/>
      <c r="O145" s="246"/>
      <c r="P145" s="247">
        <f>SUM(P146:P168)</f>
        <v>0</v>
      </c>
      <c r="Q145" s="246"/>
      <c r="R145" s="247">
        <f>SUM(R146:R168)</f>
        <v>0</v>
      </c>
      <c r="S145" s="246"/>
      <c r="T145" s="248">
        <f>SUM(T146:T168)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49" t="s">
        <v>84</v>
      </c>
      <c r="AT145" s="250" t="s">
        <v>74</v>
      </c>
      <c r="AU145" s="250" t="s">
        <v>82</v>
      </c>
      <c r="AY145" s="249" t="s">
        <v>137</v>
      </c>
      <c r="BK145" s="251">
        <f>SUM(BK146:BK168)</f>
        <v>0</v>
      </c>
    </row>
    <row r="146" s="2" customFormat="1" ht="16.5" customHeight="1">
      <c r="A146" s="37"/>
      <c r="B146" s="38"/>
      <c r="C146" s="254" t="s">
        <v>84</v>
      </c>
      <c r="D146" s="254" t="s">
        <v>141</v>
      </c>
      <c r="E146" s="255" t="s">
        <v>164</v>
      </c>
      <c r="F146" s="256" t="s">
        <v>165</v>
      </c>
      <c r="G146" s="257" t="s">
        <v>166</v>
      </c>
      <c r="H146" s="258">
        <v>100</v>
      </c>
      <c r="I146" s="259"/>
      <c r="J146" s="260">
        <f>ROUND(I146*H146,2)</f>
        <v>0</v>
      </c>
      <c r="K146" s="261"/>
      <c r="L146" s="40"/>
      <c r="M146" s="262" t="s">
        <v>1</v>
      </c>
      <c r="N146" s="263" t="s">
        <v>40</v>
      </c>
      <c r="O146" s="90"/>
      <c r="P146" s="264">
        <f>O146*H146</f>
        <v>0</v>
      </c>
      <c r="Q146" s="264">
        <v>0</v>
      </c>
      <c r="R146" s="264">
        <f>Q146*H146</f>
        <v>0</v>
      </c>
      <c r="S146" s="264">
        <v>0</v>
      </c>
      <c r="T146" s="26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66" t="s">
        <v>145</v>
      </c>
      <c r="AT146" s="266" t="s">
        <v>141</v>
      </c>
      <c r="AU146" s="266" t="s">
        <v>84</v>
      </c>
      <c r="AY146" s="14" t="s">
        <v>137</v>
      </c>
      <c r="BE146" s="138">
        <f>IF(N146="základní",J146,0)</f>
        <v>0</v>
      </c>
      <c r="BF146" s="138">
        <f>IF(N146="snížená",J146,0)</f>
        <v>0</v>
      </c>
      <c r="BG146" s="138">
        <f>IF(N146="zákl. přenesená",J146,0)</f>
        <v>0</v>
      </c>
      <c r="BH146" s="138">
        <f>IF(N146="sníž. přenesená",J146,0)</f>
        <v>0</v>
      </c>
      <c r="BI146" s="138">
        <f>IF(N146="nulová",J146,0)</f>
        <v>0</v>
      </c>
      <c r="BJ146" s="14" t="s">
        <v>82</v>
      </c>
      <c r="BK146" s="138">
        <f>ROUND(I146*H146,2)</f>
        <v>0</v>
      </c>
      <c r="BL146" s="14" t="s">
        <v>145</v>
      </c>
      <c r="BM146" s="266" t="s">
        <v>167</v>
      </c>
    </row>
    <row r="147" s="2" customFormat="1" ht="24" customHeight="1">
      <c r="A147" s="37"/>
      <c r="B147" s="38"/>
      <c r="C147" s="254" t="s">
        <v>82</v>
      </c>
      <c r="D147" s="254" t="s">
        <v>141</v>
      </c>
      <c r="E147" s="255" t="s">
        <v>168</v>
      </c>
      <c r="F147" s="256" t="s">
        <v>169</v>
      </c>
      <c r="G147" s="257" t="s">
        <v>144</v>
      </c>
      <c r="H147" s="258">
        <v>444</v>
      </c>
      <c r="I147" s="259"/>
      <c r="J147" s="260">
        <f>ROUND(I147*H147,2)</f>
        <v>0</v>
      </c>
      <c r="K147" s="261"/>
      <c r="L147" s="40"/>
      <c r="M147" s="262" t="s">
        <v>1</v>
      </c>
      <c r="N147" s="263" t="s">
        <v>40</v>
      </c>
      <c r="O147" s="90"/>
      <c r="P147" s="264">
        <f>O147*H147</f>
        <v>0</v>
      </c>
      <c r="Q147" s="264">
        <v>0</v>
      </c>
      <c r="R147" s="264">
        <f>Q147*H147</f>
        <v>0</v>
      </c>
      <c r="S147" s="264">
        <v>0</v>
      </c>
      <c r="T147" s="26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66" t="s">
        <v>145</v>
      </c>
      <c r="AT147" s="266" t="s">
        <v>141</v>
      </c>
      <c r="AU147" s="266" t="s">
        <v>84</v>
      </c>
      <c r="AY147" s="14" t="s">
        <v>137</v>
      </c>
      <c r="BE147" s="138">
        <f>IF(N147="základní",J147,0)</f>
        <v>0</v>
      </c>
      <c r="BF147" s="138">
        <f>IF(N147="snížená",J147,0)</f>
        <v>0</v>
      </c>
      <c r="BG147" s="138">
        <f>IF(N147="zákl. přenesená",J147,0)</f>
        <v>0</v>
      </c>
      <c r="BH147" s="138">
        <f>IF(N147="sníž. přenesená",J147,0)</f>
        <v>0</v>
      </c>
      <c r="BI147" s="138">
        <f>IF(N147="nulová",J147,0)</f>
        <v>0</v>
      </c>
      <c r="BJ147" s="14" t="s">
        <v>82</v>
      </c>
      <c r="BK147" s="138">
        <f>ROUND(I147*H147,2)</f>
        <v>0</v>
      </c>
      <c r="BL147" s="14" t="s">
        <v>145</v>
      </c>
      <c r="BM147" s="266" t="s">
        <v>170</v>
      </c>
    </row>
    <row r="148" s="2" customFormat="1" ht="24" customHeight="1">
      <c r="A148" s="37"/>
      <c r="B148" s="38"/>
      <c r="C148" s="254" t="s">
        <v>171</v>
      </c>
      <c r="D148" s="254" t="s">
        <v>141</v>
      </c>
      <c r="E148" s="255" t="s">
        <v>172</v>
      </c>
      <c r="F148" s="256" t="s">
        <v>173</v>
      </c>
      <c r="G148" s="257" t="s">
        <v>153</v>
      </c>
      <c r="H148" s="258">
        <v>25</v>
      </c>
      <c r="I148" s="259"/>
      <c r="J148" s="260">
        <f>ROUND(I148*H148,2)</f>
        <v>0</v>
      </c>
      <c r="K148" s="261"/>
      <c r="L148" s="40"/>
      <c r="M148" s="262" t="s">
        <v>1</v>
      </c>
      <c r="N148" s="263" t="s">
        <v>40</v>
      </c>
      <c r="O148" s="90"/>
      <c r="P148" s="264">
        <f>O148*H148</f>
        <v>0</v>
      </c>
      <c r="Q148" s="264">
        <v>0</v>
      </c>
      <c r="R148" s="264">
        <f>Q148*H148</f>
        <v>0</v>
      </c>
      <c r="S148" s="264">
        <v>0</v>
      </c>
      <c r="T148" s="26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66" t="s">
        <v>145</v>
      </c>
      <c r="AT148" s="266" t="s">
        <v>141</v>
      </c>
      <c r="AU148" s="266" t="s">
        <v>84</v>
      </c>
      <c r="AY148" s="14" t="s">
        <v>137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4" t="s">
        <v>82</v>
      </c>
      <c r="BK148" s="138">
        <f>ROUND(I148*H148,2)</f>
        <v>0</v>
      </c>
      <c r="BL148" s="14" t="s">
        <v>145</v>
      </c>
      <c r="BM148" s="266" t="s">
        <v>174</v>
      </c>
    </row>
    <row r="149" s="2" customFormat="1" ht="24" customHeight="1">
      <c r="A149" s="37"/>
      <c r="B149" s="38"/>
      <c r="C149" s="254" t="s">
        <v>175</v>
      </c>
      <c r="D149" s="254" t="s">
        <v>141</v>
      </c>
      <c r="E149" s="255" t="s">
        <v>176</v>
      </c>
      <c r="F149" s="256" t="s">
        <v>177</v>
      </c>
      <c r="G149" s="257" t="s">
        <v>153</v>
      </c>
      <c r="H149" s="258">
        <v>25</v>
      </c>
      <c r="I149" s="259"/>
      <c r="J149" s="260">
        <f>ROUND(I149*H149,2)</f>
        <v>0</v>
      </c>
      <c r="K149" s="261"/>
      <c r="L149" s="40"/>
      <c r="M149" s="262" t="s">
        <v>1</v>
      </c>
      <c r="N149" s="263" t="s">
        <v>40</v>
      </c>
      <c r="O149" s="90"/>
      <c r="P149" s="264">
        <f>O149*H149</f>
        <v>0</v>
      </c>
      <c r="Q149" s="264">
        <v>0</v>
      </c>
      <c r="R149" s="264">
        <f>Q149*H149</f>
        <v>0</v>
      </c>
      <c r="S149" s="264">
        <v>0</v>
      </c>
      <c r="T149" s="26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66" t="s">
        <v>145</v>
      </c>
      <c r="AT149" s="266" t="s">
        <v>141</v>
      </c>
      <c r="AU149" s="266" t="s">
        <v>84</v>
      </c>
      <c r="AY149" s="14" t="s">
        <v>137</v>
      </c>
      <c r="BE149" s="138">
        <f>IF(N149="základní",J149,0)</f>
        <v>0</v>
      </c>
      <c r="BF149" s="138">
        <f>IF(N149="snížená",J149,0)</f>
        <v>0</v>
      </c>
      <c r="BG149" s="138">
        <f>IF(N149="zákl. přenesená",J149,0)</f>
        <v>0</v>
      </c>
      <c r="BH149" s="138">
        <f>IF(N149="sníž. přenesená",J149,0)</f>
        <v>0</v>
      </c>
      <c r="BI149" s="138">
        <f>IF(N149="nulová",J149,0)</f>
        <v>0</v>
      </c>
      <c r="BJ149" s="14" t="s">
        <v>82</v>
      </c>
      <c r="BK149" s="138">
        <f>ROUND(I149*H149,2)</f>
        <v>0</v>
      </c>
      <c r="BL149" s="14" t="s">
        <v>145</v>
      </c>
      <c r="BM149" s="266" t="s">
        <v>178</v>
      </c>
    </row>
    <row r="150" s="2" customFormat="1" ht="36" customHeight="1">
      <c r="A150" s="37"/>
      <c r="B150" s="38"/>
      <c r="C150" s="254" t="s">
        <v>179</v>
      </c>
      <c r="D150" s="254" t="s">
        <v>141</v>
      </c>
      <c r="E150" s="255" t="s">
        <v>180</v>
      </c>
      <c r="F150" s="256" t="s">
        <v>181</v>
      </c>
      <c r="G150" s="257" t="s">
        <v>153</v>
      </c>
      <c r="H150" s="258">
        <v>62</v>
      </c>
      <c r="I150" s="259"/>
      <c r="J150" s="260">
        <f>ROUND(I150*H150,2)</f>
        <v>0</v>
      </c>
      <c r="K150" s="261"/>
      <c r="L150" s="40"/>
      <c r="M150" s="262" t="s">
        <v>1</v>
      </c>
      <c r="N150" s="263" t="s">
        <v>40</v>
      </c>
      <c r="O150" s="90"/>
      <c r="P150" s="264">
        <f>O150*H150</f>
        <v>0</v>
      </c>
      <c r="Q150" s="264">
        <v>0</v>
      </c>
      <c r="R150" s="264">
        <f>Q150*H150</f>
        <v>0</v>
      </c>
      <c r="S150" s="264">
        <v>0</v>
      </c>
      <c r="T150" s="26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66" t="s">
        <v>145</v>
      </c>
      <c r="AT150" s="266" t="s">
        <v>141</v>
      </c>
      <c r="AU150" s="266" t="s">
        <v>84</v>
      </c>
      <c r="AY150" s="14" t="s">
        <v>137</v>
      </c>
      <c r="BE150" s="138">
        <f>IF(N150="základní",J150,0)</f>
        <v>0</v>
      </c>
      <c r="BF150" s="138">
        <f>IF(N150="snížená",J150,0)</f>
        <v>0</v>
      </c>
      <c r="BG150" s="138">
        <f>IF(N150="zákl. přenesená",J150,0)</f>
        <v>0</v>
      </c>
      <c r="BH150" s="138">
        <f>IF(N150="sníž. přenesená",J150,0)</f>
        <v>0</v>
      </c>
      <c r="BI150" s="138">
        <f>IF(N150="nulová",J150,0)</f>
        <v>0</v>
      </c>
      <c r="BJ150" s="14" t="s">
        <v>82</v>
      </c>
      <c r="BK150" s="138">
        <f>ROUND(I150*H150,2)</f>
        <v>0</v>
      </c>
      <c r="BL150" s="14" t="s">
        <v>145</v>
      </c>
      <c r="BM150" s="266" t="s">
        <v>145</v>
      </c>
    </row>
    <row r="151" s="2" customFormat="1" ht="24" customHeight="1">
      <c r="A151" s="37"/>
      <c r="B151" s="38"/>
      <c r="C151" s="254" t="s">
        <v>182</v>
      </c>
      <c r="D151" s="254" t="s">
        <v>141</v>
      </c>
      <c r="E151" s="255" t="s">
        <v>183</v>
      </c>
      <c r="F151" s="256" t="s">
        <v>184</v>
      </c>
      <c r="G151" s="257" t="s">
        <v>153</v>
      </c>
      <c r="H151" s="258">
        <v>16</v>
      </c>
      <c r="I151" s="259"/>
      <c r="J151" s="260">
        <f>ROUND(I151*H151,2)</f>
        <v>0</v>
      </c>
      <c r="K151" s="261"/>
      <c r="L151" s="40"/>
      <c r="M151" s="262" t="s">
        <v>1</v>
      </c>
      <c r="N151" s="263" t="s">
        <v>40</v>
      </c>
      <c r="O151" s="90"/>
      <c r="P151" s="264">
        <f>O151*H151</f>
        <v>0</v>
      </c>
      <c r="Q151" s="264">
        <v>0</v>
      </c>
      <c r="R151" s="264">
        <f>Q151*H151</f>
        <v>0</v>
      </c>
      <c r="S151" s="264">
        <v>0</v>
      </c>
      <c r="T151" s="26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66" t="s">
        <v>145</v>
      </c>
      <c r="AT151" s="266" t="s">
        <v>141</v>
      </c>
      <c r="AU151" s="266" t="s">
        <v>84</v>
      </c>
      <c r="AY151" s="14" t="s">
        <v>137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4" t="s">
        <v>82</v>
      </c>
      <c r="BK151" s="138">
        <f>ROUND(I151*H151,2)</f>
        <v>0</v>
      </c>
      <c r="BL151" s="14" t="s">
        <v>145</v>
      </c>
      <c r="BM151" s="266" t="s">
        <v>185</v>
      </c>
    </row>
    <row r="152" s="2" customFormat="1" ht="24" customHeight="1">
      <c r="A152" s="37"/>
      <c r="B152" s="38"/>
      <c r="C152" s="254" t="s">
        <v>186</v>
      </c>
      <c r="D152" s="254" t="s">
        <v>141</v>
      </c>
      <c r="E152" s="255" t="s">
        <v>187</v>
      </c>
      <c r="F152" s="256" t="s">
        <v>188</v>
      </c>
      <c r="G152" s="257" t="s">
        <v>153</v>
      </c>
      <c r="H152" s="258">
        <v>16</v>
      </c>
      <c r="I152" s="259"/>
      <c r="J152" s="260">
        <f>ROUND(I152*H152,2)</f>
        <v>0</v>
      </c>
      <c r="K152" s="261"/>
      <c r="L152" s="40"/>
      <c r="M152" s="262" t="s">
        <v>1</v>
      </c>
      <c r="N152" s="263" t="s">
        <v>40</v>
      </c>
      <c r="O152" s="90"/>
      <c r="P152" s="264">
        <f>O152*H152</f>
        <v>0</v>
      </c>
      <c r="Q152" s="264">
        <v>0</v>
      </c>
      <c r="R152" s="264">
        <f>Q152*H152</f>
        <v>0</v>
      </c>
      <c r="S152" s="264">
        <v>0</v>
      </c>
      <c r="T152" s="26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66" t="s">
        <v>145</v>
      </c>
      <c r="AT152" s="266" t="s">
        <v>141</v>
      </c>
      <c r="AU152" s="266" t="s">
        <v>84</v>
      </c>
      <c r="AY152" s="14" t="s">
        <v>137</v>
      </c>
      <c r="BE152" s="138">
        <f>IF(N152="základní",J152,0)</f>
        <v>0</v>
      </c>
      <c r="BF152" s="138">
        <f>IF(N152="snížená",J152,0)</f>
        <v>0</v>
      </c>
      <c r="BG152" s="138">
        <f>IF(N152="zákl. přenesená",J152,0)</f>
        <v>0</v>
      </c>
      <c r="BH152" s="138">
        <f>IF(N152="sníž. přenesená",J152,0)</f>
        <v>0</v>
      </c>
      <c r="BI152" s="138">
        <f>IF(N152="nulová",J152,0)</f>
        <v>0</v>
      </c>
      <c r="BJ152" s="14" t="s">
        <v>82</v>
      </c>
      <c r="BK152" s="138">
        <f>ROUND(I152*H152,2)</f>
        <v>0</v>
      </c>
      <c r="BL152" s="14" t="s">
        <v>145</v>
      </c>
      <c r="BM152" s="266" t="s">
        <v>146</v>
      </c>
    </row>
    <row r="153" s="2" customFormat="1" ht="16.5" customHeight="1">
      <c r="A153" s="37"/>
      <c r="B153" s="38"/>
      <c r="C153" s="254" t="s">
        <v>189</v>
      </c>
      <c r="D153" s="254" t="s">
        <v>141</v>
      </c>
      <c r="E153" s="255" t="s">
        <v>190</v>
      </c>
      <c r="F153" s="256" t="s">
        <v>191</v>
      </c>
      <c r="G153" s="257" t="s">
        <v>144</v>
      </c>
      <c r="H153" s="258">
        <v>444</v>
      </c>
      <c r="I153" s="259"/>
      <c r="J153" s="260">
        <f>ROUND(I153*H153,2)</f>
        <v>0</v>
      </c>
      <c r="K153" s="261"/>
      <c r="L153" s="40"/>
      <c r="M153" s="262" t="s">
        <v>1</v>
      </c>
      <c r="N153" s="263" t="s">
        <v>40</v>
      </c>
      <c r="O153" s="90"/>
      <c r="P153" s="264">
        <f>O153*H153</f>
        <v>0</v>
      </c>
      <c r="Q153" s="264">
        <v>0</v>
      </c>
      <c r="R153" s="264">
        <f>Q153*H153</f>
        <v>0</v>
      </c>
      <c r="S153" s="264">
        <v>0</v>
      </c>
      <c r="T153" s="26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66" t="s">
        <v>145</v>
      </c>
      <c r="AT153" s="266" t="s">
        <v>141</v>
      </c>
      <c r="AU153" s="266" t="s">
        <v>84</v>
      </c>
      <c r="AY153" s="14" t="s">
        <v>137</v>
      </c>
      <c r="BE153" s="138">
        <f>IF(N153="základní",J153,0)</f>
        <v>0</v>
      </c>
      <c r="BF153" s="138">
        <f>IF(N153="snížená",J153,0)</f>
        <v>0</v>
      </c>
      <c r="BG153" s="138">
        <f>IF(N153="zákl. přenesená",J153,0)</f>
        <v>0</v>
      </c>
      <c r="BH153" s="138">
        <f>IF(N153="sníž. přenesená",J153,0)</f>
        <v>0</v>
      </c>
      <c r="BI153" s="138">
        <f>IF(N153="nulová",J153,0)</f>
        <v>0</v>
      </c>
      <c r="BJ153" s="14" t="s">
        <v>82</v>
      </c>
      <c r="BK153" s="138">
        <f>ROUND(I153*H153,2)</f>
        <v>0</v>
      </c>
      <c r="BL153" s="14" t="s">
        <v>145</v>
      </c>
      <c r="BM153" s="266" t="s">
        <v>192</v>
      </c>
    </row>
    <row r="154" s="2" customFormat="1" ht="24" customHeight="1">
      <c r="A154" s="37"/>
      <c r="B154" s="38"/>
      <c r="C154" s="267" t="s">
        <v>193</v>
      </c>
      <c r="D154" s="267" t="s">
        <v>194</v>
      </c>
      <c r="E154" s="268" t="s">
        <v>195</v>
      </c>
      <c r="F154" s="269" t="s">
        <v>196</v>
      </c>
      <c r="G154" s="270" t="s">
        <v>166</v>
      </c>
      <c r="H154" s="271">
        <v>484</v>
      </c>
      <c r="I154" s="272"/>
      <c r="J154" s="273">
        <f>ROUND(I154*H154,2)</f>
        <v>0</v>
      </c>
      <c r="K154" s="274"/>
      <c r="L154" s="275"/>
      <c r="M154" s="276" t="s">
        <v>1</v>
      </c>
      <c r="N154" s="277" t="s">
        <v>40</v>
      </c>
      <c r="O154" s="90"/>
      <c r="P154" s="264">
        <f>O154*H154</f>
        <v>0</v>
      </c>
      <c r="Q154" s="264">
        <v>0</v>
      </c>
      <c r="R154" s="264">
        <f>Q154*H154</f>
        <v>0</v>
      </c>
      <c r="S154" s="264">
        <v>0</v>
      </c>
      <c r="T154" s="26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66" t="s">
        <v>197</v>
      </c>
      <c r="AT154" s="266" t="s">
        <v>194</v>
      </c>
      <c r="AU154" s="266" t="s">
        <v>84</v>
      </c>
      <c r="AY154" s="14" t="s">
        <v>137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4" t="s">
        <v>82</v>
      </c>
      <c r="BK154" s="138">
        <f>ROUND(I154*H154,2)</f>
        <v>0</v>
      </c>
      <c r="BL154" s="14" t="s">
        <v>145</v>
      </c>
      <c r="BM154" s="266" t="s">
        <v>198</v>
      </c>
    </row>
    <row r="155" s="2" customFormat="1" ht="16.5" customHeight="1">
      <c r="A155" s="37"/>
      <c r="B155" s="38"/>
      <c r="C155" s="267" t="s">
        <v>199</v>
      </c>
      <c r="D155" s="267" t="s">
        <v>194</v>
      </c>
      <c r="E155" s="268" t="s">
        <v>200</v>
      </c>
      <c r="F155" s="269" t="s">
        <v>201</v>
      </c>
      <c r="G155" s="270" t="s">
        <v>144</v>
      </c>
      <c r="H155" s="271">
        <v>60</v>
      </c>
      <c r="I155" s="272"/>
      <c r="J155" s="273">
        <f>ROUND(I155*H155,2)</f>
        <v>0</v>
      </c>
      <c r="K155" s="274"/>
      <c r="L155" s="275"/>
      <c r="M155" s="276" t="s">
        <v>1</v>
      </c>
      <c r="N155" s="277" t="s">
        <v>40</v>
      </c>
      <c r="O155" s="90"/>
      <c r="P155" s="264">
        <f>O155*H155</f>
        <v>0</v>
      </c>
      <c r="Q155" s="264">
        <v>0</v>
      </c>
      <c r="R155" s="264">
        <f>Q155*H155</f>
        <v>0</v>
      </c>
      <c r="S155" s="264">
        <v>0</v>
      </c>
      <c r="T155" s="26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66" t="s">
        <v>197</v>
      </c>
      <c r="AT155" s="266" t="s">
        <v>194</v>
      </c>
      <c r="AU155" s="266" t="s">
        <v>84</v>
      </c>
      <c r="AY155" s="14" t="s">
        <v>137</v>
      </c>
      <c r="BE155" s="138">
        <f>IF(N155="základní",J155,0)</f>
        <v>0</v>
      </c>
      <c r="BF155" s="138">
        <f>IF(N155="snížená",J155,0)</f>
        <v>0</v>
      </c>
      <c r="BG155" s="138">
        <f>IF(N155="zákl. přenesená",J155,0)</f>
        <v>0</v>
      </c>
      <c r="BH155" s="138">
        <f>IF(N155="sníž. přenesená",J155,0)</f>
        <v>0</v>
      </c>
      <c r="BI155" s="138">
        <f>IF(N155="nulová",J155,0)</f>
        <v>0</v>
      </c>
      <c r="BJ155" s="14" t="s">
        <v>82</v>
      </c>
      <c r="BK155" s="138">
        <f>ROUND(I155*H155,2)</f>
        <v>0</v>
      </c>
      <c r="BL155" s="14" t="s">
        <v>145</v>
      </c>
      <c r="BM155" s="266" t="s">
        <v>193</v>
      </c>
    </row>
    <row r="156" s="2" customFormat="1" ht="24" customHeight="1">
      <c r="A156" s="37"/>
      <c r="B156" s="38"/>
      <c r="C156" s="254" t="s">
        <v>202</v>
      </c>
      <c r="D156" s="254" t="s">
        <v>141</v>
      </c>
      <c r="E156" s="255" t="s">
        <v>203</v>
      </c>
      <c r="F156" s="256" t="s">
        <v>204</v>
      </c>
      <c r="G156" s="257" t="s">
        <v>144</v>
      </c>
      <c r="H156" s="258">
        <v>444</v>
      </c>
      <c r="I156" s="259"/>
      <c r="J156" s="260">
        <f>ROUND(I156*H156,2)</f>
        <v>0</v>
      </c>
      <c r="K156" s="261"/>
      <c r="L156" s="40"/>
      <c r="M156" s="262" t="s">
        <v>1</v>
      </c>
      <c r="N156" s="263" t="s">
        <v>40</v>
      </c>
      <c r="O156" s="90"/>
      <c r="P156" s="264">
        <f>O156*H156</f>
        <v>0</v>
      </c>
      <c r="Q156" s="264">
        <v>0</v>
      </c>
      <c r="R156" s="264">
        <f>Q156*H156</f>
        <v>0</v>
      </c>
      <c r="S156" s="264">
        <v>0</v>
      </c>
      <c r="T156" s="26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66" t="s">
        <v>145</v>
      </c>
      <c r="AT156" s="266" t="s">
        <v>141</v>
      </c>
      <c r="AU156" s="266" t="s">
        <v>84</v>
      </c>
      <c r="AY156" s="14" t="s">
        <v>137</v>
      </c>
      <c r="BE156" s="138">
        <f>IF(N156="základní",J156,0)</f>
        <v>0</v>
      </c>
      <c r="BF156" s="138">
        <f>IF(N156="snížená",J156,0)</f>
        <v>0</v>
      </c>
      <c r="BG156" s="138">
        <f>IF(N156="zákl. přenesená",J156,0)</f>
        <v>0</v>
      </c>
      <c r="BH156" s="138">
        <f>IF(N156="sníž. přenesená",J156,0)</f>
        <v>0</v>
      </c>
      <c r="BI156" s="138">
        <f>IF(N156="nulová",J156,0)</f>
        <v>0</v>
      </c>
      <c r="BJ156" s="14" t="s">
        <v>82</v>
      </c>
      <c r="BK156" s="138">
        <f>ROUND(I156*H156,2)</f>
        <v>0</v>
      </c>
      <c r="BL156" s="14" t="s">
        <v>145</v>
      </c>
      <c r="BM156" s="266" t="s">
        <v>205</v>
      </c>
    </row>
    <row r="157" s="2" customFormat="1" ht="16.5" customHeight="1">
      <c r="A157" s="37"/>
      <c r="B157" s="38"/>
      <c r="C157" s="267" t="s">
        <v>149</v>
      </c>
      <c r="D157" s="267" t="s">
        <v>194</v>
      </c>
      <c r="E157" s="268" t="s">
        <v>206</v>
      </c>
      <c r="F157" s="269" t="s">
        <v>207</v>
      </c>
      <c r="G157" s="270" t="s">
        <v>166</v>
      </c>
      <c r="H157" s="271">
        <v>120</v>
      </c>
      <c r="I157" s="272"/>
      <c r="J157" s="273">
        <f>ROUND(I157*H157,2)</f>
        <v>0</v>
      </c>
      <c r="K157" s="274"/>
      <c r="L157" s="275"/>
      <c r="M157" s="276" t="s">
        <v>1</v>
      </c>
      <c r="N157" s="277" t="s">
        <v>40</v>
      </c>
      <c r="O157" s="90"/>
      <c r="P157" s="264">
        <f>O157*H157</f>
        <v>0</v>
      </c>
      <c r="Q157" s="264">
        <v>0</v>
      </c>
      <c r="R157" s="264">
        <f>Q157*H157</f>
        <v>0</v>
      </c>
      <c r="S157" s="264">
        <v>0</v>
      </c>
      <c r="T157" s="26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66" t="s">
        <v>197</v>
      </c>
      <c r="AT157" s="266" t="s">
        <v>194</v>
      </c>
      <c r="AU157" s="266" t="s">
        <v>84</v>
      </c>
      <c r="AY157" s="14" t="s">
        <v>137</v>
      </c>
      <c r="BE157" s="138">
        <f>IF(N157="základní",J157,0)</f>
        <v>0</v>
      </c>
      <c r="BF157" s="138">
        <f>IF(N157="snížená",J157,0)</f>
        <v>0</v>
      </c>
      <c r="BG157" s="138">
        <f>IF(N157="zákl. přenesená",J157,0)</f>
        <v>0</v>
      </c>
      <c r="BH157" s="138">
        <f>IF(N157="sníž. přenesená",J157,0)</f>
        <v>0</v>
      </c>
      <c r="BI157" s="138">
        <f>IF(N157="nulová",J157,0)</f>
        <v>0</v>
      </c>
      <c r="BJ157" s="14" t="s">
        <v>82</v>
      </c>
      <c r="BK157" s="138">
        <f>ROUND(I157*H157,2)</f>
        <v>0</v>
      </c>
      <c r="BL157" s="14" t="s">
        <v>145</v>
      </c>
      <c r="BM157" s="266" t="s">
        <v>208</v>
      </c>
    </row>
    <row r="158" s="2" customFormat="1" ht="16.5" customHeight="1">
      <c r="A158" s="37"/>
      <c r="B158" s="38"/>
      <c r="C158" s="254" t="s">
        <v>209</v>
      </c>
      <c r="D158" s="254" t="s">
        <v>141</v>
      </c>
      <c r="E158" s="255" t="s">
        <v>210</v>
      </c>
      <c r="F158" s="256" t="s">
        <v>211</v>
      </c>
      <c r="G158" s="257" t="s">
        <v>166</v>
      </c>
      <c r="H158" s="258">
        <v>9.5</v>
      </c>
      <c r="I158" s="259"/>
      <c r="J158" s="260">
        <f>ROUND(I158*H158,2)</f>
        <v>0</v>
      </c>
      <c r="K158" s="261"/>
      <c r="L158" s="40"/>
      <c r="M158" s="262" t="s">
        <v>1</v>
      </c>
      <c r="N158" s="263" t="s">
        <v>40</v>
      </c>
      <c r="O158" s="90"/>
      <c r="P158" s="264">
        <f>O158*H158</f>
        <v>0</v>
      </c>
      <c r="Q158" s="264">
        <v>0</v>
      </c>
      <c r="R158" s="264">
        <f>Q158*H158</f>
        <v>0</v>
      </c>
      <c r="S158" s="264">
        <v>0</v>
      </c>
      <c r="T158" s="26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66" t="s">
        <v>145</v>
      </c>
      <c r="AT158" s="266" t="s">
        <v>141</v>
      </c>
      <c r="AU158" s="266" t="s">
        <v>84</v>
      </c>
      <c r="AY158" s="14" t="s">
        <v>137</v>
      </c>
      <c r="BE158" s="138">
        <f>IF(N158="základní",J158,0)</f>
        <v>0</v>
      </c>
      <c r="BF158" s="138">
        <f>IF(N158="snížená",J158,0)</f>
        <v>0</v>
      </c>
      <c r="BG158" s="138">
        <f>IF(N158="zákl. přenesená",J158,0)</f>
        <v>0</v>
      </c>
      <c r="BH158" s="138">
        <f>IF(N158="sníž. přenesená",J158,0)</f>
        <v>0</v>
      </c>
      <c r="BI158" s="138">
        <f>IF(N158="nulová",J158,0)</f>
        <v>0</v>
      </c>
      <c r="BJ158" s="14" t="s">
        <v>82</v>
      </c>
      <c r="BK158" s="138">
        <f>ROUND(I158*H158,2)</f>
        <v>0</v>
      </c>
      <c r="BL158" s="14" t="s">
        <v>145</v>
      </c>
      <c r="BM158" s="266" t="s">
        <v>197</v>
      </c>
    </row>
    <row r="159" s="2" customFormat="1" ht="16.5" customHeight="1">
      <c r="A159" s="37"/>
      <c r="B159" s="38"/>
      <c r="C159" s="267" t="s">
        <v>154</v>
      </c>
      <c r="D159" s="267" t="s">
        <v>194</v>
      </c>
      <c r="E159" s="268" t="s">
        <v>212</v>
      </c>
      <c r="F159" s="269" t="s">
        <v>213</v>
      </c>
      <c r="G159" s="270" t="s">
        <v>166</v>
      </c>
      <c r="H159" s="271">
        <v>10</v>
      </c>
      <c r="I159" s="272"/>
      <c r="J159" s="273">
        <f>ROUND(I159*H159,2)</f>
        <v>0</v>
      </c>
      <c r="K159" s="274"/>
      <c r="L159" s="275"/>
      <c r="M159" s="276" t="s">
        <v>1</v>
      </c>
      <c r="N159" s="277" t="s">
        <v>40</v>
      </c>
      <c r="O159" s="90"/>
      <c r="P159" s="264">
        <f>O159*H159</f>
        <v>0</v>
      </c>
      <c r="Q159" s="264">
        <v>0</v>
      </c>
      <c r="R159" s="264">
        <f>Q159*H159</f>
        <v>0</v>
      </c>
      <c r="S159" s="264">
        <v>0</v>
      </c>
      <c r="T159" s="26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66" t="s">
        <v>197</v>
      </c>
      <c r="AT159" s="266" t="s">
        <v>194</v>
      </c>
      <c r="AU159" s="266" t="s">
        <v>84</v>
      </c>
      <c r="AY159" s="14" t="s">
        <v>137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4" t="s">
        <v>82</v>
      </c>
      <c r="BK159" s="138">
        <f>ROUND(I159*H159,2)</f>
        <v>0</v>
      </c>
      <c r="BL159" s="14" t="s">
        <v>145</v>
      </c>
      <c r="BM159" s="266" t="s">
        <v>214</v>
      </c>
    </row>
    <row r="160" s="2" customFormat="1" ht="24" customHeight="1">
      <c r="A160" s="37"/>
      <c r="B160" s="38"/>
      <c r="C160" s="254" t="s">
        <v>215</v>
      </c>
      <c r="D160" s="254" t="s">
        <v>141</v>
      </c>
      <c r="E160" s="255" t="s">
        <v>216</v>
      </c>
      <c r="F160" s="256" t="s">
        <v>217</v>
      </c>
      <c r="G160" s="257" t="s">
        <v>144</v>
      </c>
      <c r="H160" s="258">
        <v>444</v>
      </c>
      <c r="I160" s="259"/>
      <c r="J160" s="260">
        <f>ROUND(I160*H160,2)</f>
        <v>0</v>
      </c>
      <c r="K160" s="261"/>
      <c r="L160" s="40"/>
      <c r="M160" s="262" t="s">
        <v>1</v>
      </c>
      <c r="N160" s="263" t="s">
        <v>40</v>
      </c>
      <c r="O160" s="90"/>
      <c r="P160" s="264">
        <f>O160*H160</f>
        <v>0</v>
      </c>
      <c r="Q160" s="264">
        <v>0</v>
      </c>
      <c r="R160" s="264">
        <f>Q160*H160</f>
        <v>0</v>
      </c>
      <c r="S160" s="264">
        <v>0</v>
      </c>
      <c r="T160" s="26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66" t="s">
        <v>145</v>
      </c>
      <c r="AT160" s="266" t="s">
        <v>141</v>
      </c>
      <c r="AU160" s="266" t="s">
        <v>84</v>
      </c>
      <c r="AY160" s="14" t="s">
        <v>137</v>
      </c>
      <c r="BE160" s="138">
        <f>IF(N160="základní",J160,0)</f>
        <v>0</v>
      </c>
      <c r="BF160" s="138">
        <f>IF(N160="snížená",J160,0)</f>
        <v>0</v>
      </c>
      <c r="BG160" s="138">
        <f>IF(N160="zákl. přenesená",J160,0)</f>
        <v>0</v>
      </c>
      <c r="BH160" s="138">
        <f>IF(N160="sníž. přenesená",J160,0)</f>
        <v>0</v>
      </c>
      <c r="BI160" s="138">
        <f>IF(N160="nulová",J160,0)</f>
        <v>0</v>
      </c>
      <c r="BJ160" s="14" t="s">
        <v>82</v>
      </c>
      <c r="BK160" s="138">
        <f>ROUND(I160*H160,2)</f>
        <v>0</v>
      </c>
      <c r="BL160" s="14" t="s">
        <v>145</v>
      </c>
      <c r="BM160" s="266" t="s">
        <v>175</v>
      </c>
    </row>
    <row r="161" s="2" customFormat="1" ht="16.5" customHeight="1">
      <c r="A161" s="37"/>
      <c r="B161" s="38"/>
      <c r="C161" s="254" t="s">
        <v>167</v>
      </c>
      <c r="D161" s="254" t="s">
        <v>141</v>
      </c>
      <c r="E161" s="255" t="s">
        <v>218</v>
      </c>
      <c r="F161" s="256" t="s">
        <v>219</v>
      </c>
      <c r="G161" s="257" t="s">
        <v>144</v>
      </c>
      <c r="H161" s="258">
        <v>444</v>
      </c>
      <c r="I161" s="259"/>
      <c r="J161" s="260">
        <f>ROUND(I161*H161,2)</f>
        <v>0</v>
      </c>
      <c r="K161" s="261"/>
      <c r="L161" s="40"/>
      <c r="M161" s="262" t="s">
        <v>1</v>
      </c>
      <c r="N161" s="263" t="s">
        <v>40</v>
      </c>
      <c r="O161" s="90"/>
      <c r="P161" s="264">
        <f>O161*H161</f>
        <v>0</v>
      </c>
      <c r="Q161" s="264">
        <v>0</v>
      </c>
      <c r="R161" s="264">
        <f>Q161*H161</f>
        <v>0</v>
      </c>
      <c r="S161" s="264">
        <v>0</v>
      </c>
      <c r="T161" s="26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66" t="s">
        <v>145</v>
      </c>
      <c r="AT161" s="266" t="s">
        <v>141</v>
      </c>
      <c r="AU161" s="266" t="s">
        <v>84</v>
      </c>
      <c r="AY161" s="14" t="s">
        <v>137</v>
      </c>
      <c r="BE161" s="138">
        <f>IF(N161="základní",J161,0)</f>
        <v>0</v>
      </c>
      <c r="BF161" s="138">
        <f>IF(N161="snížená",J161,0)</f>
        <v>0</v>
      </c>
      <c r="BG161" s="138">
        <f>IF(N161="zákl. přenesená",J161,0)</f>
        <v>0</v>
      </c>
      <c r="BH161" s="138">
        <f>IF(N161="sníž. přenesená",J161,0)</f>
        <v>0</v>
      </c>
      <c r="BI161" s="138">
        <f>IF(N161="nulová",J161,0)</f>
        <v>0</v>
      </c>
      <c r="BJ161" s="14" t="s">
        <v>82</v>
      </c>
      <c r="BK161" s="138">
        <f>ROUND(I161*H161,2)</f>
        <v>0</v>
      </c>
      <c r="BL161" s="14" t="s">
        <v>145</v>
      </c>
      <c r="BM161" s="266" t="s">
        <v>179</v>
      </c>
    </row>
    <row r="162" s="2" customFormat="1" ht="36" customHeight="1">
      <c r="A162" s="37"/>
      <c r="B162" s="38"/>
      <c r="C162" s="254" t="s">
        <v>220</v>
      </c>
      <c r="D162" s="254" t="s">
        <v>141</v>
      </c>
      <c r="E162" s="255" t="s">
        <v>221</v>
      </c>
      <c r="F162" s="256" t="s">
        <v>222</v>
      </c>
      <c r="G162" s="257" t="s">
        <v>144</v>
      </c>
      <c r="H162" s="258">
        <v>444</v>
      </c>
      <c r="I162" s="259"/>
      <c r="J162" s="260">
        <f>ROUND(I162*H162,2)</f>
        <v>0</v>
      </c>
      <c r="K162" s="261"/>
      <c r="L162" s="40"/>
      <c r="M162" s="262" t="s">
        <v>1</v>
      </c>
      <c r="N162" s="263" t="s">
        <v>40</v>
      </c>
      <c r="O162" s="90"/>
      <c r="P162" s="264">
        <f>O162*H162</f>
        <v>0</v>
      </c>
      <c r="Q162" s="264">
        <v>0</v>
      </c>
      <c r="R162" s="264">
        <f>Q162*H162</f>
        <v>0</v>
      </c>
      <c r="S162" s="264">
        <v>0</v>
      </c>
      <c r="T162" s="26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66" t="s">
        <v>145</v>
      </c>
      <c r="AT162" s="266" t="s">
        <v>141</v>
      </c>
      <c r="AU162" s="266" t="s">
        <v>84</v>
      </c>
      <c r="AY162" s="14" t="s">
        <v>137</v>
      </c>
      <c r="BE162" s="138">
        <f>IF(N162="základní",J162,0)</f>
        <v>0</v>
      </c>
      <c r="BF162" s="138">
        <f>IF(N162="snížená",J162,0)</f>
        <v>0</v>
      </c>
      <c r="BG162" s="138">
        <f>IF(N162="zákl. přenesená",J162,0)</f>
        <v>0</v>
      </c>
      <c r="BH162" s="138">
        <f>IF(N162="sníž. přenesená",J162,0)</f>
        <v>0</v>
      </c>
      <c r="BI162" s="138">
        <f>IF(N162="nulová",J162,0)</f>
        <v>0</v>
      </c>
      <c r="BJ162" s="14" t="s">
        <v>82</v>
      </c>
      <c r="BK162" s="138">
        <f>ROUND(I162*H162,2)</f>
        <v>0</v>
      </c>
      <c r="BL162" s="14" t="s">
        <v>145</v>
      </c>
      <c r="BM162" s="266" t="s">
        <v>223</v>
      </c>
    </row>
    <row r="163" s="2" customFormat="1" ht="16.5" customHeight="1">
      <c r="A163" s="37"/>
      <c r="B163" s="38"/>
      <c r="C163" s="254" t="s">
        <v>174</v>
      </c>
      <c r="D163" s="254" t="s">
        <v>141</v>
      </c>
      <c r="E163" s="255" t="s">
        <v>224</v>
      </c>
      <c r="F163" s="256" t="s">
        <v>225</v>
      </c>
      <c r="G163" s="257" t="s">
        <v>144</v>
      </c>
      <c r="H163" s="258">
        <v>444</v>
      </c>
      <c r="I163" s="259"/>
      <c r="J163" s="260">
        <f>ROUND(I163*H163,2)</f>
        <v>0</v>
      </c>
      <c r="K163" s="261"/>
      <c r="L163" s="40"/>
      <c r="M163" s="262" t="s">
        <v>1</v>
      </c>
      <c r="N163" s="263" t="s">
        <v>40</v>
      </c>
      <c r="O163" s="90"/>
      <c r="P163" s="264">
        <f>O163*H163</f>
        <v>0</v>
      </c>
      <c r="Q163" s="264">
        <v>0</v>
      </c>
      <c r="R163" s="264">
        <f>Q163*H163</f>
        <v>0</v>
      </c>
      <c r="S163" s="264">
        <v>0</v>
      </c>
      <c r="T163" s="26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66" t="s">
        <v>145</v>
      </c>
      <c r="AT163" s="266" t="s">
        <v>141</v>
      </c>
      <c r="AU163" s="266" t="s">
        <v>84</v>
      </c>
      <c r="AY163" s="14" t="s">
        <v>137</v>
      </c>
      <c r="BE163" s="138">
        <f>IF(N163="základní",J163,0)</f>
        <v>0</v>
      </c>
      <c r="BF163" s="138">
        <f>IF(N163="snížená",J163,0)</f>
        <v>0</v>
      </c>
      <c r="BG163" s="138">
        <f>IF(N163="zákl. přenesená",J163,0)</f>
        <v>0</v>
      </c>
      <c r="BH163" s="138">
        <f>IF(N163="sníž. přenesená",J163,0)</f>
        <v>0</v>
      </c>
      <c r="BI163" s="138">
        <f>IF(N163="nulová",J163,0)</f>
        <v>0</v>
      </c>
      <c r="BJ163" s="14" t="s">
        <v>82</v>
      </c>
      <c r="BK163" s="138">
        <f>ROUND(I163*H163,2)</f>
        <v>0</v>
      </c>
      <c r="BL163" s="14" t="s">
        <v>145</v>
      </c>
      <c r="BM163" s="266" t="s">
        <v>226</v>
      </c>
    </row>
    <row r="164" s="2" customFormat="1" ht="16.5" customHeight="1">
      <c r="A164" s="37"/>
      <c r="B164" s="38"/>
      <c r="C164" s="254" t="s">
        <v>8</v>
      </c>
      <c r="D164" s="254" t="s">
        <v>141</v>
      </c>
      <c r="E164" s="255" t="s">
        <v>227</v>
      </c>
      <c r="F164" s="256" t="s">
        <v>228</v>
      </c>
      <c r="G164" s="257" t="s">
        <v>144</v>
      </c>
      <c r="H164" s="258">
        <v>444</v>
      </c>
      <c r="I164" s="259"/>
      <c r="J164" s="260">
        <f>ROUND(I164*H164,2)</f>
        <v>0</v>
      </c>
      <c r="K164" s="261"/>
      <c r="L164" s="40"/>
      <c r="M164" s="262" t="s">
        <v>1</v>
      </c>
      <c r="N164" s="263" t="s">
        <v>40</v>
      </c>
      <c r="O164" s="90"/>
      <c r="P164" s="264">
        <f>O164*H164</f>
        <v>0</v>
      </c>
      <c r="Q164" s="264">
        <v>0</v>
      </c>
      <c r="R164" s="264">
        <f>Q164*H164</f>
        <v>0</v>
      </c>
      <c r="S164" s="264">
        <v>0</v>
      </c>
      <c r="T164" s="26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66" t="s">
        <v>145</v>
      </c>
      <c r="AT164" s="266" t="s">
        <v>141</v>
      </c>
      <c r="AU164" s="266" t="s">
        <v>84</v>
      </c>
      <c r="AY164" s="14" t="s">
        <v>137</v>
      </c>
      <c r="BE164" s="138">
        <f>IF(N164="základní",J164,0)</f>
        <v>0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4" t="s">
        <v>82</v>
      </c>
      <c r="BK164" s="138">
        <f>ROUND(I164*H164,2)</f>
        <v>0</v>
      </c>
      <c r="BL164" s="14" t="s">
        <v>145</v>
      </c>
      <c r="BM164" s="266" t="s">
        <v>229</v>
      </c>
    </row>
    <row r="165" s="2" customFormat="1" ht="16.5" customHeight="1">
      <c r="A165" s="37"/>
      <c r="B165" s="38"/>
      <c r="C165" s="254" t="s">
        <v>145</v>
      </c>
      <c r="D165" s="254" t="s">
        <v>141</v>
      </c>
      <c r="E165" s="255" t="s">
        <v>230</v>
      </c>
      <c r="F165" s="256" t="s">
        <v>231</v>
      </c>
      <c r="G165" s="257" t="s">
        <v>144</v>
      </c>
      <c r="H165" s="258">
        <v>444</v>
      </c>
      <c r="I165" s="259"/>
      <c r="J165" s="260">
        <f>ROUND(I165*H165,2)</f>
        <v>0</v>
      </c>
      <c r="K165" s="261"/>
      <c r="L165" s="40"/>
      <c r="M165" s="262" t="s">
        <v>1</v>
      </c>
      <c r="N165" s="263" t="s">
        <v>40</v>
      </c>
      <c r="O165" s="90"/>
      <c r="P165" s="264">
        <f>O165*H165</f>
        <v>0</v>
      </c>
      <c r="Q165" s="264">
        <v>0</v>
      </c>
      <c r="R165" s="264">
        <f>Q165*H165</f>
        <v>0</v>
      </c>
      <c r="S165" s="264">
        <v>0</v>
      </c>
      <c r="T165" s="26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66" t="s">
        <v>145</v>
      </c>
      <c r="AT165" s="266" t="s">
        <v>141</v>
      </c>
      <c r="AU165" s="266" t="s">
        <v>84</v>
      </c>
      <c r="AY165" s="14" t="s">
        <v>137</v>
      </c>
      <c r="BE165" s="138">
        <f>IF(N165="základní",J165,0)</f>
        <v>0</v>
      </c>
      <c r="BF165" s="138">
        <f>IF(N165="snížená",J165,0)</f>
        <v>0</v>
      </c>
      <c r="BG165" s="138">
        <f>IF(N165="zákl. přenesená",J165,0)</f>
        <v>0</v>
      </c>
      <c r="BH165" s="138">
        <f>IF(N165="sníž. přenesená",J165,0)</f>
        <v>0</v>
      </c>
      <c r="BI165" s="138">
        <f>IF(N165="nulová",J165,0)</f>
        <v>0</v>
      </c>
      <c r="BJ165" s="14" t="s">
        <v>82</v>
      </c>
      <c r="BK165" s="138">
        <f>ROUND(I165*H165,2)</f>
        <v>0</v>
      </c>
      <c r="BL165" s="14" t="s">
        <v>145</v>
      </c>
      <c r="BM165" s="266" t="s">
        <v>232</v>
      </c>
    </row>
    <row r="166" s="2" customFormat="1" ht="24" customHeight="1">
      <c r="A166" s="37"/>
      <c r="B166" s="38"/>
      <c r="C166" s="254" t="s">
        <v>233</v>
      </c>
      <c r="D166" s="254" t="s">
        <v>141</v>
      </c>
      <c r="E166" s="255" t="s">
        <v>234</v>
      </c>
      <c r="F166" s="256" t="s">
        <v>235</v>
      </c>
      <c r="G166" s="257" t="s">
        <v>166</v>
      </c>
      <c r="H166" s="258">
        <v>120</v>
      </c>
      <c r="I166" s="259"/>
      <c r="J166" s="260">
        <f>ROUND(I166*H166,2)</f>
        <v>0</v>
      </c>
      <c r="K166" s="261"/>
      <c r="L166" s="40"/>
      <c r="M166" s="262" t="s">
        <v>1</v>
      </c>
      <c r="N166" s="263" t="s">
        <v>40</v>
      </c>
      <c r="O166" s="90"/>
      <c r="P166" s="264">
        <f>O166*H166</f>
        <v>0</v>
      </c>
      <c r="Q166" s="264">
        <v>0</v>
      </c>
      <c r="R166" s="264">
        <f>Q166*H166</f>
        <v>0</v>
      </c>
      <c r="S166" s="264">
        <v>0</v>
      </c>
      <c r="T166" s="26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66" t="s">
        <v>145</v>
      </c>
      <c r="AT166" s="266" t="s">
        <v>141</v>
      </c>
      <c r="AU166" s="266" t="s">
        <v>84</v>
      </c>
      <c r="AY166" s="14" t="s">
        <v>137</v>
      </c>
      <c r="BE166" s="138">
        <f>IF(N166="základní",J166,0)</f>
        <v>0</v>
      </c>
      <c r="BF166" s="138">
        <f>IF(N166="snížená",J166,0)</f>
        <v>0</v>
      </c>
      <c r="BG166" s="138">
        <f>IF(N166="zákl. přenesená",J166,0)</f>
        <v>0</v>
      </c>
      <c r="BH166" s="138">
        <f>IF(N166="sníž. přenesená",J166,0)</f>
        <v>0</v>
      </c>
      <c r="BI166" s="138">
        <f>IF(N166="nulová",J166,0)</f>
        <v>0</v>
      </c>
      <c r="BJ166" s="14" t="s">
        <v>82</v>
      </c>
      <c r="BK166" s="138">
        <f>ROUND(I166*H166,2)</f>
        <v>0</v>
      </c>
      <c r="BL166" s="14" t="s">
        <v>145</v>
      </c>
      <c r="BM166" s="266" t="s">
        <v>236</v>
      </c>
    </row>
    <row r="167" s="2" customFormat="1" ht="24" customHeight="1">
      <c r="A167" s="37"/>
      <c r="B167" s="38"/>
      <c r="C167" s="254" t="s">
        <v>237</v>
      </c>
      <c r="D167" s="254" t="s">
        <v>141</v>
      </c>
      <c r="E167" s="255" t="s">
        <v>238</v>
      </c>
      <c r="F167" s="256" t="s">
        <v>239</v>
      </c>
      <c r="G167" s="257" t="s">
        <v>153</v>
      </c>
      <c r="H167" s="258">
        <v>8.6940000000000008</v>
      </c>
      <c r="I167" s="259"/>
      <c r="J167" s="260">
        <f>ROUND(I167*H167,2)</f>
        <v>0</v>
      </c>
      <c r="K167" s="261"/>
      <c r="L167" s="40"/>
      <c r="M167" s="262" t="s">
        <v>1</v>
      </c>
      <c r="N167" s="263" t="s">
        <v>40</v>
      </c>
      <c r="O167" s="90"/>
      <c r="P167" s="264">
        <f>O167*H167</f>
        <v>0</v>
      </c>
      <c r="Q167" s="264">
        <v>0</v>
      </c>
      <c r="R167" s="264">
        <f>Q167*H167</f>
        <v>0</v>
      </c>
      <c r="S167" s="264">
        <v>0</v>
      </c>
      <c r="T167" s="26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66" t="s">
        <v>145</v>
      </c>
      <c r="AT167" s="266" t="s">
        <v>141</v>
      </c>
      <c r="AU167" s="266" t="s">
        <v>84</v>
      </c>
      <c r="AY167" s="14" t="s">
        <v>137</v>
      </c>
      <c r="BE167" s="138">
        <f>IF(N167="základní",J167,0)</f>
        <v>0</v>
      </c>
      <c r="BF167" s="138">
        <f>IF(N167="snížená",J167,0)</f>
        <v>0</v>
      </c>
      <c r="BG167" s="138">
        <f>IF(N167="zákl. přenesená",J167,0)</f>
        <v>0</v>
      </c>
      <c r="BH167" s="138">
        <f>IF(N167="sníž. přenesená",J167,0)</f>
        <v>0</v>
      </c>
      <c r="BI167" s="138">
        <f>IF(N167="nulová",J167,0)</f>
        <v>0</v>
      </c>
      <c r="BJ167" s="14" t="s">
        <v>82</v>
      </c>
      <c r="BK167" s="138">
        <f>ROUND(I167*H167,2)</f>
        <v>0</v>
      </c>
      <c r="BL167" s="14" t="s">
        <v>145</v>
      </c>
      <c r="BM167" s="266" t="s">
        <v>240</v>
      </c>
    </row>
    <row r="168" s="2" customFormat="1" ht="24" customHeight="1">
      <c r="A168" s="37"/>
      <c r="B168" s="38"/>
      <c r="C168" s="254" t="s">
        <v>178</v>
      </c>
      <c r="D168" s="254" t="s">
        <v>141</v>
      </c>
      <c r="E168" s="255" t="s">
        <v>241</v>
      </c>
      <c r="F168" s="256" t="s">
        <v>242</v>
      </c>
      <c r="G168" s="257" t="s">
        <v>153</v>
      </c>
      <c r="H168" s="258">
        <v>8.6940000000000008</v>
      </c>
      <c r="I168" s="259"/>
      <c r="J168" s="260">
        <f>ROUND(I168*H168,2)</f>
        <v>0</v>
      </c>
      <c r="K168" s="261"/>
      <c r="L168" s="40"/>
      <c r="M168" s="262" t="s">
        <v>1</v>
      </c>
      <c r="N168" s="263" t="s">
        <v>40</v>
      </c>
      <c r="O168" s="90"/>
      <c r="P168" s="264">
        <f>O168*H168</f>
        <v>0</v>
      </c>
      <c r="Q168" s="264">
        <v>0</v>
      </c>
      <c r="R168" s="264">
        <f>Q168*H168</f>
        <v>0</v>
      </c>
      <c r="S168" s="264">
        <v>0</v>
      </c>
      <c r="T168" s="26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66" t="s">
        <v>145</v>
      </c>
      <c r="AT168" s="266" t="s">
        <v>141</v>
      </c>
      <c r="AU168" s="266" t="s">
        <v>84</v>
      </c>
      <c r="AY168" s="14" t="s">
        <v>137</v>
      </c>
      <c r="BE168" s="138">
        <f>IF(N168="základní",J168,0)</f>
        <v>0</v>
      </c>
      <c r="BF168" s="138">
        <f>IF(N168="snížená",J168,0)</f>
        <v>0</v>
      </c>
      <c r="BG168" s="138">
        <f>IF(N168="zákl. přenesená",J168,0)</f>
        <v>0</v>
      </c>
      <c r="BH168" s="138">
        <f>IF(N168="sníž. přenesená",J168,0)</f>
        <v>0</v>
      </c>
      <c r="BI168" s="138">
        <f>IF(N168="nulová",J168,0)</f>
        <v>0</v>
      </c>
      <c r="BJ168" s="14" t="s">
        <v>82</v>
      </c>
      <c r="BK168" s="138">
        <f>ROUND(I168*H168,2)</f>
        <v>0</v>
      </c>
      <c r="BL168" s="14" t="s">
        <v>145</v>
      </c>
      <c r="BM168" s="266" t="s">
        <v>243</v>
      </c>
    </row>
    <row r="169" s="12" customFormat="1" ht="22.8" customHeight="1">
      <c r="A169" s="12"/>
      <c r="B169" s="238"/>
      <c r="C169" s="239"/>
      <c r="D169" s="240" t="s">
        <v>74</v>
      </c>
      <c r="E169" s="252" t="s">
        <v>244</v>
      </c>
      <c r="F169" s="252" t="s">
        <v>245</v>
      </c>
      <c r="G169" s="239"/>
      <c r="H169" s="239"/>
      <c r="I169" s="242"/>
      <c r="J169" s="253">
        <f>BK169</f>
        <v>0</v>
      </c>
      <c r="K169" s="239"/>
      <c r="L169" s="244"/>
      <c r="M169" s="245"/>
      <c r="N169" s="246"/>
      <c r="O169" s="246"/>
      <c r="P169" s="247">
        <f>SUM(P170:P176)</f>
        <v>0</v>
      </c>
      <c r="Q169" s="246"/>
      <c r="R169" s="247">
        <f>SUM(R170:R176)</f>
        <v>0.55000000000000004</v>
      </c>
      <c r="S169" s="246"/>
      <c r="T169" s="248">
        <f>SUM(T170:T176)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49" t="s">
        <v>84</v>
      </c>
      <c r="AT169" s="250" t="s">
        <v>74</v>
      </c>
      <c r="AU169" s="250" t="s">
        <v>82</v>
      </c>
      <c r="AY169" s="249" t="s">
        <v>137</v>
      </c>
      <c r="BK169" s="251">
        <f>SUM(BK170:BK176)</f>
        <v>0</v>
      </c>
    </row>
    <row r="170" s="2" customFormat="1" ht="36" customHeight="1">
      <c r="A170" s="37"/>
      <c r="B170" s="38"/>
      <c r="C170" s="254" t="s">
        <v>205</v>
      </c>
      <c r="D170" s="254" t="s">
        <v>141</v>
      </c>
      <c r="E170" s="255" t="s">
        <v>246</v>
      </c>
      <c r="F170" s="256" t="s">
        <v>247</v>
      </c>
      <c r="G170" s="257" t="s">
        <v>144</v>
      </c>
      <c r="H170" s="258">
        <v>444</v>
      </c>
      <c r="I170" s="259"/>
      <c r="J170" s="260">
        <f>ROUND(I170*H170,2)</f>
        <v>0</v>
      </c>
      <c r="K170" s="261"/>
      <c r="L170" s="40"/>
      <c r="M170" s="262" t="s">
        <v>1</v>
      </c>
      <c r="N170" s="263" t="s">
        <v>40</v>
      </c>
      <c r="O170" s="90"/>
      <c r="P170" s="264">
        <f>O170*H170</f>
        <v>0</v>
      </c>
      <c r="Q170" s="264">
        <v>0</v>
      </c>
      <c r="R170" s="264">
        <f>Q170*H170</f>
        <v>0</v>
      </c>
      <c r="S170" s="264">
        <v>0</v>
      </c>
      <c r="T170" s="26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66" t="s">
        <v>145</v>
      </c>
      <c r="AT170" s="266" t="s">
        <v>141</v>
      </c>
      <c r="AU170" s="266" t="s">
        <v>84</v>
      </c>
      <c r="AY170" s="14" t="s">
        <v>137</v>
      </c>
      <c r="BE170" s="138">
        <f>IF(N170="základní",J170,0)</f>
        <v>0</v>
      </c>
      <c r="BF170" s="138">
        <f>IF(N170="snížená",J170,0)</f>
        <v>0</v>
      </c>
      <c r="BG170" s="138">
        <f>IF(N170="zákl. přenesená",J170,0)</f>
        <v>0</v>
      </c>
      <c r="BH170" s="138">
        <f>IF(N170="sníž. přenesená",J170,0)</f>
        <v>0</v>
      </c>
      <c r="BI170" s="138">
        <f>IF(N170="nulová",J170,0)</f>
        <v>0</v>
      </c>
      <c r="BJ170" s="14" t="s">
        <v>82</v>
      </c>
      <c r="BK170" s="138">
        <f>ROUND(I170*H170,2)</f>
        <v>0</v>
      </c>
      <c r="BL170" s="14" t="s">
        <v>145</v>
      </c>
      <c r="BM170" s="266" t="s">
        <v>248</v>
      </c>
    </row>
    <row r="171" s="2" customFormat="1" ht="24" customHeight="1">
      <c r="A171" s="37"/>
      <c r="B171" s="38"/>
      <c r="C171" s="254" t="s">
        <v>226</v>
      </c>
      <c r="D171" s="254" t="s">
        <v>141</v>
      </c>
      <c r="E171" s="255" t="s">
        <v>249</v>
      </c>
      <c r="F171" s="256" t="s">
        <v>250</v>
      </c>
      <c r="G171" s="257" t="s">
        <v>251</v>
      </c>
      <c r="H171" s="258">
        <v>2</v>
      </c>
      <c r="I171" s="259"/>
      <c r="J171" s="260">
        <f>ROUND(I171*H171,2)</f>
        <v>0</v>
      </c>
      <c r="K171" s="261"/>
      <c r="L171" s="40"/>
      <c r="M171" s="262" t="s">
        <v>1</v>
      </c>
      <c r="N171" s="263" t="s">
        <v>40</v>
      </c>
      <c r="O171" s="90"/>
      <c r="P171" s="264">
        <f>O171*H171</f>
        <v>0</v>
      </c>
      <c r="Q171" s="264">
        <v>0</v>
      </c>
      <c r="R171" s="264">
        <f>Q171*H171</f>
        <v>0</v>
      </c>
      <c r="S171" s="264">
        <v>0</v>
      </c>
      <c r="T171" s="26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66" t="s">
        <v>145</v>
      </c>
      <c r="AT171" s="266" t="s">
        <v>141</v>
      </c>
      <c r="AU171" s="266" t="s">
        <v>84</v>
      </c>
      <c r="AY171" s="14" t="s">
        <v>137</v>
      </c>
      <c r="BE171" s="138">
        <f>IF(N171="základní",J171,0)</f>
        <v>0</v>
      </c>
      <c r="BF171" s="138">
        <f>IF(N171="snížená",J171,0)</f>
        <v>0</v>
      </c>
      <c r="BG171" s="138">
        <f>IF(N171="zákl. přenesená",J171,0)</f>
        <v>0</v>
      </c>
      <c r="BH171" s="138">
        <f>IF(N171="sníž. přenesená",J171,0)</f>
        <v>0</v>
      </c>
      <c r="BI171" s="138">
        <f>IF(N171="nulová",J171,0)</f>
        <v>0</v>
      </c>
      <c r="BJ171" s="14" t="s">
        <v>82</v>
      </c>
      <c r="BK171" s="138">
        <f>ROUND(I171*H171,2)</f>
        <v>0</v>
      </c>
      <c r="BL171" s="14" t="s">
        <v>145</v>
      </c>
      <c r="BM171" s="266" t="s">
        <v>252</v>
      </c>
    </row>
    <row r="172" s="2" customFormat="1" ht="36" customHeight="1">
      <c r="A172" s="37"/>
      <c r="B172" s="38"/>
      <c r="C172" s="254" t="s">
        <v>192</v>
      </c>
      <c r="D172" s="254" t="s">
        <v>141</v>
      </c>
      <c r="E172" s="255" t="s">
        <v>253</v>
      </c>
      <c r="F172" s="256" t="s">
        <v>254</v>
      </c>
      <c r="G172" s="257" t="s">
        <v>144</v>
      </c>
      <c r="H172" s="258">
        <v>444</v>
      </c>
      <c r="I172" s="259"/>
      <c r="J172" s="260">
        <f>ROUND(I172*H172,2)</f>
        <v>0</v>
      </c>
      <c r="K172" s="261"/>
      <c r="L172" s="40"/>
      <c r="M172" s="262" t="s">
        <v>1</v>
      </c>
      <c r="N172" s="263" t="s">
        <v>40</v>
      </c>
      <c r="O172" s="90"/>
      <c r="P172" s="264">
        <f>O172*H172</f>
        <v>0</v>
      </c>
      <c r="Q172" s="264">
        <v>0</v>
      </c>
      <c r="R172" s="264">
        <f>Q172*H172</f>
        <v>0</v>
      </c>
      <c r="S172" s="264">
        <v>0</v>
      </c>
      <c r="T172" s="265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66" t="s">
        <v>145</v>
      </c>
      <c r="AT172" s="266" t="s">
        <v>141</v>
      </c>
      <c r="AU172" s="266" t="s">
        <v>84</v>
      </c>
      <c r="AY172" s="14" t="s">
        <v>137</v>
      </c>
      <c r="BE172" s="138">
        <f>IF(N172="základní",J172,0)</f>
        <v>0</v>
      </c>
      <c r="BF172" s="138">
        <f>IF(N172="snížená",J172,0)</f>
        <v>0</v>
      </c>
      <c r="BG172" s="138">
        <f>IF(N172="zákl. přenesená",J172,0)</f>
        <v>0</v>
      </c>
      <c r="BH172" s="138">
        <f>IF(N172="sníž. přenesená",J172,0)</f>
        <v>0</v>
      </c>
      <c r="BI172" s="138">
        <f>IF(N172="nulová",J172,0)</f>
        <v>0</v>
      </c>
      <c r="BJ172" s="14" t="s">
        <v>82</v>
      </c>
      <c r="BK172" s="138">
        <f>ROUND(I172*H172,2)</f>
        <v>0</v>
      </c>
      <c r="BL172" s="14" t="s">
        <v>145</v>
      </c>
      <c r="BM172" s="266" t="s">
        <v>255</v>
      </c>
    </row>
    <row r="173" s="2" customFormat="1" ht="24" customHeight="1">
      <c r="A173" s="37"/>
      <c r="B173" s="38"/>
      <c r="C173" s="267" t="s">
        <v>256</v>
      </c>
      <c r="D173" s="267" t="s">
        <v>194</v>
      </c>
      <c r="E173" s="268" t="s">
        <v>257</v>
      </c>
      <c r="F173" s="269" t="s">
        <v>258</v>
      </c>
      <c r="G173" s="270" t="s">
        <v>259</v>
      </c>
      <c r="H173" s="271">
        <v>6.2000000000000002</v>
      </c>
      <c r="I173" s="272"/>
      <c r="J173" s="273">
        <f>ROUND(I173*H173,2)</f>
        <v>0</v>
      </c>
      <c r="K173" s="274"/>
      <c r="L173" s="275"/>
      <c r="M173" s="276" t="s">
        <v>1</v>
      </c>
      <c r="N173" s="277" t="s">
        <v>40</v>
      </c>
      <c r="O173" s="90"/>
      <c r="P173" s="264">
        <f>O173*H173</f>
        <v>0</v>
      </c>
      <c r="Q173" s="264">
        <v>0</v>
      </c>
      <c r="R173" s="264">
        <f>Q173*H173</f>
        <v>0</v>
      </c>
      <c r="S173" s="264">
        <v>0</v>
      </c>
      <c r="T173" s="26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66" t="s">
        <v>197</v>
      </c>
      <c r="AT173" s="266" t="s">
        <v>194</v>
      </c>
      <c r="AU173" s="266" t="s">
        <v>84</v>
      </c>
      <c r="AY173" s="14" t="s">
        <v>137</v>
      </c>
      <c r="BE173" s="138">
        <f>IF(N173="základní",J173,0)</f>
        <v>0</v>
      </c>
      <c r="BF173" s="138">
        <f>IF(N173="snížená",J173,0)</f>
        <v>0</v>
      </c>
      <c r="BG173" s="138">
        <f>IF(N173="zákl. přenesená",J173,0)</f>
        <v>0</v>
      </c>
      <c r="BH173" s="138">
        <f>IF(N173="sníž. přenesená",J173,0)</f>
        <v>0</v>
      </c>
      <c r="BI173" s="138">
        <f>IF(N173="nulová",J173,0)</f>
        <v>0</v>
      </c>
      <c r="BJ173" s="14" t="s">
        <v>82</v>
      </c>
      <c r="BK173" s="138">
        <f>ROUND(I173*H173,2)</f>
        <v>0</v>
      </c>
      <c r="BL173" s="14" t="s">
        <v>145</v>
      </c>
      <c r="BM173" s="266" t="s">
        <v>260</v>
      </c>
    </row>
    <row r="174" s="2" customFormat="1" ht="24" customHeight="1">
      <c r="A174" s="37"/>
      <c r="B174" s="38"/>
      <c r="C174" s="267" t="s">
        <v>223</v>
      </c>
      <c r="D174" s="267" t="s">
        <v>194</v>
      </c>
      <c r="E174" s="268" t="s">
        <v>261</v>
      </c>
      <c r="F174" s="269" t="s">
        <v>262</v>
      </c>
      <c r="G174" s="270" t="s">
        <v>263</v>
      </c>
      <c r="H174" s="271">
        <v>1</v>
      </c>
      <c r="I174" s="272"/>
      <c r="J174" s="273">
        <f>ROUND(I174*H174,2)</f>
        <v>0</v>
      </c>
      <c r="K174" s="274"/>
      <c r="L174" s="275"/>
      <c r="M174" s="276" t="s">
        <v>1</v>
      </c>
      <c r="N174" s="277" t="s">
        <v>40</v>
      </c>
      <c r="O174" s="90"/>
      <c r="P174" s="264">
        <f>O174*H174</f>
        <v>0</v>
      </c>
      <c r="Q174" s="264">
        <v>0.55000000000000004</v>
      </c>
      <c r="R174" s="264">
        <f>Q174*H174</f>
        <v>0.55000000000000004</v>
      </c>
      <c r="S174" s="264">
        <v>0</v>
      </c>
      <c r="T174" s="265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66" t="s">
        <v>197</v>
      </c>
      <c r="AT174" s="266" t="s">
        <v>194</v>
      </c>
      <c r="AU174" s="266" t="s">
        <v>84</v>
      </c>
      <c r="AY174" s="14" t="s">
        <v>137</v>
      </c>
      <c r="BE174" s="138">
        <f>IF(N174="základní",J174,0)</f>
        <v>0</v>
      </c>
      <c r="BF174" s="138">
        <f>IF(N174="snížená",J174,0)</f>
        <v>0</v>
      </c>
      <c r="BG174" s="138">
        <f>IF(N174="zákl. přenesená",J174,0)</f>
        <v>0</v>
      </c>
      <c r="BH174" s="138">
        <f>IF(N174="sníž. přenesená",J174,0)</f>
        <v>0</v>
      </c>
      <c r="BI174" s="138">
        <f>IF(N174="nulová",J174,0)</f>
        <v>0</v>
      </c>
      <c r="BJ174" s="14" t="s">
        <v>82</v>
      </c>
      <c r="BK174" s="138">
        <f>ROUND(I174*H174,2)</f>
        <v>0</v>
      </c>
      <c r="BL174" s="14" t="s">
        <v>145</v>
      </c>
      <c r="BM174" s="266" t="s">
        <v>264</v>
      </c>
    </row>
    <row r="175" s="2" customFormat="1" ht="16.5" customHeight="1">
      <c r="A175" s="37"/>
      <c r="B175" s="38"/>
      <c r="C175" s="267" t="s">
        <v>198</v>
      </c>
      <c r="D175" s="267" t="s">
        <v>194</v>
      </c>
      <c r="E175" s="268" t="s">
        <v>265</v>
      </c>
      <c r="F175" s="269" t="s">
        <v>266</v>
      </c>
      <c r="G175" s="270" t="s">
        <v>263</v>
      </c>
      <c r="H175" s="271">
        <v>1</v>
      </c>
      <c r="I175" s="272"/>
      <c r="J175" s="273">
        <f>ROUND(I175*H175,2)</f>
        <v>0</v>
      </c>
      <c r="K175" s="274"/>
      <c r="L175" s="275"/>
      <c r="M175" s="276" t="s">
        <v>1</v>
      </c>
      <c r="N175" s="277" t="s">
        <v>40</v>
      </c>
      <c r="O175" s="90"/>
      <c r="P175" s="264">
        <f>O175*H175</f>
        <v>0</v>
      </c>
      <c r="Q175" s="264">
        <v>0</v>
      </c>
      <c r="R175" s="264">
        <f>Q175*H175</f>
        <v>0</v>
      </c>
      <c r="S175" s="264">
        <v>0</v>
      </c>
      <c r="T175" s="265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66" t="s">
        <v>197</v>
      </c>
      <c r="AT175" s="266" t="s">
        <v>194</v>
      </c>
      <c r="AU175" s="266" t="s">
        <v>84</v>
      </c>
      <c r="AY175" s="14" t="s">
        <v>137</v>
      </c>
      <c r="BE175" s="138">
        <f>IF(N175="základní",J175,0)</f>
        <v>0</v>
      </c>
      <c r="BF175" s="138">
        <f>IF(N175="snížená",J175,0)</f>
        <v>0</v>
      </c>
      <c r="BG175" s="138">
        <f>IF(N175="zákl. přenesená",J175,0)</f>
        <v>0</v>
      </c>
      <c r="BH175" s="138">
        <f>IF(N175="sníž. přenesená",J175,0)</f>
        <v>0</v>
      </c>
      <c r="BI175" s="138">
        <f>IF(N175="nulová",J175,0)</f>
        <v>0</v>
      </c>
      <c r="BJ175" s="14" t="s">
        <v>82</v>
      </c>
      <c r="BK175" s="138">
        <f>ROUND(I175*H175,2)</f>
        <v>0</v>
      </c>
      <c r="BL175" s="14" t="s">
        <v>145</v>
      </c>
      <c r="BM175" s="266" t="s">
        <v>267</v>
      </c>
    </row>
    <row r="176" s="2" customFormat="1" ht="24" customHeight="1">
      <c r="A176" s="37"/>
      <c r="B176" s="38"/>
      <c r="C176" s="254" t="s">
        <v>214</v>
      </c>
      <c r="D176" s="254" t="s">
        <v>141</v>
      </c>
      <c r="E176" s="255" t="s">
        <v>268</v>
      </c>
      <c r="F176" s="256" t="s">
        <v>269</v>
      </c>
      <c r="G176" s="257" t="s">
        <v>153</v>
      </c>
      <c r="H176" s="258">
        <v>11.27</v>
      </c>
      <c r="I176" s="259"/>
      <c r="J176" s="260">
        <f>ROUND(I176*H176,2)</f>
        <v>0</v>
      </c>
      <c r="K176" s="261"/>
      <c r="L176" s="40"/>
      <c r="M176" s="262" t="s">
        <v>1</v>
      </c>
      <c r="N176" s="263" t="s">
        <v>40</v>
      </c>
      <c r="O176" s="90"/>
      <c r="P176" s="264">
        <f>O176*H176</f>
        <v>0</v>
      </c>
      <c r="Q176" s="264">
        <v>0</v>
      </c>
      <c r="R176" s="264">
        <f>Q176*H176</f>
        <v>0</v>
      </c>
      <c r="S176" s="264">
        <v>0</v>
      </c>
      <c r="T176" s="26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66" t="s">
        <v>145</v>
      </c>
      <c r="AT176" s="266" t="s">
        <v>141</v>
      </c>
      <c r="AU176" s="266" t="s">
        <v>84</v>
      </c>
      <c r="AY176" s="14" t="s">
        <v>137</v>
      </c>
      <c r="BE176" s="138">
        <f>IF(N176="základní",J176,0)</f>
        <v>0</v>
      </c>
      <c r="BF176" s="138">
        <f>IF(N176="snížená",J176,0)</f>
        <v>0</v>
      </c>
      <c r="BG176" s="138">
        <f>IF(N176="zákl. přenesená",J176,0)</f>
        <v>0</v>
      </c>
      <c r="BH176" s="138">
        <f>IF(N176="sníž. přenesená",J176,0)</f>
        <v>0</v>
      </c>
      <c r="BI176" s="138">
        <f>IF(N176="nulová",J176,0)</f>
        <v>0</v>
      </c>
      <c r="BJ176" s="14" t="s">
        <v>82</v>
      </c>
      <c r="BK176" s="138">
        <f>ROUND(I176*H176,2)</f>
        <v>0</v>
      </c>
      <c r="BL176" s="14" t="s">
        <v>145</v>
      </c>
      <c r="BM176" s="266" t="s">
        <v>270</v>
      </c>
    </row>
    <row r="177" s="12" customFormat="1" ht="22.8" customHeight="1">
      <c r="A177" s="12"/>
      <c r="B177" s="238"/>
      <c r="C177" s="239"/>
      <c r="D177" s="240" t="s">
        <v>74</v>
      </c>
      <c r="E177" s="252" t="s">
        <v>271</v>
      </c>
      <c r="F177" s="252" t="s">
        <v>272</v>
      </c>
      <c r="G177" s="239"/>
      <c r="H177" s="239"/>
      <c r="I177" s="242"/>
      <c r="J177" s="253">
        <f>BK177</f>
        <v>0</v>
      </c>
      <c r="K177" s="239"/>
      <c r="L177" s="244"/>
      <c r="M177" s="245"/>
      <c r="N177" s="246"/>
      <c r="O177" s="246"/>
      <c r="P177" s="247">
        <f>P178</f>
        <v>0</v>
      </c>
      <c r="Q177" s="246"/>
      <c r="R177" s="247">
        <f>R178</f>
        <v>0</v>
      </c>
      <c r="S177" s="246"/>
      <c r="T177" s="248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49" t="s">
        <v>84</v>
      </c>
      <c r="AT177" s="250" t="s">
        <v>74</v>
      </c>
      <c r="AU177" s="250" t="s">
        <v>82</v>
      </c>
      <c r="AY177" s="249" t="s">
        <v>137</v>
      </c>
      <c r="BK177" s="251">
        <f>BK178</f>
        <v>0</v>
      </c>
    </row>
    <row r="178" s="2" customFormat="1" ht="16.5" customHeight="1">
      <c r="A178" s="37"/>
      <c r="B178" s="38"/>
      <c r="C178" s="254" t="s">
        <v>197</v>
      </c>
      <c r="D178" s="254" t="s">
        <v>141</v>
      </c>
      <c r="E178" s="255" t="s">
        <v>273</v>
      </c>
      <c r="F178" s="256" t="s">
        <v>274</v>
      </c>
      <c r="G178" s="257" t="s">
        <v>263</v>
      </c>
      <c r="H178" s="258">
        <v>1</v>
      </c>
      <c r="I178" s="259"/>
      <c r="J178" s="260">
        <f>ROUND(I178*H178,2)</f>
        <v>0</v>
      </c>
      <c r="K178" s="261"/>
      <c r="L178" s="40"/>
      <c r="M178" s="262" t="s">
        <v>1</v>
      </c>
      <c r="N178" s="263" t="s">
        <v>40</v>
      </c>
      <c r="O178" s="90"/>
      <c r="P178" s="264">
        <f>O178*H178</f>
        <v>0</v>
      </c>
      <c r="Q178" s="264">
        <v>0</v>
      </c>
      <c r="R178" s="264">
        <f>Q178*H178</f>
        <v>0</v>
      </c>
      <c r="S178" s="264">
        <v>0</v>
      </c>
      <c r="T178" s="265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66" t="s">
        <v>145</v>
      </c>
      <c r="AT178" s="266" t="s">
        <v>141</v>
      </c>
      <c r="AU178" s="266" t="s">
        <v>84</v>
      </c>
      <c r="AY178" s="14" t="s">
        <v>137</v>
      </c>
      <c r="BE178" s="138">
        <f>IF(N178="základní",J178,0)</f>
        <v>0</v>
      </c>
      <c r="BF178" s="138">
        <f>IF(N178="snížená",J178,0)</f>
        <v>0</v>
      </c>
      <c r="BG178" s="138">
        <f>IF(N178="zákl. přenesená",J178,0)</f>
        <v>0</v>
      </c>
      <c r="BH178" s="138">
        <f>IF(N178="sníž. přenesená",J178,0)</f>
        <v>0</v>
      </c>
      <c r="BI178" s="138">
        <f>IF(N178="nulová",J178,0)</f>
        <v>0</v>
      </c>
      <c r="BJ178" s="14" t="s">
        <v>82</v>
      </c>
      <c r="BK178" s="138">
        <f>ROUND(I178*H178,2)</f>
        <v>0</v>
      </c>
      <c r="BL178" s="14" t="s">
        <v>145</v>
      </c>
      <c r="BM178" s="266" t="s">
        <v>275</v>
      </c>
    </row>
    <row r="179" s="12" customFormat="1" ht="22.8" customHeight="1">
      <c r="A179" s="12"/>
      <c r="B179" s="238"/>
      <c r="C179" s="239"/>
      <c r="D179" s="240" t="s">
        <v>74</v>
      </c>
      <c r="E179" s="252" t="s">
        <v>276</v>
      </c>
      <c r="F179" s="252" t="s">
        <v>277</v>
      </c>
      <c r="G179" s="239"/>
      <c r="H179" s="239"/>
      <c r="I179" s="242"/>
      <c r="J179" s="253">
        <f>BK179</f>
        <v>0</v>
      </c>
      <c r="K179" s="239"/>
      <c r="L179" s="244"/>
      <c r="M179" s="245"/>
      <c r="N179" s="246"/>
      <c r="O179" s="246"/>
      <c r="P179" s="247">
        <f>SUM(P180:P181)</f>
        <v>0</v>
      </c>
      <c r="Q179" s="246"/>
      <c r="R179" s="247">
        <f>SUM(R180:R181)</f>
        <v>0.00029999999999999997</v>
      </c>
      <c r="S179" s="246"/>
      <c r="T179" s="248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49" t="s">
        <v>84</v>
      </c>
      <c r="AT179" s="250" t="s">
        <v>74</v>
      </c>
      <c r="AU179" s="250" t="s">
        <v>82</v>
      </c>
      <c r="AY179" s="249" t="s">
        <v>137</v>
      </c>
      <c r="BK179" s="251">
        <f>SUM(BK180:BK181)</f>
        <v>0</v>
      </c>
    </row>
    <row r="180" s="2" customFormat="1" ht="24" customHeight="1">
      <c r="A180" s="37"/>
      <c r="B180" s="38"/>
      <c r="C180" s="254" t="s">
        <v>278</v>
      </c>
      <c r="D180" s="254" t="s">
        <v>141</v>
      </c>
      <c r="E180" s="255" t="s">
        <v>279</v>
      </c>
      <c r="F180" s="256" t="s">
        <v>280</v>
      </c>
      <c r="G180" s="257" t="s">
        <v>281</v>
      </c>
      <c r="H180" s="258">
        <v>440</v>
      </c>
      <c r="I180" s="259"/>
      <c r="J180" s="260">
        <f>ROUND(I180*H180,2)</f>
        <v>0</v>
      </c>
      <c r="K180" s="261"/>
      <c r="L180" s="40"/>
      <c r="M180" s="262" t="s">
        <v>1</v>
      </c>
      <c r="N180" s="263" t="s">
        <v>40</v>
      </c>
      <c r="O180" s="90"/>
      <c r="P180" s="264">
        <f>O180*H180</f>
        <v>0</v>
      </c>
      <c r="Q180" s="264">
        <v>0</v>
      </c>
      <c r="R180" s="264">
        <f>Q180*H180</f>
        <v>0</v>
      </c>
      <c r="S180" s="264">
        <v>0</v>
      </c>
      <c r="T180" s="265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66" t="s">
        <v>145</v>
      </c>
      <c r="AT180" s="266" t="s">
        <v>141</v>
      </c>
      <c r="AU180" s="266" t="s">
        <v>84</v>
      </c>
      <c r="AY180" s="14" t="s">
        <v>137</v>
      </c>
      <c r="BE180" s="138">
        <f>IF(N180="základní",J180,0)</f>
        <v>0</v>
      </c>
      <c r="BF180" s="138">
        <f>IF(N180="snížená",J180,0)</f>
        <v>0</v>
      </c>
      <c r="BG180" s="138">
        <f>IF(N180="zákl. přenesená",J180,0)</f>
        <v>0</v>
      </c>
      <c r="BH180" s="138">
        <f>IF(N180="sníž. přenesená",J180,0)</f>
        <v>0</v>
      </c>
      <c r="BI180" s="138">
        <f>IF(N180="nulová",J180,0)</f>
        <v>0</v>
      </c>
      <c r="BJ180" s="14" t="s">
        <v>82</v>
      </c>
      <c r="BK180" s="138">
        <f>ROUND(I180*H180,2)</f>
        <v>0</v>
      </c>
      <c r="BL180" s="14" t="s">
        <v>145</v>
      </c>
      <c r="BM180" s="266" t="s">
        <v>282</v>
      </c>
    </row>
    <row r="181" s="2" customFormat="1" ht="24" customHeight="1">
      <c r="A181" s="37"/>
      <c r="B181" s="38"/>
      <c r="C181" s="254" t="s">
        <v>283</v>
      </c>
      <c r="D181" s="254" t="s">
        <v>141</v>
      </c>
      <c r="E181" s="255" t="s">
        <v>284</v>
      </c>
      <c r="F181" s="256" t="s">
        <v>285</v>
      </c>
      <c r="G181" s="257" t="s">
        <v>263</v>
      </c>
      <c r="H181" s="258">
        <v>1</v>
      </c>
      <c r="I181" s="259"/>
      <c r="J181" s="260">
        <f>ROUND(I181*H181,2)</f>
        <v>0</v>
      </c>
      <c r="K181" s="261"/>
      <c r="L181" s="40"/>
      <c r="M181" s="262" t="s">
        <v>1</v>
      </c>
      <c r="N181" s="263" t="s">
        <v>40</v>
      </c>
      <c r="O181" s="90"/>
      <c r="P181" s="264">
        <f>O181*H181</f>
        <v>0</v>
      </c>
      <c r="Q181" s="264">
        <v>0.00029999999999999997</v>
      </c>
      <c r="R181" s="264">
        <f>Q181*H181</f>
        <v>0.00029999999999999997</v>
      </c>
      <c r="S181" s="264">
        <v>0</v>
      </c>
      <c r="T181" s="265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66" t="s">
        <v>145</v>
      </c>
      <c r="AT181" s="266" t="s">
        <v>141</v>
      </c>
      <c r="AU181" s="266" t="s">
        <v>84</v>
      </c>
      <c r="AY181" s="14" t="s">
        <v>137</v>
      </c>
      <c r="BE181" s="138">
        <f>IF(N181="základní",J181,0)</f>
        <v>0</v>
      </c>
      <c r="BF181" s="138">
        <f>IF(N181="snížená",J181,0)</f>
        <v>0</v>
      </c>
      <c r="BG181" s="138">
        <f>IF(N181="zákl. přenesená",J181,0)</f>
        <v>0</v>
      </c>
      <c r="BH181" s="138">
        <f>IF(N181="sníž. přenesená",J181,0)</f>
        <v>0</v>
      </c>
      <c r="BI181" s="138">
        <f>IF(N181="nulová",J181,0)</f>
        <v>0</v>
      </c>
      <c r="BJ181" s="14" t="s">
        <v>82</v>
      </c>
      <c r="BK181" s="138">
        <f>ROUND(I181*H181,2)</f>
        <v>0</v>
      </c>
      <c r="BL181" s="14" t="s">
        <v>145</v>
      </c>
      <c r="BM181" s="266" t="s">
        <v>286</v>
      </c>
    </row>
    <row r="182" s="12" customFormat="1" ht="25.92" customHeight="1">
      <c r="A182" s="12"/>
      <c r="B182" s="238"/>
      <c r="C182" s="239"/>
      <c r="D182" s="240" t="s">
        <v>74</v>
      </c>
      <c r="E182" s="241" t="s">
        <v>115</v>
      </c>
      <c r="F182" s="241" t="s">
        <v>287</v>
      </c>
      <c r="G182" s="239"/>
      <c r="H182" s="239"/>
      <c r="I182" s="242"/>
      <c r="J182" s="243">
        <f>BK182</f>
        <v>0</v>
      </c>
      <c r="K182" s="239"/>
      <c r="L182" s="244"/>
      <c r="M182" s="245"/>
      <c r="N182" s="246"/>
      <c r="O182" s="246"/>
      <c r="P182" s="247">
        <f>P183</f>
        <v>0</v>
      </c>
      <c r="Q182" s="246"/>
      <c r="R182" s="247">
        <f>R183</f>
        <v>0</v>
      </c>
      <c r="S182" s="246"/>
      <c r="T182" s="248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49" t="s">
        <v>209</v>
      </c>
      <c r="AT182" s="250" t="s">
        <v>74</v>
      </c>
      <c r="AU182" s="250" t="s">
        <v>75</v>
      </c>
      <c r="AY182" s="249" t="s">
        <v>137</v>
      </c>
      <c r="BK182" s="251">
        <f>BK183</f>
        <v>0</v>
      </c>
    </row>
    <row r="183" s="12" customFormat="1" ht="22.8" customHeight="1">
      <c r="A183" s="12"/>
      <c r="B183" s="238"/>
      <c r="C183" s="239"/>
      <c r="D183" s="240" t="s">
        <v>74</v>
      </c>
      <c r="E183" s="252" t="s">
        <v>288</v>
      </c>
      <c r="F183" s="252" t="s">
        <v>289</v>
      </c>
      <c r="G183" s="239"/>
      <c r="H183" s="239"/>
      <c r="I183" s="242"/>
      <c r="J183" s="253">
        <f>BK183</f>
        <v>0</v>
      </c>
      <c r="K183" s="239"/>
      <c r="L183" s="244"/>
      <c r="M183" s="245"/>
      <c r="N183" s="246"/>
      <c r="O183" s="246"/>
      <c r="P183" s="247">
        <f>SUM(P184:P185)</f>
        <v>0</v>
      </c>
      <c r="Q183" s="246"/>
      <c r="R183" s="247">
        <f>SUM(R184:R185)</f>
        <v>0</v>
      </c>
      <c r="S183" s="246"/>
      <c r="T183" s="248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49" t="s">
        <v>209</v>
      </c>
      <c r="AT183" s="250" t="s">
        <v>74</v>
      </c>
      <c r="AU183" s="250" t="s">
        <v>82</v>
      </c>
      <c r="AY183" s="249" t="s">
        <v>137</v>
      </c>
      <c r="BK183" s="251">
        <f>SUM(BK184:BK185)</f>
        <v>0</v>
      </c>
    </row>
    <row r="184" s="2" customFormat="1" ht="16.5" customHeight="1">
      <c r="A184" s="37"/>
      <c r="B184" s="38"/>
      <c r="C184" s="254" t="s">
        <v>208</v>
      </c>
      <c r="D184" s="254" t="s">
        <v>141</v>
      </c>
      <c r="E184" s="255" t="s">
        <v>290</v>
      </c>
      <c r="F184" s="256" t="s">
        <v>291</v>
      </c>
      <c r="G184" s="257" t="s">
        <v>263</v>
      </c>
      <c r="H184" s="258">
        <v>1</v>
      </c>
      <c r="I184" s="259"/>
      <c r="J184" s="260">
        <f>ROUND(I184*H184,2)</f>
        <v>0</v>
      </c>
      <c r="K184" s="261"/>
      <c r="L184" s="40"/>
      <c r="M184" s="262" t="s">
        <v>1</v>
      </c>
      <c r="N184" s="263" t="s">
        <v>40</v>
      </c>
      <c r="O184" s="90"/>
      <c r="P184" s="264">
        <f>O184*H184</f>
        <v>0</v>
      </c>
      <c r="Q184" s="264">
        <v>0</v>
      </c>
      <c r="R184" s="264">
        <f>Q184*H184</f>
        <v>0</v>
      </c>
      <c r="S184" s="264">
        <v>0</v>
      </c>
      <c r="T184" s="265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66" t="s">
        <v>149</v>
      </c>
      <c r="AT184" s="266" t="s">
        <v>141</v>
      </c>
      <c r="AU184" s="266" t="s">
        <v>84</v>
      </c>
      <c r="AY184" s="14" t="s">
        <v>137</v>
      </c>
      <c r="BE184" s="138">
        <f>IF(N184="základní",J184,0)</f>
        <v>0</v>
      </c>
      <c r="BF184" s="138">
        <f>IF(N184="snížená",J184,0)</f>
        <v>0</v>
      </c>
      <c r="BG184" s="138">
        <f>IF(N184="zákl. přenesená",J184,0)</f>
        <v>0</v>
      </c>
      <c r="BH184" s="138">
        <f>IF(N184="sníž. přenesená",J184,0)</f>
        <v>0</v>
      </c>
      <c r="BI184" s="138">
        <f>IF(N184="nulová",J184,0)</f>
        <v>0</v>
      </c>
      <c r="BJ184" s="14" t="s">
        <v>82</v>
      </c>
      <c r="BK184" s="138">
        <f>ROUND(I184*H184,2)</f>
        <v>0</v>
      </c>
      <c r="BL184" s="14" t="s">
        <v>149</v>
      </c>
      <c r="BM184" s="266" t="s">
        <v>292</v>
      </c>
    </row>
    <row r="185" s="2" customFormat="1" ht="16.5" customHeight="1">
      <c r="A185" s="37"/>
      <c r="B185" s="38"/>
      <c r="C185" s="254" t="s">
        <v>293</v>
      </c>
      <c r="D185" s="254" t="s">
        <v>141</v>
      </c>
      <c r="E185" s="255" t="s">
        <v>294</v>
      </c>
      <c r="F185" s="256" t="s">
        <v>295</v>
      </c>
      <c r="G185" s="257" t="s">
        <v>263</v>
      </c>
      <c r="H185" s="258">
        <v>1</v>
      </c>
      <c r="I185" s="259"/>
      <c r="J185" s="260">
        <f>ROUND(I185*H185,2)</f>
        <v>0</v>
      </c>
      <c r="K185" s="261"/>
      <c r="L185" s="40"/>
      <c r="M185" s="278" t="s">
        <v>1</v>
      </c>
      <c r="N185" s="279" t="s">
        <v>40</v>
      </c>
      <c r="O185" s="280"/>
      <c r="P185" s="281">
        <f>O185*H185</f>
        <v>0</v>
      </c>
      <c r="Q185" s="281">
        <v>0</v>
      </c>
      <c r="R185" s="281">
        <f>Q185*H185</f>
        <v>0</v>
      </c>
      <c r="S185" s="281">
        <v>0</v>
      </c>
      <c r="T185" s="282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66" t="s">
        <v>149</v>
      </c>
      <c r="AT185" s="266" t="s">
        <v>141</v>
      </c>
      <c r="AU185" s="266" t="s">
        <v>84</v>
      </c>
      <c r="AY185" s="14" t="s">
        <v>137</v>
      </c>
      <c r="BE185" s="138">
        <f>IF(N185="základní",J185,0)</f>
        <v>0</v>
      </c>
      <c r="BF185" s="138">
        <f>IF(N185="snížená",J185,0)</f>
        <v>0</v>
      </c>
      <c r="BG185" s="138">
        <f>IF(N185="zákl. přenesená",J185,0)</f>
        <v>0</v>
      </c>
      <c r="BH185" s="138">
        <f>IF(N185="sníž. přenesená",J185,0)</f>
        <v>0</v>
      </c>
      <c r="BI185" s="138">
        <f>IF(N185="nulová",J185,0)</f>
        <v>0</v>
      </c>
      <c r="BJ185" s="14" t="s">
        <v>82</v>
      </c>
      <c r="BK185" s="138">
        <f>ROUND(I185*H185,2)</f>
        <v>0</v>
      </c>
      <c r="BL185" s="14" t="s">
        <v>149</v>
      </c>
      <c r="BM185" s="266" t="s">
        <v>296</v>
      </c>
    </row>
    <row r="186" s="2" customFormat="1" ht="6.96" customHeight="1">
      <c r="A186" s="37"/>
      <c r="B186" s="65"/>
      <c r="C186" s="66"/>
      <c r="D186" s="66"/>
      <c r="E186" s="66"/>
      <c r="F186" s="66"/>
      <c r="G186" s="66"/>
      <c r="H186" s="66"/>
      <c r="I186" s="195"/>
      <c r="J186" s="66"/>
      <c r="K186" s="66"/>
      <c r="L186" s="40"/>
      <c r="M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</row>
  </sheetData>
  <sheetProtection sheet="1" autoFilter="0" formatColumns="0" formatRows="0" objects="1" scenarios="1" spinCount="100000" saltValue="zMHE6yxbEBRpJBx0r4pLKHGLUIqXRQNUL0xVLwfrRU15tmFoxda1QwmFSfg8QJLa8Ar/0y7G8dJjk2wXfZVw7w==" hashValue="tx5kxye6vo7aKC8rN1uYTjofkYD67Wa6Q7VCtAtnUVyFkp8XKFnMZht4p1lsSjCFEN7cLuyb8frdysPMPEjNlw==" algorithmName="SHA-512" password="CC35"/>
  <autoFilter ref="C135:K185"/>
  <mergeCells count="14">
    <mergeCell ref="E7:H7"/>
    <mergeCell ref="E9:H9"/>
    <mergeCell ref="E18:H18"/>
    <mergeCell ref="E27:H27"/>
    <mergeCell ref="E85:H85"/>
    <mergeCell ref="E87:H87"/>
    <mergeCell ref="D110:F110"/>
    <mergeCell ref="D111:F111"/>
    <mergeCell ref="D112:F112"/>
    <mergeCell ref="D113:F113"/>
    <mergeCell ref="D114:F11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Zdeněk Luzum</dc:creator>
  <cp:lastModifiedBy>Zdeněk Luzum</cp:lastModifiedBy>
  <dcterms:created xsi:type="dcterms:W3CDTF">2019-08-21T12:24:57Z</dcterms:created>
  <dcterms:modified xsi:type="dcterms:W3CDTF">2019-08-21T12:24:59Z</dcterms:modified>
</cp:coreProperties>
</file>