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ARS - Stavební část" sheetId="2" r:id="rId2"/>
    <sheet name="EL - Silnoproudá elektroi..." sheetId="3" r:id="rId3"/>
    <sheet name="ZTI - Zdravotně-technické..." sheetId="4" r:id="rId4"/>
    <sheet name="ÚT - Vytápění" sheetId="5" r:id="rId5"/>
    <sheet name="PL - Vnitřní rozvod plynu" sheetId="6" r:id="rId6"/>
    <sheet name="VRN - Vedlejší rozpočtové..." sheetId="7" r:id="rId7"/>
  </sheets>
  <definedNames>
    <definedName name="_xlnm.Print_Area" localSheetId="0">'Rekapitulace stavby'!$D$4:$AO$76,'Rekapitulace stavby'!$C$82:$AQ$101</definedName>
    <definedName name="_xlnm._FilterDatabase" localSheetId="1" hidden="1">'ARS - Stavební část'!$C$140:$K$625</definedName>
    <definedName name="_xlnm.Print_Area" localSheetId="1">'ARS - Stavební část'!$C$4:$J$76,'ARS - Stavební část'!$C$82:$J$122,'ARS - Stavební část'!$C$128:$K$625</definedName>
    <definedName name="_xlnm._FilterDatabase" localSheetId="2" hidden="1">'EL - Silnoproudá elektroi...'!$C$124:$K$188</definedName>
    <definedName name="_xlnm.Print_Area" localSheetId="2">'EL - Silnoproudá elektroi...'!$C$4:$J$76,'EL - Silnoproudá elektroi...'!$C$82:$J$106,'EL - Silnoproudá elektroi...'!$C$112:$K$188</definedName>
    <definedName name="_xlnm._FilterDatabase" localSheetId="3" hidden="1">'ZTI - Zdravotně-technické...'!$C$122:$K$166</definedName>
    <definedName name="_xlnm.Print_Area" localSheetId="3">'ZTI - Zdravotně-technické...'!$C$4:$J$76,'ZTI - Zdravotně-technické...'!$C$82:$J$104,'ZTI - Zdravotně-technické...'!$C$110:$K$166</definedName>
    <definedName name="_xlnm._FilterDatabase" localSheetId="4" hidden="1">'ÚT - Vytápění'!$C$123:$K$189</definedName>
    <definedName name="_xlnm.Print_Area" localSheetId="4">'ÚT - Vytápění'!$C$4:$J$76,'ÚT - Vytápění'!$C$82:$J$105,'ÚT - Vytápění'!$C$111:$K$189</definedName>
    <definedName name="_xlnm._FilterDatabase" localSheetId="5" hidden="1">'PL - Vnitřní rozvod plynu'!$C$117:$K$143</definedName>
    <definedName name="_xlnm.Print_Area" localSheetId="5">'PL - Vnitřní rozvod plynu'!$C$4:$J$76,'PL - Vnitřní rozvod plynu'!$C$82:$J$99,'PL - Vnitřní rozvod plynu'!$C$105:$K$143</definedName>
    <definedName name="_xlnm._FilterDatabase" localSheetId="6" hidden="1">'VRN - Vedlejší rozpočtové...'!$C$119:$K$127</definedName>
    <definedName name="_xlnm.Print_Area" localSheetId="6">'VRN - Vedlejší rozpočtové...'!$C$4:$J$76,'VRN - Vedlejší rozpočtové...'!$C$82:$J$101,'VRN - Vedlejší rozpočtové...'!$C$107:$K$127</definedName>
    <definedName name="_xlnm.Print_Titles" localSheetId="0">'Rekapitulace stavby'!$92:$92</definedName>
    <definedName name="_xlnm.Print_Titles" localSheetId="1">'ARS - Stavební část'!$140:$140</definedName>
    <definedName name="_xlnm.Print_Titles" localSheetId="2">'EL - Silnoproudá elektroi...'!$124:$124</definedName>
    <definedName name="_xlnm.Print_Titles" localSheetId="3">'ZTI - Zdravotně-technické...'!$122:$122</definedName>
    <definedName name="_xlnm.Print_Titles" localSheetId="4">'ÚT - Vytápění'!$123:$123</definedName>
    <definedName name="_xlnm.Print_Titles" localSheetId="5">'PL - Vnitřní rozvod plynu'!$117:$117</definedName>
    <definedName name="_xlnm.Print_Titles" localSheetId="6">'VRN - Vedlejší rozpočtové...'!$119:$119</definedName>
  </definedNames>
  <calcPr fullCalcOnLoad="1"/>
</workbook>
</file>

<file path=xl/sharedStrings.xml><?xml version="1.0" encoding="utf-8"?>
<sst xmlns="http://schemas.openxmlformats.org/spreadsheetml/2006/main" count="9121" uniqueCount="1676">
  <si>
    <t>Export Komplet</t>
  </si>
  <si>
    <t/>
  </si>
  <si>
    <t>2.0</t>
  </si>
  <si>
    <t>ZAMOK</t>
  </si>
  <si>
    <t>False</t>
  </si>
  <si>
    <t>{15c3b35f-e4d7-4233-b47a-ad61cf520094}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</si>
  <si>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</si>
  <si>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</si>
  <si>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</si>
  <si>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</si>
  <si>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</si>
  <si>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</si>
  <si>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</si>
  <si>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</si>
  <si>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19-36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</si>
  <si>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</si>
  <si>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</si>
  <si>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objektu č.p. 184/7, ul. Matiční, Ústí nad Labem</t>
  </si>
  <si>
    <t>KSO:</t>
  </si>
  <si>
    <t>CC-CZ:</t>
  </si>
  <si>
    <t>Místo:</t>
  </si>
  <si>
    <t>Matiční ul. č.p. 184/7</t>
  </si>
  <si>
    <t>Datum:</t>
  </si>
  <si>
    <t>4. 9. 2019</t>
  </si>
  <si>
    <t>Zadavatel:</t>
  </si>
  <si>
    <t>IČ:</t>
  </si>
  <si>
    <t>Statutární město Ústí nad Labem</t>
  </si>
  <si>
    <t>DIČ:</t>
  </si>
  <si>
    <t>Uchazeč:</t>
  </si>
  <si>
    <t>Vyplň údaj</t>
  </si>
  <si>
    <t>Projektant:</t>
  </si>
  <si>
    <t>REGIONPROJEKT s.r.o.</t>
  </si>
  <si>
    <t>True</t>
  </si>
  <si>
    <t>Zpracovatel:</t>
  </si>
  <si>
    <t>J. Duben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</si>
  <si>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</si>
  <si>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</si>
  <si>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</si>
  <si>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</si>
  <si>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</si>
  <si>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</si>
  <si>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</si>
  <si>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</si>
  <si>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</si>
  <si>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</si>
  <si>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</si>
  <si>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</si>
  <si>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</si>
  <si>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</si>
  <si>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</si>
  <si>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</si>
  <si>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</si>
  <si>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</si>
  <si>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</si>
  <si>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</si>
  <si>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</si>
  <si>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</si>
  <si>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</si>
  <si>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</si>
  <si>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</si>
  <si>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</si>
  <si>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</si>
  <si>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</si>
  <si>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</si>
  <si>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</si>
  <si>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</si>
  <si>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</si>
  <si>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</si>
  <si>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</si>
  <si>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</si>
  <si>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</si>
  <si>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</si>
  <si>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</si>
  <si>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</si>
  <si>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</si>
  <si>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</si>
  <si>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</si>
  <si>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</si>
  <si>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</si>
  <si>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</si>
  <si>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</si>
  <si>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ARS</t>
  </si>
  <si>
    <t>Stavební část</t>
  </si>
  <si>
    <t>STA</t>
  </si>
  <si>
    <t>1</t>
  </si>
  <si>
    <t>{0fb685ac-7099-41cf-8176-f452c962e6ce}</t>
  </si>
  <si>
    <t>2</t>
  </si>
  <si>
    <t>EL</t>
  </si>
  <si>
    <t>Silnoproudá elektroinstalace</t>
  </si>
  <si>
    <t>{71b1dd6e-751b-4079-8f22-f0dbfcac8783}</t>
  </si>
  <si>
    <t>ZTI</t>
  </si>
  <si>
    <t>Zdravotně-technické instalace</t>
  </si>
  <si>
    <t>{122d72b7-0c27-4b4b-a4ec-5ba89c81f5d2}</t>
  </si>
  <si>
    <t>ÚT</t>
  </si>
  <si>
    <t>Vytápění</t>
  </si>
  <si>
    <t>{37a72e99-9259-4ace-8e26-7b01f93cca27}</t>
  </si>
  <si>
    <t>PL</t>
  </si>
  <si>
    <t>Vnitřní rozvod plynu</t>
  </si>
  <si>
    <t>{7ea8a1ea-f3c7-48d4-8864-ee3459e72b79}</t>
  </si>
  <si>
    <t>VRN</t>
  </si>
  <si>
    <t>Vedlejší rozpočtové náklady</t>
  </si>
  <si>
    <t>{076db28e-7b6c-45dd-b0ec-068a64656504}</t>
  </si>
  <si>
    <t>leseni</t>
  </si>
  <si>
    <t>250</t>
  </si>
  <si>
    <t>schody</t>
  </si>
  <si>
    <t>28,735</t>
  </si>
  <si>
    <t>KRYCÍ LIST SOUPISU PRACÍ</t>
  </si>
  <si>
    <t>příč125A</t>
  </si>
  <si>
    <t>43,485</t>
  </si>
  <si>
    <t>příč125H2</t>
  </si>
  <si>
    <t>25,142</t>
  </si>
  <si>
    <t>omítstr10</t>
  </si>
  <si>
    <t>75,73</t>
  </si>
  <si>
    <t>omítstr30</t>
  </si>
  <si>
    <t>44,89</t>
  </si>
  <si>
    <t>Objekt:</t>
  </si>
  <si>
    <t>omítstě10</t>
  </si>
  <si>
    <t>10,542</t>
  </si>
  <si>
    <t>ARS - Stavební část</t>
  </si>
  <si>
    <t>omítstě30</t>
  </si>
  <si>
    <t>211,805</t>
  </si>
  <si>
    <t>omítstě50</t>
  </si>
  <si>
    <t>188,946</t>
  </si>
  <si>
    <t>sdkpříč</t>
  </si>
  <si>
    <t>88,92</t>
  </si>
  <si>
    <t>fasáda</t>
  </si>
  <si>
    <t>227,182</t>
  </si>
  <si>
    <t>komíny</t>
  </si>
  <si>
    <t>3,828</t>
  </si>
  <si>
    <t>omítstě70</t>
  </si>
  <si>
    <t>29,013</t>
  </si>
  <si>
    <t>příč100A</t>
  </si>
  <si>
    <t>10,096</t>
  </si>
  <si>
    <t>příč100H2</t>
  </si>
  <si>
    <t>10,197</t>
  </si>
  <si>
    <t>podkrovíA</t>
  </si>
  <si>
    <t>66,933</t>
  </si>
  <si>
    <t>podkrovíH2</t>
  </si>
  <si>
    <t>7,624</t>
  </si>
  <si>
    <t>sdkpodkroví</t>
  </si>
  <si>
    <t>74,557</t>
  </si>
  <si>
    <t>S5</t>
  </si>
  <si>
    <t>51,12</t>
  </si>
  <si>
    <t>S3</t>
  </si>
  <si>
    <t>4,09</t>
  </si>
  <si>
    <t>S2</t>
  </si>
  <si>
    <t>54,13</t>
  </si>
  <si>
    <t>rýha</t>
  </si>
  <si>
    <t>6,199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</si>
  <si>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</si>
  <si>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</si>
  <si>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</si>
  <si>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</si>
  <si>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</si>
  <si>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</si>
  <si>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</si>
  <si>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</si>
  <si>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</si>
  <si>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</si>
  <si>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</si>
  <si>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</si>
  <si>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</si>
  <si>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</si>
  <si>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</si>
  <si>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</si>
  <si>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725 - Zdravotechnika - zařizovací předměty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</si>
  <si>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</si>
  <si>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</si>
  <si>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</si>
  <si>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</si>
  <si>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</si>
  <si>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</si>
  <si>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</si>
  <si>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</si>
  <si>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</si>
  <si>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</si>
  <si>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</si>
  <si>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</si>
  <si>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</si>
  <si>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</si>
  <si>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</si>
  <si>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</si>
  <si>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</si>
  <si>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</si>
  <si>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</si>
  <si>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</si>
  <si>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</si>
  <si>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</si>
  <si>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</si>
  <si>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</si>
  <si>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</si>
  <si>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</si>
  <si>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</si>
  <si>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</si>
  <si>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</si>
  <si>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</si>
  <si>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</si>
  <si>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130001101</t>
  </si>
  <si>
    <t>Příplatek za ztížení vykopávky v blízkosti podzemního vedení</t>
  </si>
  <si>
    <t>m3</t>
  </si>
  <si>
    <t>CS ÚRS 2019 01</t>
  </si>
  <si>
    <t>4</t>
  </si>
  <si>
    <t>1194179875</t>
  </si>
  <si>
    <t>VV</t>
  </si>
  <si>
    <t>příplatek za vykopávku kolem objektu</t>
  </si>
  <si>
    <t>132312101</t>
  </si>
  <si>
    <t>Hloubení rýh š do 600 mm ručním nebo pneum nářadím v soudržných horninách tř. 4</t>
  </si>
  <si>
    <t>1282270434</t>
  </si>
  <si>
    <t xml:space="preserve"> (7,805*2+11,94)*0,3*0,75</t>
  </si>
  <si>
    <t>3</t>
  </si>
  <si>
    <t>174101101</t>
  </si>
  <si>
    <t>Zásyp jam, šachet rýh nebo kolem objektů sypaninou se zhutněním</t>
  </si>
  <si>
    <t>-882827307</t>
  </si>
  <si>
    <t>Svislé a kompletní konstrukce</t>
  </si>
  <si>
    <t>312231116</t>
  </si>
  <si>
    <t>Zdivo výplňové z cihel dl 290 mm P7 až 15 na MC 10</t>
  </si>
  <si>
    <t>1940521304</t>
  </si>
  <si>
    <t>"1.NP" 1,05*1,8*0,3+0,9*2,05*0,325+0,47*1,44*0,6</t>
  </si>
  <si>
    <t>"2.NP" 0,85*2,05*0,19+0,47*1,77*0,45</t>
  </si>
  <si>
    <t>Součet</t>
  </si>
  <si>
    <t>5</t>
  </si>
  <si>
    <t>317944321</t>
  </si>
  <si>
    <t>Válcované nosníky do č.12 dodatečně osazované do připravených otvorů</t>
  </si>
  <si>
    <t>t</t>
  </si>
  <si>
    <t>1769005204</t>
  </si>
  <si>
    <t>"1.NP" (0,8+1,2+3*1,2)*11,1*0,001</t>
  </si>
  <si>
    <t>"2.NP" (0,8+1,2+3*1,2+1,2)*11,1*0,001</t>
  </si>
  <si>
    <t>Vodorovné konstrukce</t>
  </si>
  <si>
    <t>6</t>
  </si>
  <si>
    <t>413232211</t>
  </si>
  <si>
    <t>Zazdívka zhlaví válcovaných nosníků v do 150 mm</t>
  </si>
  <si>
    <t>kus</t>
  </si>
  <si>
    <t>-768985383</t>
  </si>
  <si>
    <t>"1.NP" (2+1+3)*2</t>
  </si>
  <si>
    <t>Úpravy povrchů, podlahy a osazování výplní</t>
  </si>
  <si>
    <t>7</t>
  </si>
  <si>
    <t>611325421</t>
  </si>
  <si>
    <t>Oprava vnitřní vápenocementové štukové omítky stropů v rozsahu plochy do 10%</t>
  </si>
  <si>
    <t>m2</t>
  </si>
  <si>
    <t>-1757322496</t>
  </si>
  <si>
    <t>"1.NP" 8,18+20,19+1,08+1,98</t>
  </si>
  <si>
    <t>"2.NP" 9,41+19,34+1,03+3,09+11,43</t>
  </si>
  <si>
    <t>8</t>
  </si>
  <si>
    <t>611325422</t>
  </si>
  <si>
    <t>Oprava vnitřní vápenocementové štukové omítky stropů v rozsahu plochy do 30%</t>
  </si>
  <si>
    <t>-1889721460</t>
  </si>
  <si>
    <t>"1.NP" 4,56+2,63+1,03+18,57</t>
  </si>
  <si>
    <t>"2.NP" 4,56+3,06+10,48</t>
  </si>
  <si>
    <t>9</t>
  </si>
  <si>
    <t>612321111</t>
  </si>
  <si>
    <t>Vápenocementová omítka hrubá jednovrstvá zatřená vnitřních stěn nanášená ručně</t>
  </si>
  <si>
    <t>1393970836</t>
  </si>
  <si>
    <t>hrubá omítka pod obklady</t>
  </si>
  <si>
    <t>"1.NP" 2,61*(1,45-0,85)+(1,63+2,8)*2</t>
  </si>
  <si>
    <t>"2.NP" 2,61*(1,45-0,85)+(1,63+2,8)*2</t>
  </si>
  <si>
    <t>10</t>
  </si>
  <si>
    <t>612325421</t>
  </si>
  <si>
    <t>Oprava vnitřní vápenocementové štukové omítky stěn v rozsahu plochy do 10%</t>
  </si>
  <si>
    <t>127544729</t>
  </si>
  <si>
    <t>"1.NP - 1.02" (2,8+1,63)*(3,14-2)</t>
  </si>
  <si>
    <t>"2.NP - 2.02" (2,8+1,63)*(2,985-2)</t>
  </si>
  <si>
    <t xml:space="preserve">"podkroví - 3.01" 0,47*2,4 </t>
  </si>
  <si>
    <t>11</t>
  </si>
  <si>
    <t>612325422</t>
  </si>
  <si>
    <t>Oprava vnitřní vápenocementové štukové omítky stěn v rozsahu plochy do 30%</t>
  </si>
  <si>
    <t>-1059808111</t>
  </si>
  <si>
    <t>"1.NP - 1.06" 3,14*(1,03*2+1,2*2)-0,8*1,97*3-0,88*2,05</t>
  </si>
  <si>
    <t>"1.NP - 1.07" 3,14*(1,05+1,885*2)-1,2*1-0,75*0,97</t>
  </si>
  <si>
    <t>"1.NP - 1.08" 3,14*(1,15+3,545*2+1,135*2+4,71*2+1,58*2+1,15+0,35)-0,9*1,97-0,8*1,97*2-0,88*2,05</t>
  </si>
  <si>
    <t>"2.NP - 2.01" 2,985*(2,01*2+4,68)-0,9*2,05-1*1,44-2,61*(1,45-0,85)</t>
  </si>
  <si>
    <t>"2.NP - 2.04" 2,985*(4,535*2+4,265*2)-0,9*2,05-0,8*1,97-2,075*1,44</t>
  </si>
  <si>
    <t>"2.NP - 2.08" 2,985*(4,67*2+2,29*2)-0,8*1,97-1,2*1,44</t>
  </si>
  <si>
    <t>"podkroví - 3.04" 2,4*(3,06+0,15*2)+3,1+1,15*3,465</t>
  </si>
  <si>
    <t>12</t>
  </si>
  <si>
    <t>612325423</t>
  </si>
  <si>
    <t>Oprava vnitřní vápenocementové štukové omítky stěn v rozsahu plochy do 50%</t>
  </si>
  <si>
    <t>392663225</t>
  </si>
  <si>
    <t>"1.NP - 1.01" 3,14*(4,4+1,86*2)-0,9*2,05-1*1,44-2,61*(1,45-0,85)</t>
  </si>
  <si>
    <t>"1.NP - 1.03" 3,14*(1,475+1,78)-0,8*1,97</t>
  </si>
  <si>
    <t>"1.NP - 1.04" 3,14*(4,665*2+4,385*2)-0,9*2,05-2,075*1,44</t>
  </si>
  <si>
    <t>"1.NP - 1.05" 3,14*(1,05*2+0,98*2)-0,8*1,97-0,45*1</t>
  </si>
  <si>
    <t>"2.NP - 2.03" 2,985*(1,755+1,78)-0,8*1,97</t>
  </si>
  <si>
    <t>"2.NP - 2.07" 2,985*(2,175*2+0,35*2+4,68*2+2,64*2+0,3*6)-0,8*1,97</t>
  </si>
  <si>
    <t>"podkroví - 3.03" 2,4*(5,15+0,3*4)+3,1-1,1*1,36*2</t>
  </si>
  <si>
    <t>"podkroví - 3.05" 2,4*(2,59+0,15*2)+3,1</t>
  </si>
  <si>
    <t>13</t>
  </si>
  <si>
    <t>612325424</t>
  </si>
  <si>
    <t>Oprava vnitřní vápenocementové štukové omítky stěn v rozsahu plochy do 70%</t>
  </si>
  <si>
    <t>-1695456146</t>
  </si>
  <si>
    <t>"2.NP - 2.05" 2,985*(1,05*2+0,98*2)-0,8*1,97-0,45*1</t>
  </si>
  <si>
    <t>"2.NP - 2.06" 2,985*(1,18*2+2,94*2)-0,8*1,97*2-1,2*1-0,96*1,38</t>
  </si>
  <si>
    <t>14</t>
  </si>
  <si>
    <t>622142001</t>
  </si>
  <si>
    <t>Potažení vnějších stěn sklovláknitým pletivem vtlačeným do tenkovrstvé hmoty</t>
  </si>
  <si>
    <t>1470176895</t>
  </si>
  <si>
    <t>622211011</t>
  </si>
  <si>
    <t>Montáž kontaktního zateplení vnějších stěn z polystyrénových desek tl do 80 mm</t>
  </si>
  <si>
    <t>1114549850</t>
  </si>
  <si>
    <t>"komíny" 0,45*4+0,475*(0,975+0,715)+0,725*(0,975+0,715)</t>
  </si>
  <si>
    <t>16</t>
  </si>
  <si>
    <t>M</t>
  </si>
  <si>
    <t>28375946</t>
  </si>
  <si>
    <t>deska EPS 100 fasádní λ=0,037 tl 60mm</t>
  </si>
  <si>
    <t>-1997329203</t>
  </si>
  <si>
    <t>3,828*1,02 'Přepočtené koeficientem množství</t>
  </si>
  <si>
    <t>17</t>
  </si>
  <si>
    <t>622211031</t>
  </si>
  <si>
    <t>Montáž kontaktního zateplení vnějších stěn z polystyrénových desek tl do 160 mm</t>
  </si>
  <si>
    <t>-1446495245</t>
  </si>
  <si>
    <t>fasáda + "XPS po povrchem" (7,805*2+11,94)*0,75</t>
  </si>
  <si>
    <t>18</t>
  </si>
  <si>
    <t>28375981</t>
  </si>
  <si>
    <t>deska EPS 100 fasádní λ=0,037 tl 140mm</t>
  </si>
  <si>
    <t>1639958831</t>
  </si>
  <si>
    <t>fasáda - "odpočet extrud.polystyrenu" (7,805*2+11,94-1,2-0,9)*0,3</t>
  </si>
  <si>
    <t>219,547*1,02 'Přepočtené koeficientem množství</t>
  </si>
  <si>
    <t>19</t>
  </si>
  <si>
    <t>28376424</t>
  </si>
  <si>
    <t>deska z polystyrénu XPS, hrana polodrážková a hladký povrch tl 140mm</t>
  </si>
  <si>
    <t>120546352</t>
  </si>
  <si>
    <t>"sokl z extrud.polystyrenu" (7,805*2+11,94)*(0,3+0,75)-(1,2-0,9)*0,3</t>
  </si>
  <si>
    <t>28,838*1,02 'Přepočtené koeficientem množství</t>
  </si>
  <si>
    <t>20</t>
  </si>
  <si>
    <t>622252001</t>
  </si>
  <si>
    <t>Montáž zakládacích soklových lišt kontaktního zateplení</t>
  </si>
  <si>
    <t>m</t>
  </si>
  <si>
    <t>-1618937077</t>
  </si>
  <si>
    <t>7,805*2+10,59</t>
  </si>
  <si>
    <t>59051651</t>
  </si>
  <si>
    <t>lišta soklová Al s okapničkou zakládací U 14cm 0,95/200cm</t>
  </si>
  <si>
    <t>-531367864</t>
  </si>
  <si>
    <t>26,2*1,05 'Přepočtené koeficientem množství</t>
  </si>
  <si>
    <t>22</t>
  </si>
  <si>
    <t>622252002</t>
  </si>
  <si>
    <t>Montáž ostatních lišt kontaktního zateplení</t>
  </si>
  <si>
    <t>1212371564</t>
  </si>
  <si>
    <t>7,5*2+4,9+5,3+1,2+1*2+0,9+2,05*2+0,45+1*2+1+1,44*2+2,075+1,44*2+1,2+2,4*2+1,2+1*2+0,45+1*2+1+1,44*2+2,075+1,44*2+1,2+1,44*2</t>
  </si>
  <si>
    <t>0,85*2+1,14*2*2+1,1*2+1,36*2*2</t>
  </si>
  <si>
    <t>23</t>
  </si>
  <si>
    <t>5905147R</t>
  </si>
  <si>
    <t>lišty kontaktního zateplovacího systému</t>
  </si>
  <si>
    <t>1440274151</t>
  </si>
  <si>
    <t>83,15*1,05 'Přepočtené koeficientem množství</t>
  </si>
  <si>
    <t>24</t>
  </si>
  <si>
    <t>622521021</t>
  </si>
  <si>
    <t>Tenkovrstvá silikátová zrnitá omítka tl. 2,0 mm včetně penetrace vnějších stěn</t>
  </si>
  <si>
    <t>-1741198116</t>
  </si>
  <si>
    <t>fasáda+komíny</t>
  </si>
  <si>
    <t>25</t>
  </si>
  <si>
    <t>631311115</t>
  </si>
  <si>
    <t>Mazanina tl do 80 mm z betonu prostého bez zvýšených nároků na prostředí tř. C 20/25</t>
  </si>
  <si>
    <t>-1208519954</t>
  </si>
  <si>
    <t>1,03+1,08+1,98</t>
  </si>
  <si>
    <t>8,18+4,56+2,63+20,19+18,57</t>
  </si>
  <si>
    <t>(S2+S3)*0,02+S2*0,065</t>
  </si>
  <si>
    <t>26</t>
  </si>
  <si>
    <t>631362021</t>
  </si>
  <si>
    <t>Výztuž mazanin svařovanými sítěmi Kari</t>
  </si>
  <si>
    <t>-2036101969</t>
  </si>
  <si>
    <t>S2*4,44*0,001</t>
  </si>
  <si>
    <t>27</t>
  </si>
  <si>
    <t>632481213</t>
  </si>
  <si>
    <t>Separační vrstva z PE fólie</t>
  </si>
  <si>
    <t>1433610130</t>
  </si>
  <si>
    <t>S5+S2</t>
  </si>
  <si>
    <t>Ostatní konstrukce a práce, bourání</t>
  </si>
  <si>
    <t>28</t>
  </si>
  <si>
    <t>941111121</t>
  </si>
  <si>
    <t>Montáž lešení řadového trubkového lehkého s podlahami zatížení do 200 kg/m2 š do 1,2 m v do 10 m</t>
  </si>
  <si>
    <t>-1244666793</t>
  </si>
  <si>
    <t>109+7+67*2</t>
  </si>
  <si>
    <t>29</t>
  </si>
  <si>
    <t>94111122R</t>
  </si>
  <si>
    <t>Příplatek k lešení řadovému trubkovému lehkému s podlahami š 1,2 m v 10 m za první a ZKD den použití po dobu realizace stavby</t>
  </si>
  <si>
    <t>-573933121</t>
  </si>
  <si>
    <t>30</t>
  </si>
  <si>
    <t>941111821</t>
  </si>
  <si>
    <t>Demontáž lešení řadového trubkového lehkého s podlahami zatížení do 200 kg/m2 š do 1,2 m v do 10 m</t>
  </si>
  <si>
    <t>-1006206240</t>
  </si>
  <si>
    <t>31</t>
  </si>
  <si>
    <t>962031132</t>
  </si>
  <si>
    <t>Bourání příček z cihel pálených na MVC tl do 100 mm</t>
  </si>
  <si>
    <t>1268152767</t>
  </si>
  <si>
    <t>"2.NP" 1,14*2,985-0,9*2,05</t>
  </si>
  <si>
    <t>32</t>
  </si>
  <si>
    <t>962032231</t>
  </si>
  <si>
    <t>Bourání zdiva z cihel pálených nebo vápenopískových na MV nebo MVC přes 1 m3</t>
  </si>
  <si>
    <t>-1371341638</t>
  </si>
  <si>
    <t>"1.NP" (3,21+1,085)*3,14*0,2-0,7*2,05*0,2+1,2*0,45*0,15</t>
  </si>
  <si>
    <t>"podkroví" 3,35*0,9*0,2</t>
  </si>
  <si>
    <t>33</t>
  </si>
  <si>
    <t>965042241</t>
  </si>
  <si>
    <t>Bourání podkladů pod dlažby nebo mazanin betonových nebo z litého asfaltu tl přes 100 mm pl pře 4 m2</t>
  </si>
  <si>
    <t>1326950672</t>
  </si>
  <si>
    <t>(8,18+4,56+2,63+20,19+18,57)*0,1+(1,03+1,08+1,98)*0,1</t>
  </si>
  <si>
    <t>34</t>
  </si>
  <si>
    <t>968062374</t>
  </si>
  <si>
    <t>Vybourání dřevěných rámů oken zdvojených včetně křídel pl do 1 m2</t>
  </si>
  <si>
    <t>-800344169</t>
  </si>
  <si>
    <t>"1.NP" 0,4*1</t>
  </si>
  <si>
    <t>"2.NP" 0,45*1</t>
  </si>
  <si>
    <t>"podkroví" 0,85*1,14*2</t>
  </si>
  <si>
    <t>35</t>
  </si>
  <si>
    <t>968062375</t>
  </si>
  <si>
    <t>Vybourání dřevěných rámů oken zdvojených včetně křídel pl do 2 m2</t>
  </si>
  <si>
    <t>807977816</t>
  </si>
  <si>
    <t>"1.NP" 1,2*1</t>
  </si>
  <si>
    <t>"2.NP" 1,2*1</t>
  </si>
  <si>
    <t>"podkroví" 1,1*1,36*2</t>
  </si>
  <si>
    <t>36</t>
  </si>
  <si>
    <t>968062376</t>
  </si>
  <si>
    <t>Vybourání dřevěných rámů oken zdvojených včetně křídel pl do 4 m2</t>
  </si>
  <si>
    <t>113787441</t>
  </si>
  <si>
    <t>"1.NP" 2,075*1,44+1,47*1,44</t>
  </si>
  <si>
    <t>"2.NP" 2,075*1,44+1,47*1,44+1,2*1,44</t>
  </si>
  <si>
    <t>37</t>
  </si>
  <si>
    <t>968062455</t>
  </si>
  <si>
    <t>Vybourání dřevěných dveřních zárubní pl do 2 m2</t>
  </si>
  <si>
    <t>-297203704</t>
  </si>
  <si>
    <t>"podkroví" 0,7*1,97*2</t>
  </si>
  <si>
    <t>38</t>
  </si>
  <si>
    <t>968072455</t>
  </si>
  <si>
    <t>Vybourání kovových dveřních zárubní pl do 2 m2</t>
  </si>
  <si>
    <t>304159592</t>
  </si>
  <si>
    <t>"1.NP" 0,9*2,05*5+0,7*2,05+0,65*2,05</t>
  </si>
  <si>
    <t>"2.NP" 2*0,8*2,05+0,9*2,05+0,6*2,05+0,85*2,05</t>
  </si>
  <si>
    <t>39</t>
  </si>
  <si>
    <t>9690111R1</t>
  </si>
  <si>
    <t>Odpojení veškerých rozvodů technických instalací v prostoru celého objektu (studená voda, teplá voda, elektroinstalace, plyn, kanalizace)</t>
  </si>
  <si>
    <t>-1136357774</t>
  </si>
  <si>
    <t>40</t>
  </si>
  <si>
    <t>9690111R2</t>
  </si>
  <si>
    <t>Vyčištění celého prostoru od uskladněného materiálu a nábytku</t>
  </si>
  <si>
    <t>-1807269210</t>
  </si>
  <si>
    <t>41</t>
  </si>
  <si>
    <t>9690111R3</t>
  </si>
  <si>
    <t>Demontáž nefunkčních rozvodů technických instalací v celém prostoru stavby - včetně odvozu a likvidace</t>
  </si>
  <si>
    <t>-1708593520</t>
  </si>
  <si>
    <t>42</t>
  </si>
  <si>
    <t>971033241</t>
  </si>
  <si>
    <t>Vybourání otvorů ve zdivu cihelném pl do 0,0225 m2 na MVC nebo MV tl do 300 mm</t>
  </si>
  <si>
    <t>-2102223472</t>
  </si>
  <si>
    <t>"1.NP - zvětšení okenního otvoru" 1</t>
  </si>
  <si>
    <t>43</t>
  </si>
  <si>
    <t>971033431</t>
  </si>
  <si>
    <t>Vybourání otvorů ve zdivu cihelném pl do 0,25 m2 na MVC nebo MV tl do 150 mm</t>
  </si>
  <si>
    <t>-1892816688</t>
  </si>
  <si>
    <t>"1.NP - rozšíření dveří" 2</t>
  </si>
  <si>
    <t>44</t>
  </si>
  <si>
    <t>971033531</t>
  </si>
  <si>
    <t>Vybourání otvorů ve zdivu cihelném pl do 1 m2 na MVC nebo MV tl do 150 mm</t>
  </si>
  <si>
    <t>-300865606</t>
  </si>
  <si>
    <t>"2.NP - dobourání otvorů pro dveře" 0,165*2,05*2</t>
  </si>
  <si>
    <t>45</t>
  </si>
  <si>
    <t>971033541</t>
  </si>
  <si>
    <t>Vybourání otvorů ve zdivu cihelném pl do 1 m2 na MVC nebo MV tl do 300 mm</t>
  </si>
  <si>
    <t>-2097490027</t>
  </si>
  <si>
    <t>"2.NP - dobourání otvorů pro dveře" 0,2*2,05*0,19</t>
  </si>
  <si>
    <t>46</t>
  </si>
  <si>
    <t>971033641</t>
  </si>
  <si>
    <t>Vybourání otvorů ve zdivu cihelném pl do 4 m2 na MVC nebo MV tl do 300 mm</t>
  </si>
  <si>
    <t>952280287</t>
  </si>
  <si>
    <t>"2.NP" 0,9*2,05*0,195</t>
  </si>
  <si>
    <t>47</t>
  </si>
  <si>
    <t>971033651</t>
  </si>
  <si>
    <t>Vybourání otvorů ve zdivu cihelném pl do 4 m2 na MVC nebo MV tl do 600 mm</t>
  </si>
  <si>
    <t>-1526572335</t>
  </si>
  <si>
    <t>"1.NP" 0,9*2,05*0,325</t>
  </si>
  <si>
    <t>48</t>
  </si>
  <si>
    <t>978036141</t>
  </si>
  <si>
    <t>Otlučení (osekání) cementových omítek vnějších ploch v rozsahu do 30 %</t>
  </si>
  <si>
    <t>-313446083</t>
  </si>
  <si>
    <t>109+7+67*2-(0,45*1+1,2*1+1,47*1,44+2,075*1,44+1,2*1,44+0,4*1+1,2*1+1,47*1,44+2,075*1,44+1,2*2,25+0,85*1,14*2+1,1*1,36*2)</t>
  </si>
  <si>
    <t>49</t>
  </si>
  <si>
    <t>985131311</t>
  </si>
  <si>
    <t>Ruční dočištění ploch stěn, rubu kleneb a podlah ocelových kartáči</t>
  </si>
  <si>
    <t>684337560</t>
  </si>
  <si>
    <t>"1.PP - zdi" (3,865*2+(2,77*2+1,32)*2)*2,6+(3,56*2+1,74*2)*2,2+3,7*2,2*2+"acad" 0,97*2</t>
  </si>
  <si>
    <t>"1.PP - klenby" 4,25*3,665+3,14*1,15+3,7*1,25</t>
  </si>
  <si>
    <t>997</t>
  </si>
  <si>
    <t>Přesun sutě</t>
  </si>
  <si>
    <t>50</t>
  </si>
  <si>
    <t>997013212</t>
  </si>
  <si>
    <t>Vnitrostaveništní doprava suti a vybouraných hmot pro budovy v do 9 m ručně</t>
  </si>
  <si>
    <t>1086763182</t>
  </si>
  <si>
    <t>51</t>
  </si>
  <si>
    <t>997013501</t>
  </si>
  <si>
    <t>Odvoz suti a vybouraných hmot na skládku nebo meziskládku do 1 km se složením</t>
  </si>
  <si>
    <t>454970010</t>
  </si>
  <si>
    <t>52</t>
  </si>
  <si>
    <t>997013509</t>
  </si>
  <si>
    <t>Příplatek k odvozu suti a vybouraných hmot na skládku ZKD 1 km přes 1 km</t>
  </si>
  <si>
    <t>1790104764</t>
  </si>
  <si>
    <t>40,262*12 'Přepočtené koeficientem množství</t>
  </si>
  <si>
    <t>53</t>
  </si>
  <si>
    <t>997013831</t>
  </si>
  <si>
    <t>Poplatek za uložení na skládce (skládkovné) stavebního odpadu směsného kód odpadu 170 904</t>
  </si>
  <si>
    <t>1746362576</t>
  </si>
  <si>
    <t>998</t>
  </si>
  <si>
    <t>Přesun hmot</t>
  </si>
  <si>
    <t>54</t>
  </si>
  <si>
    <t>998011002</t>
  </si>
  <si>
    <t>Přesun hmot pro budovy zděné v do 12 m</t>
  </si>
  <si>
    <t>-1528237471</t>
  </si>
  <si>
    <t>PSV</t>
  </si>
  <si>
    <t>Práce a dodávky PSV</t>
  </si>
  <si>
    <t>711</t>
  </si>
  <si>
    <t>Izolace proti vodě, vlhkosti a plynům</t>
  </si>
  <si>
    <t>55</t>
  </si>
  <si>
    <t>711161215</t>
  </si>
  <si>
    <t>Izolace proti zemní vlhkosti nopovou fólií svislá, nopek v 20,0 mm, tl do 1,0 mm</t>
  </si>
  <si>
    <t>853772544</t>
  </si>
  <si>
    <t>(7,805*2+11,94)*0,75</t>
  </si>
  <si>
    <t>56</t>
  </si>
  <si>
    <t>711161384</t>
  </si>
  <si>
    <t>Izolace proti zemní vlhkosti nopovou fólií ukončení provětrávací lištou</t>
  </si>
  <si>
    <t>773018057</t>
  </si>
  <si>
    <t>7,805*2+11,94</t>
  </si>
  <si>
    <t>57</t>
  </si>
  <si>
    <t>711493112</t>
  </si>
  <si>
    <t>Izolace proti podpovrchové a tlakové vodě vodorovná těsnicí stěrkou jednosložkovou na bázi cementu</t>
  </si>
  <si>
    <t>-231994009</t>
  </si>
  <si>
    <t>"1.NP" 4,56</t>
  </si>
  <si>
    <t>"2.NP" 4,56</t>
  </si>
  <si>
    <t>"podkroví" 4,02+2,13</t>
  </si>
  <si>
    <t>58</t>
  </si>
  <si>
    <t>998711102</t>
  </si>
  <si>
    <t>Přesun hmot tonážní pro izolace proti vodě, vlhkosti a plynům v objektech výšky do 12 m</t>
  </si>
  <si>
    <t>-1518886501</t>
  </si>
  <si>
    <t>713</t>
  </si>
  <si>
    <t>Izolace tepelné</t>
  </si>
  <si>
    <t>59</t>
  </si>
  <si>
    <t>713111111</t>
  </si>
  <si>
    <t>Montáž izolace tepelné vrchem stropů volně kladenými rohožemi, pásy, dílci, deskami</t>
  </si>
  <si>
    <t>-1748607661</t>
  </si>
  <si>
    <t>7,455*5,9-0,715*0,715</t>
  </si>
  <si>
    <t>60</t>
  </si>
  <si>
    <t>63140411</t>
  </si>
  <si>
    <t>deska tepelně izolační minerální plochých střech pochozích dvouvrstvá λ=0,038-0,039 tl 240mm</t>
  </si>
  <si>
    <t>901907065</t>
  </si>
  <si>
    <t>43,473*1,02 'Přepočtené koeficientem množství</t>
  </si>
  <si>
    <t>61</t>
  </si>
  <si>
    <t>713120811</t>
  </si>
  <si>
    <t>Odstranění tepelné izolace podlah volně kladené z vláknitých materiálů tl do 100 mm</t>
  </si>
  <si>
    <t>2023733212</t>
  </si>
  <si>
    <t>(8,18+4,56+2,63+20,19+18,57)+(1,03+1,08+1,98)</t>
  </si>
  <si>
    <t>62</t>
  </si>
  <si>
    <t>713121111</t>
  </si>
  <si>
    <t>Montáž izolace tepelné podlah volně kladenými rohožemi, pásy, dílci, deskami 1 vrstva</t>
  </si>
  <si>
    <t>-516993164</t>
  </si>
  <si>
    <t>63</t>
  </si>
  <si>
    <t>63151483</t>
  </si>
  <si>
    <t>deska tepelně izolační minerální plovoucích podlah λ=0,038-0,039 tl 50mm</t>
  </si>
  <si>
    <t>2036443237</t>
  </si>
  <si>
    <t>54,13*1,02 'Přepočtené koeficientem množství</t>
  </si>
  <si>
    <t>64</t>
  </si>
  <si>
    <t>713131151</t>
  </si>
  <si>
    <t>Montáž izolace tepelné stěn a základů volně vloženými rohožemi, pásy, dílci, deskami 1 vrstva</t>
  </si>
  <si>
    <t>343294046</t>
  </si>
  <si>
    <t>1,45*(7,455+3,89)</t>
  </si>
  <si>
    <t>65</t>
  </si>
  <si>
    <t>63153744</t>
  </si>
  <si>
    <t>deska minerální polotuhá prošívaná pro technickou izolaci 60 kg/m3 tl.70 mm</t>
  </si>
  <si>
    <t>-1038656641</t>
  </si>
  <si>
    <t>16,45*1,05 'Přepočtené koeficientem množství</t>
  </si>
  <si>
    <t>66</t>
  </si>
  <si>
    <t>713151111</t>
  </si>
  <si>
    <t>Montáž izolace tepelné střech šikmých kladené volně mezi krokve rohoží, pásů, desek</t>
  </si>
  <si>
    <t>1435525750</t>
  </si>
  <si>
    <t>3,2*7,95*2-0,74*1,18*3</t>
  </si>
  <si>
    <t>67</t>
  </si>
  <si>
    <t>63141190</t>
  </si>
  <si>
    <t>deska tepelně izolační minerální do šikmých střech a stěn  λ=0,036-0,037 tl 120mm</t>
  </si>
  <si>
    <t>-145290686</t>
  </si>
  <si>
    <t>48,26*1,02 'Přepočtené koeficientem množství</t>
  </si>
  <si>
    <t>68</t>
  </si>
  <si>
    <t>713151121</t>
  </si>
  <si>
    <t>Montáž izolace tepelné střech šikmých kladené volně pod krokve rohoží, pásů, desek</t>
  </si>
  <si>
    <t>565119175</t>
  </si>
  <si>
    <t>2,55*7,45*2-0,74*1,18*3</t>
  </si>
  <si>
    <t>69</t>
  </si>
  <si>
    <t>1270098013</t>
  </si>
  <si>
    <t>35,375*1,02 'Přepočtené koeficientem množství</t>
  </si>
  <si>
    <t>70</t>
  </si>
  <si>
    <t>998713102</t>
  </si>
  <si>
    <t>Přesun hmot tonážní pro izolace tepelné v objektech v do 12 m</t>
  </si>
  <si>
    <t>-1877910814</t>
  </si>
  <si>
    <t>725</t>
  </si>
  <si>
    <t>Zdravotechnika - zařizovací předměty</t>
  </si>
  <si>
    <t>71</t>
  </si>
  <si>
    <t>725110811</t>
  </si>
  <si>
    <t>Demontáž klozetů splachovací s nádrží</t>
  </si>
  <si>
    <t>soubor</t>
  </si>
  <si>
    <t>-1826140859</t>
  </si>
  <si>
    <t>72</t>
  </si>
  <si>
    <t>725220851</t>
  </si>
  <si>
    <t>Demontáž van akrylátových</t>
  </si>
  <si>
    <t>1524697486</t>
  </si>
  <si>
    <t>751</t>
  </si>
  <si>
    <t>Vzduchotechnika</t>
  </si>
  <si>
    <t>73</t>
  </si>
  <si>
    <t>751122997</t>
  </si>
  <si>
    <t>Ventilátor pro odvětrání koupelny v 1.NP včetně odvodního potrubí</t>
  </si>
  <si>
    <t>1393144997</t>
  </si>
  <si>
    <t>74</t>
  </si>
  <si>
    <t>751122998</t>
  </si>
  <si>
    <t>Ventilátor pro odvětrání koupelny v 2.NP včetně odvodního potrubí</t>
  </si>
  <si>
    <t>-2011641070</t>
  </si>
  <si>
    <t>75</t>
  </si>
  <si>
    <t>751122999</t>
  </si>
  <si>
    <t>Odvětrání koupelny a wc v podkroví, včetně sifonu a napojení potrubí pro odvod kondenzátu do nejbližší kanalizace</t>
  </si>
  <si>
    <t>-833443599</t>
  </si>
  <si>
    <t>762</t>
  </si>
  <si>
    <t>Konstrukce tesařské</t>
  </si>
  <si>
    <t>76</t>
  </si>
  <si>
    <t>76208312R</t>
  </si>
  <si>
    <t>Nátěr krovu proti hnilobě a dřevokaznému hmyzu</t>
  </si>
  <si>
    <t>-1798637036</t>
  </si>
  <si>
    <t>77</t>
  </si>
  <si>
    <t>76208510R</t>
  </si>
  <si>
    <t>Oboustranné příložky 2xU200 v místě stropních trámů 2.NP na kterých jsou uloženy dřevěné sloupky krovu</t>
  </si>
  <si>
    <t>-589272162</t>
  </si>
  <si>
    <t>78</t>
  </si>
  <si>
    <t>762341811</t>
  </si>
  <si>
    <t>Demontáž bednění střech z prken</t>
  </si>
  <si>
    <t>-1926989456</t>
  </si>
  <si>
    <t>"vytvoření otvorů pro osazení střešních oken" 0,74*1,18*2</t>
  </si>
  <si>
    <t>79</t>
  </si>
  <si>
    <t>762521811</t>
  </si>
  <si>
    <t>Demontáž podlah bez polštářů z prken tloušťky do 32 mm</t>
  </si>
  <si>
    <t>-215335543</t>
  </si>
  <si>
    <t>"podkroví" 8,03+20,21</t>
  </si>
  <si>
    <t>80</t>
  </si>
  <si>
    <t>762526811</t>
  </si>
  <si>
    <t>Demontáž podlah z dřevotřísky, překližky, sololitu tloušťky do 20 mm bez polštářů</t>
  </si>
  <si>
    <t>991095492</t>
  </si>
  <si>
    <t>"2.NP" 19,34+10,48</t>
  </si>
  <si>
    <t>81</t>
  </si>
  <si>
    <t>762812811</t>
  </si>
  <si>
    <t>Demontáž záklopů stropů z hoblovaných prken tl do 32 mm</t>
  </si>
  <si>
    <t>756211532</t>
  </si>
  <si>
    <t>"podkroví" 5,335*(3,84+0,05+3,565)</t>
  </si>
  <si>
    <t>763</t>
  </si>
  <si>
    <t>Konstrukce suché výstavby</t>
  </si>
  <si>
    <t>82</t>
  </si>
  <si>
    <t>763111314</t>
  </si>
  <si>
    <t>SDK příčka tl 100 mm profil CW+UW 75 desky 1xA 12,5 TI 60 mm EI 30 Rw 47 DB</t>
  </si>
  <si>
    <t>-248895350</t>
  </si>
  <si>
    <t>"podkroví" 1,15+7,455*1,2</t>
  </si>
  <si>
    <t>83</t>
  </si>
  <si>
    <t>763111316</t>
  </si>
  <si>
    <t>SDK příčka tl 125 mm profil CW+UW 100 desky 1xA 12,5 TI 80 mm EI 30 Rw 48 dB</t>
  </si>
  <si>
    <t>-1409400643</t>
  </si>
  <si>
    <t>"1.NP" 3,14*(1,475+1,05)-0,8*1,97*2</t>
  </si>
  <si>
    <t>"2.NP" 2,985*(1,755+1,33)-0,8*1,97*2</t>
  </si>
  <si>
    <t>"podkroví" 2,4*(2,165+0,13+5,9+0,52+3,99+0,3*2)-0,8*1,97*2-0,7*1,97+"acad" 2,15+3,1</t>
  </si>
  <si>
    <t>84</t>
  </si>
  <si>
    <t>763111333</t>
  </si>
  <si>
    <t>SDK příčka tl 100 mm profil CW+UW 75 desky 1xH2 12,5 TI 60 mm EI 30 Rw 45 dB</t>
  </si>
  <si>
    <t>-679527084</t>
  </si>
  <si>
    <t>"podkroví" 2,15*2+(3,99+0,3)*1,65-0,6*1,97</t>
  </si>
  <si>
    <t>85</t>
  </si>
  <si>
    <t>763111336</t>
  </si>
  <si>
    <t>SDK příčka tl 125 mm profil CW+UW 100 desky 1xH2 12,5 TI 80 mm EI 30 Rw 48 dB</t>
  </si>
  <si>
    <t>-2066722659</t>
  </si>
  <si>
    <t>"1.NP" 3,14*(2,925+1,63)-0,7*1,97</t>
  </si>
  <si>
    <t>"2.NP" 2,985*(2,925+1,63)-0,7*1,97</t>
  </si>
  <si>
    <t>86</t>
  </si>
  <si>
    <t>763111772</t>
  </si>
  <si>
    <t>Příplatek k SDK příčce za rovinnost kvality Q4</t>
  </si>
  <si>
    <t>251829090</t>
  </si>
  <si>
    <t>příč125A+příč125H2+příč100A+příč100H2</t>
  </si>
  <si>
    <t>87</t>
  </si>
  <si>
    <t>763131751</t>
  </si>
  <si>
    <t>Montáž parotěsné zábrany do SDK podhledu</t>
  </si>
  <si>
    <t>-522930988</t>
  </si>
  <si>
    <t>88</t>
  </si>
  <si>
    <t>LND.TYVEK</t>
  </si>
  <si>
    <t>fólie podstřešní TYVEK-AIRGUARD antikondenzační, difúzní</t>
  </si>
  <si>
    <t>-1206818660</t>
  </si>
  <si>
    <t>74,557*1,1 'Přepočtené koeficientem množství</t>
  </si>
  <si>
    <t>89</t>
  </si>
  <si>
    <t>763161710</t>
  </si>
  <si>
    <t>SDK podkroví deska 1xA 12,5 bez TI dvouvrstvá spodní kce profil CD+UD REI 15</t>
  </si>
  <si>
    <t>1045531052</t>
  </si>
  <si>
    <t>"podkroví" 2,45*(4,29+3,04+3,04)+1,15*(0,425+3,89)+4,29*5,15+3,04*(2,6+3,19)-0,74*1,18*3-0,715*0,715</t>
  </si>
  <si>
    <t>90</t>
  </si>
  <si>
    <t>763161730</t>
  </si>
  <si>
    <t>SDK podkroví deska 1xH2 12,5 bez TI dvouvrstvá spodní kce profil CD+UD</t>
  </si>
  <si>
    <t>-1181901474</t>
  </si>
  <si>
    <t>"podkroví" (1,31+0,65)*(2,54+1,35)</t>
  </si>
  <si>
    <t>91</t>
  </si>
  <si>
    <t>763131772</t>
  </si>
  <si>
    <t>Příplatek k SDK podhledu za rovinnost kvality Q4</t>
  </si>
  <si>
    <t>1510973745</t>
  </si>
  <si>
    <t>podkrovíA+podkrovíH2</t>
  </si>
  <si>
    <t>92</t>
  </si>
  <si>
    <t>763251221</t>
  </si>
  <si>
    <t>Sádrovláknitá podlaha tl 35 mm z desek tl 2x12,5 mm podsyp 10 mm</t>
  </si>
  <si>
    <t>-1977209147</t>
  </si>
  <si>
    <t>4,02+2,13+29,01+14,93+1,03</t>
  </si>
  <si>
    <t>93</t>
  </si>
  <si>
    <t>998763302</t>
  </si>
  <si>
    <t>Přesun hmot tonážní pro sádrokartonové konstrukce v objektech v do 12 m</t>
  </si>
  <si>
    <t>1615184318</t>
  </si>
  <si>
    <t>764</t>
  </si>
  <si>
    <t>Konstrukce klempířské</t>
  </si>
  <si>
    <t>94</t>
  </si>
  <si>
    <t>764001821</t>
  </si>
  <si>
    <t>Demontáž krytiny ze svitků nebo tabulí do suti</t>
  </si>
  <si>
    <t>-1609731614</t>
  </si>
  <si>
    <t>95</t>
  </si>
  <si>
    <t>764002821</t>
  </si>
  <si>
    <t>Demontáž střešního výlezu do suti</t>
  </si>
  <si>
    <t>1590767645</t>
  </si>
  <si>
    <t>96</t>
  </si>
  <si>
    <t>764212633</t>
  </si>
  <si>
    <t>Oplechování štítu závětrnou lištou z Pz s povrchovou úpravou rš 250 mm</t>
  </si>
  <si>
    <t>-1415077644</t>
  </si>
  <si>
    <t>7*2+1,5</t>
  </si>
  <si>
    <t>97</t>
  </si>
  <si>
    <t>764213652</t>
  </si>
  <si>
    <t>Střešní výlez pro krytinu skládanou nebo plechovou z Pz s povrchovou úpravou</t>
  </si>
  <si>
    <t>-247144690</t>
  </si>
  <si>
    <t>98</t>
  </si>
  <si>
    <t>764216601</t>
  </si>
  <si>
    <t>Oplechování rovných parapetů mechanicky kotvené z Pz s povrchovou úpravou rš 150 mm</t>
  </si>
  <si>
    <t>1009764342</t>
  </si>
  <si>
    <t>"podkroví" 1,1*2</t>
  </si>
  <si>
    <t>99</t>
  </si>
  <si>
    <t>764216603</t>
  </si>
  <si>
    <t>Oplechování rovných parapetů mechanicky kotvené z Pz s povrchovou úpravou rš 250 mm</t>
  </si>
  <si>
    <t>1557275731</t>
  </si>
  <si>
    <t>"1.NP" 1,2+0,45</t>
  </si>
  <si>
    <t>"2.NP" 1,2+0,45</t>
  </si>
  <si>
    <t>"podkroví" 0,85*2</t>
  </si>
  <si>
    <t>100</t>
  </si>
  <si>
    <t>764216605</t>
  </si>
  <si>
    <t>Oplechování rovných parapetů mechanicky kotvené z Pz s povrchovou úpravou rš 400 mm</t>
  </si>
  <si>
    <t>-47720151</t>
  </si>
  <si>
    <t>"1.NP" 1+2,075</t>
  </si>
  <si>
    <t>"2.NP" 1,2+2,075+1</t>
  </si>
  <si>
    <t>101</t>
  </si>
  <si>
    <t>764218604</t>
  </si>
  <si>
    <t>Oplechování rovné římsy mechanicky kotvené z Pz s upraveným povrchem rš 330 mm</t>
  </si>
  <si>
    <t>86214413</t>
  </si>
  <si>
    <t>"oplechování komínů" 0,725*2+0,475*2+0,65*4</t>
  </si>
  <si>
    <t>102</t>
  </si>
  <si>
    <t>764511602</t>
  </si>
  <si>
    <t>Žlab podokapní půlkruhový z Pz s povrchovou úpravou rš 330 mm</t>
  </si>
  <si>
    <t>-736045825</t>
  </si>
  <si>
    <t>7,945*2+4,81</t>
  </si>
  <si>
    <t>103</t>
  </si>
  <si>
    <t>764511642</t>
  </si>
  <si>
    <t>Kotlík oválný (trychtýřový) pro podokapní žlaby z Pz s povrchovou úpravou 330/100 mm</t>
  </si>
  <si>
    <t>1027009774</t>
  </si>
  <si>
    <t>104</t>
  </si>
  <si>
    <t>764518622</t>
  </si>
  <si>
    <t>Svody kruhové včetně objímek, kolen, odskoků z Pz s povrchovou úpravou průměru 100 mm</t>
  </si>
  <si>
    <t>1694985015</t>
  </si>
  <si>
    <t>7,3*2+4,4+3*0,5</t>
  </si>
  <si>
    <t>105</t>
  </si>
  <si>
    <t>998764102</t>
  </si>
  <si>
    <t>Přesun hmot tonážní pro konstrukce klempířské v objektech v do 12 m</t>
  </si>
  <si>
    <t>-1428540732</t>
  </si>
  <si>
    <t>765</t>
  </si>
  <si>
    <t>Krytina skládaná</t>
  </si>
  <si>
    <t>106</t>
  </si>
  <si>
    <t>765135021</t>
  </si>
  <si>
    <t>Montáž stoupací plošiny délky do 1,0m</t>
  </si>
  <si>
    <t>847341139</t>
  </si>
  <si>
    <t>107</t>
  </si>
  <si>
    <t>55351097</t>
  </si>
  <si>
    <t>plošina stoupací pro falcované i skládané střechy 250x800mm</t>
  </si>
  <si>
    <t>406978060</t>
  </si>
  <si>
    <t>108</t>
  </si>
  <si>
    <t>765135023</t>
  </si>
  <si>
    <t>Montáž stoupací plošiny délky přes 1,0m</t>
  </si>
  <si>
    <t>-294829699</t>
  </si>
  <si>
    <t>109</t>
  </si>
  <si>
    <t>5535109R</t>
  </si>
  <si>
    <t>plošina stoupací pro falcované i skládané střechy 250x1500mm</t>
  </si>
  <si>
    <t>-1019154849</t>
  </si>
  <si>
    <t>110</t>
  </si>
  <si>
    <t>998765102</t>
  </si>
  <si>
    <t>Přesun hmot tonážní pro krytiny skládané v objektech v do 12 m</t>
  </si>
  <si>
    <t>1358631295</t>
  </si>
  <si>
    <t>766</t>
  </si>
  <si>
    <t>Konstrukce truhlářské</t>
  </si>
  <si>
    <t>111</t>
  </si>
  <si>
    <t>766111820</t>
  </si>
  <si>
    <t>Demontáž truhlářských stěn dřevěných plných</t>
  </si>
  <si>
    <t>-554701823</t>
  </si>
  <si>
    <t>"podkroví" 2,7*(5,52+3,54+3,54)+ "acad" 4,3-0,7*1,97*2</t>
  </si>
  <si>
    <t>112</t>
  </si>
  <si>
    <t>766622131</t>
  </si>
  <si>
    <t>Montáž plastových oken plochy přes 1 m2 otevíravých výšky do 1,5 m s rámem do zdiva</t>
  </si>
  <si>
    <t>1386839444</t>
  </si>
  <si>
    <t>"1.NP" 1*1,44+1,2*1+2,075*1,44</t>
  </si>
  <si>
    <t>"2.NP" 1,2*1+1*1,44+1,2*1,44+2,075*1,44</t>
  </si>
  <si>
    <t>113</t>
  </si>
  <si>
    <t>61140051</t>
  </si>
  <si>
    <t>okno plastové otevíravé/sklopné dvojsklo přes plochu 1m2 do v1,5m</t>
  </si>
  <si>
    <t>124327112</t>
  </si>
  <si>
    <t>114</t>
  </si>
  <si>
    <t>766622216</t>
  </si>
  <si>
    <t>Montáž plastových oken plochy do 1 m2 otevíravých s rámem do zdiva</t>
  </si>
  <si>
    <t>-798871123</t>
  </si>
  <si>
    <t>"1.NP" 1</t>
  </si>
  <si>
    <t>"2.NP" 1</t>
  </si>
  <si>
    <t>"podkroví" 2</t>
  </si>
  <si>
    <t>115</t>
  </si>
  <si>
    <t>61140049</t>
  </si>
  <si>
    <t>okno plastové otevíravé/sklopné dvojsklo do plochy 1m2</t>
  </si>
  <si>
    <t>284291622</t>
  </si>
  <si>
    <t>"1.NP" 0,45*1</t>
  </si>
  <si>
    <t>116</t>
  </si>
  <si>
    <t>766660171</t>
  </si>
  <si>
    <t>Montáž dveřních křídel otvíravých jednokřídlových š do 0,8 m do obložkové zárubně</t>
  </si>
  <si>
    <t>-290571197</t>
  </si>
  <si>
    <t>117</t>
  </si>
  <si>
    <t>61160158</t>
  </si>
  <si>
    <t>dveře dřevěné vnitřní hladké plné 1křídlé standardní provedení 700x1970mm včetně kování</t>
  </si>
  <si>
    <t>234081421</t>
  </si>
  <si>
    <t>"podkroví" 1</t>
  </si>
  <si>
    <t>118</t>
  </si>
  <si>
    <t>61160188</t>
  </si>
  <si>
    <t>dveře dřevěné vnitřní hladké plné 1křídlé standardní provedení 800x1970mm včetně kování</t>
  </si>
  <si>
    <t>786548124</t>
  </si>
  <si>
    <t>"1.NP" 4</t>
  </si>
  <si>
    <t>"2.NP" 4</t>
  </si>
  <si>
    <t>119</t>
  </si>
  <si>
    <t>766660181</t>
  </si>
  <si>
    <t>Montáž dveřních křídel otvíravých jednokřídlových š do 0,8 m požárních do obložkové zárubně</t>
  </si>
  <si>
    <t>804942852</t>
  </si>
  <si>
    <t>"2.NP" 2</t>
  </si>
  <si>
    <t>120</t>
  </si>
  <si>
    <t>61165339</t>
  </si>
  <si>
    <t>dveře vnitřní protipožární hladké lakované 1křídlé 800x1970mm včetně kování</t>
  </si>
  <si>
    <t>1194439020</t>
  </si>
  <si>
    <t>121</t>
  </si>
  <si>
    <t>766660311</t>
  </si>
  <si>
    <t>Montáž posuvných dveří jednokřídlových průchozí šířky do 800 mm do pouzdra s jednou kapsou</t>
  </si>
  <si>
    <t>904045162</t>
  </si>
  <si>
    <t>122</t>
  </si>
  <si>
    <t>61160128</t>
  </si>
  <si>
    <t>dveře dřevěné vnitřní hladké plné 1křídlé standardní provedení 600x1970mm včetně kování</t>
  </si>
  <si>
    <t>608595500</t>
  </si>
  <si>
    <t>123</t>
  </si>
  <si>
    <t>766660411</t>
  </si>
  <si>
    <t>Montáž vchodových dveří jednokřídlových bez nadsvětlíku do zdiva</t>
  </si>
  <si>
    <t>1371315569</t>
  </si>
  <si>
    <t>124</t>
  </si>
  <si>
    <t>6114416R</t>
  </si>
  <si>
    <t>dveře plastové vchodové jednokřídlé otvíravé 800x1970mm</t>
  </si>
  <si>
    <t>1402184199</t>
  </si>
  <si>
    <t>125</t>
  </si>
  <si>
    <t>6114417R</t>
  </si>
  <si>
    <t>dveře plastové vchodové jednokřídlé otvíravé 900x2350mm</t>
  </si>
  <si>
    <t>904176238</t>
  </si>
  <si>
    <t>126</t>
  </si>
  <si>
    <t>766671004</t>
  </si>
  <si>
    <t>Montáž střešního okna do krytiny ploché 78 x 118 cm</t>
  </si>
  <si>
    <t>-330853276</t>
  </si>
  <si>
    <t>127</t>
  </si>
  <si>
    <t>61124630</t>
  </si>
  <si>
    <t>okno střešní dřevěné výsuvně-kyvné, izolační dvojsklo 74x118cm Uw=1,3W/m2K Al oplechování</t>
  </si>
  <si>
    <t>1132341824</t>
  </si>
  <si>
    <t>128</t>
  </si>
  <si>
    <t>766682111</t>
  </si>
  <si>
    <t>Montáž zárubní obložkových pro dveře jednokřídlové tl stěny do 170 mm</t>
  </si>
  <si>
    <t>1653028246</t>
  </si>
  <si>
    <t>"1.NP" 4+1</t>
  </si>
  <si>
    <t>"2.NP" 4+1</t>
  </si>
  <si>
    <t>"podkroví" 2+1</t>
  </si>
  <si>
    <t>129</t>
  </si>
  <si>
    <t>61182258</t>
  </si>
  <si>
    <t>zárubeň obložková pro dveře 1křídlé 600,700,800,900x1970mm tl 60-170mm dub,buk</t>
  </si>
  <si>
    <t>-1778807347</t>
  </si>
  <si>
    <t>130</t>
  </si>
  <si>
    <t>766682211</t>
  </si>
  <si>
    <t>Montáž zárubní obložkových protipožárních pro dveře jednokřídlové tl stěny do 170 mm</t>
  </si>
  <si>
    <t>439468783</t>
  </si>
  <si>
    <t>131</t>
  </si>
  <si>
    <t>61182259</t>
  </si>
  <si>
    <t>zárubeň protipožární pro dveře 1křídlé 600,700,800,900x1970mm tl 60-170mm dub,buk</t>
  </si>
  <si>
    <t>1946619351</t>
  </si>
  <si>
    <t>132</t>
  </si>
  <si>
    <t>766682212</t>
  </si>
  <si>
    <t>Montáž zárubní obložkových protipožárních pro dveře jednokřídlové tl stěny do 350 mm</t>
  </si>
  <si>
    <t>1234268155</t>
  </si>
  <si>
    <t>133</t>
  </si>
  <si>
    <t>61182265</t>
  </si>
  <si>
    <t>zárubeň obložková protipožární pro dveře 1křídlé 600,700,800,900x1970mm tl 180-250mm dub,buk</t>
  </si>
  <si>
    <t>-1497640376</t>
  </si>
  <si>
    <t>134</t>
  </si>
  <si>
    <t>766694111</t>
  </si>
  <si>
    <t>Montáž parapetních desek dřevěných nebo plastových šířky do 30 cm délky do 1,0 m</t>
  </si>
  <si>
    <t>-1966738796</t>
  </si>
  <si>
    <t>"1.NP" 2</t>
  </si>
  <si>
    <t>135</t>
  </si>
  <si>
    <t>60794101</t>
  </si>
  <si>
    <t>deska parapetní dřevotřísková vnitřní 200x1000mm</t>
  </si>
  <si>
    <t>-1546028195</t>
  </si>
  <si>
    <t>"1.NP" 0,45</t>
  </si>
  <si>
    <t>"2.NP" 0,45+1</t>
  </si>
  <si>
    <t>136</t>
  </si>
  <si>
    <t>60794104</t>
  </si>
  <si>
    <t>deska parapetní dřevotřísková vnitřní 340x1000mm</t>
  </si>
  <si>
    <t>-800643637</t>
  </si>
  <si>
    <t>137</t>
  </si>
  <si>
    <t>60794121</t>
  </si>
  <si>
    <t>koncovka PVC k parapetním dřevotřískovým deskám 600mm</t>
  </si>
  <si>
    <t>-650485311</t>
  </si>
  <si>
    <t>"1.NP" 2*2</t>
  </si>
  <si>
    <t>"2.NP" 2*2</t>
  </si>
  <si>
    <t>"podkroví" 2*2</t>
  </si>
  <si>
    <t>138</t>
  </si>
  <si>
    <t>766694112</t>
  </si>
  <si>
    <t>Montáž parapetních desek dřevěných nebo plastových šířky do 30 cm délky do 1,6 m</t>
  </si>
  <si>
    <t>-1588978826</t>
  </si>
  <si>
    <t>139</t>
  </si>
  <si>
    <t>-465023099</t>
  </si>
  <si>
    <t>"1.NP" 1,2</t>
  </si>
  <si>
    <t>"2.NP" 2*1,2</t>
  </si>
  <si>
    <t>140</t>
  </si>
  <si>
    <t>60794100</t>
  </si>
  <si>
    <t>deska parapetní dřevotřísková vnitřní 150x1000mm</t>
  </si>
  <si>
    <t>-486272352</t>
  </si>
  <si>
    <t>"podkroví" 2*1,1</t>
  </si>
  <si>
    <t>141</t>
  </si>
  <si>
    <t>2110526981</t>
  </si>
  <si>
    <t>"1.NP" 1*2</t>
  </si>
  <si>
    <t>142</t>
  </si>
  <si>
    <t>766694113</t>
  </si>
  <si>
    <t>Montáž parapetních desek dřevěných nebo plastových šířky do 30 cm délky do 2,6 m</t>
  </si>
  <si>
    <t>-1137071253</t>
  </si>
  <si>
    <t>143</t>
  </si>
  <si>
    <t>-1849766407</t>
  </si>
  <si>
    <t>"1.NP" 2,075</t>
  </si>
  <si>
    <t>144</t>
  </si>
  <si>
    <t>724057935</t>
  </si>
  <si>
    <t>"2.NP" 2,075</t>
  </si>
  <si>
    <t>145</t>
  </si>
  <si>
    <t>839145408</t>
  </si>
  <si>
    <t>"2.NP" 1*2</t>
  </si>
  <si>
    <t>146</t>
  </si>
  <si>
    <t>766999R01</t>
  </si>
  <si>
    <t>Tepelně izolační výlez do podstřešního prostoru</t>
  </si>
  <si>
    <t>255965874</t>
  </si>
  <si>
    <t>147</t>
  </si>
  <si>
    <t>998766102</t>
  </si>
  <si>
    <t>Přesun hmot tonážní pro konstrukce truhlářské v objektech v do 12 m</t>
  </si>
  <si>
    <t>-261743857</t>
  </si>
  <si>
    <t>767</t>
  </si>
  <si>
    <t>Konstrukce zámečnické</t>
  </si>
  <si>
    <t>148</t>
  </si>
  <si>
    <t>767165111</t>
  </si>
  <si>
    <t>Montáž zábradlí rovného madla z trubek nebo tenkostěnných profilů šroubovaného</t>
  </si>
  <si>
    <t>-488396958</t>
  </si>
  <si>
    <t>0,85*2+1,1*2</t>
  </si>
  <si>
    <t>149</t>
  </si>
  <si>
    <t>1401102R</t>
  </si>
  <si>
    <t>madlo kovové</t>
  </si>
  <si>
    <t>-1104011502</t>
  </si>
  <si>
    <t>150</t>
  </si>
  <si>
    <t>767661811</t>
  </si>
  <si>
    <t>Demontáž mříží pevných nebo otevíravých</t>
  </si>
  <si>
    <t>-648745239</t>
  </si>
  <si>
    <t>"1.NP" 1,2*2,25+1,2*1+1*1,44+2,075*1,44+0,4*1</t>
  </si>
  <si>
    <t>151</t>
  </si>
  <si>
    <t>767662110</t>
  </si>
  <si>
    <t>Montáž mříží pevných šroubovaných</t>
  </si>
  <si>
    <t>-1265237232</t>
  </si>
  <si>
    <t>"1.NP" 1,2*1+0,45*1+1*1,44+2,075*1,44</t>
  </si>
  <si>
    <t>152</t>
  </si>
  <si>
    <t>767662R01</t>
  </si>
  <si>
    <t>mříž pevná</t>
  </si>
  <si>
    <t>-803546403</t>
  </si>
  <si>
    <t>153</t>
  </si>
  <si>
    <t>767662210</t>
  </si>
  <si>
    <t>Montáž mříží otvíravých</t>
  </si>
  <si>
    <t>-547198742</t>
  </si>
  <si>
    <t>"1.NP" 0,9*2,05</t>
  </si>
  <si>
    <t>154</t>
  </si>
  <si>
    <t>767662R02</t>
  </si>
  <si>
    <t>mříž otvíravá</t>
  </si>
  <si>
    <t>413670816</t>
  </si>
  <si>
    <t>155</t>
  </si>
  <si>
    <t>998767102</t>
  </si>
  <si>
    <t>Přesun hmot tonážní pro zámečnické konstrukce v objektech v do 12 m</t>
  </si>
  <si>
    <t>57524824</t>
  </si>
  <si>
    <t>771</t>
  </si>
  <si>
    <t>Podlahy z dlaždic</t>
  </si>
  <si>
    <t>156</t>
  </si>
  <si>
    <t>771151016</t>
  </si>
  <si>
    <t>Samonivelační stěrka podlah pevnosti 20 tl do 15 mm</t>
  </si>
  <si>
    <t>-1344849651</t>
  </si>
  <si>
    <t>4,56+3,06+1,03+3,09+11,43</t>
  </si>
  <si>
    <t>157</t>
  </si>
  <si>
    <t>771474112</t>
  </si>
  <si>
    <t>Montáž soklů z dlaždic keramických rovných flexibilní lepidlo v do 90 mm</t>
  </si>
  <si>
    <t>1026678441</t>
  </si>
  <si>
    <t>"1.NP - 1.03" 1,475*2+1,63*2-0,8*2-0,7</t>
  </si>
  <si>
    <t>"1.NP - 1.05" 0,98*2+1,05*2-0,8</t>
  </si>
  <si>
    <t>"1.NP - 1.06" 1,03*2+1,15+2,7*2-0,8*4-0,88*2</t>
  </si>
  <si>
    <t>"1.NP - 1.07" 1,05*2+1,885*2-0,8</t>
  </si>
  <si>
    <t>"1.NP - 1.08" 2,64+5,845*2+0,44*2+0,4*2-0,8-0,9</t>
  </si>
  <si>
    <t>"2.NP - 2.03" 1,755*2+1,78*2-0,8*2-0,7</t>
  </si>
  <si>
    <t>"2.NP - 2.05" 0,98*2+1,05*2-0,8</t>
  </si>
  <si>
    <t>"2.NP - 2.06" 2,94*2+1,18*2-0,8*2</t>
  </si>
  <si>
    <t>"2.NP - 2.07" 1,33*2+1,14+1,175+1,15+0,35+0,35+1,625+1,15+0,23-0,8*4</t>
  </si>
  <si>
    <t>158</t>
  </si>
  <si>
    <t>59761275</t>
  </si>
  <si>
    <t>sokl-dlažba keramická slinutá hladká do interiéru i exteriéru 330x80mm</t>
  </si>
  <si>
    <t>1434763644</t>
  </si>
  <si>
    <t>51,5*3,03 'Přepočtené koeficientem množství</t>
  </si>
  <si>
    <t>159</t>
  </si>
  <si>
    <t>771531801</t>
  </si>
  <si>
    <t>Demontáž podlah z dlaždic cihelných kladených do malty</t>
  </si>
  <si>
    <t>-244386914</t>
  </si>
  <si>
    <t>"podkroví" 41,93</t>
  </si>
  <si>
    <t>160</t>
  </si>
  <si>
    <t>771571810</t>
  </si>
  <si>
    <t>Demontáž podlah z dlaždic keramických kladených do malty</t>
  </si>
  <si>
    <t>-1968141169</t>
  </si>
  <si>
    <t>"1.NP" 1,03+3,19+12+3,27+18,55+20,19</t>
  </si>
  <si>
    <t>"2.NP" 1,03+3,45</t>
  </si>
  <si>
    <t>161</t>
  </si>
  <si>
    <t>771574112</t>
  </si>
  <si>
    <t>Montáž podlah keramických hladkých lepených flexibilním lepidlem do 12 ks/ m2</t>
  </si>
  <si>
    <t>-1837638081</t>
  </si>
  <si>
    <t>"1.NP" 4,56+2,63+1,03+1,08+1,98+18,57</t>
  </si>
  <si>
    <t>"2.NP" 4,56+3,06+1,03+3,09+11,43</t>
  </si>
  <si>
    <t>"podkroví" 4,02+2,13+14,93</t>
  </si>
  <si>
    <t>162</t>
  </si>
  <si>
    <t>59761003</t>
  </si>
  <si>
    <t>dlažba keramická hutná hladká do interiéru přes 9 do 12 ks/m2</t>
  </si>
  <si>
    <t>-1658975343</t>
  </si>
  <si>
    <t>163</t>
  </si>
  <si>
    <t>998771102</t>
  </si>
  <si>
    <t>Přesun hmot tonážní pro podlahy z dlaždic v objektech v do 12 m</t>
  </si>
  <si>
    <t>-1798069866</t>
  </si>
  <si>
    <t>776</t>
  </si>
  <si>
    <t>Podlahy povlakové</t>
  </si>
  <si>
    <t>164</t>
  </si>
  <si>
    <t>776131111</t>
  </si>
  <si>
    <t>Vyztužení podkladu povlakových podlah armovacím pletivem ze skelných vláken</t>
  </si>
  <si>
    <t>1505617876</t>
  </si>
  <si>
    <t>9,41+19,34+10,48</t>
  </si>
  <si>
    <t>165</t>
  </si>
  <si>
    <t>776141114</t>
  </si>
  <si>
    <t>Vyrovnání podkladu povlakových podlah stěrkou pevnosti 20 MPa tl 10 mm</t>
  </si>
  <si>
    <t>862029812</t>
  </si>
  <si>
    <t>(9,41+19,34+10,48)*1,5</t>
  </si>
  <si>
    <t>166</t>
  </si>
  <si>
    <t>776201811</t>
  </si>
  <si>
    <t>Demontáž lepených povlakových podlah bez podložky ručně</t>
  </si>
  <si>
    <t>-1998873595</t>
  </si>
  <si>
    <t>"2.NP" 11,59</t>
  </si>
  <si>
    <t>167</t>
  </si>
  <si>
    <t>776221111</t>
  </si>
  <si>
    <t>Lepení pásů z PVC standardním lepidlem</t>
  </si>
  <si>
    <t>-2072914295</t>
  </si>
  <si>
    <t>"1.NP" 8,18+20,19</t>
  </si>
  <si>
    <t>"2.NP" 9,41+19,34+10,48</t>
  </si>
  <si>
    <t>"podkroví" 29,01+1,03</t>
  </si>
  <si>
    <t>168</t>
  </si>
  <si>
    <t>28411000</t>
  </si>
  <si>
    <t>PVC heterogenní zátěžová antibakteriální, nášlapná vrstva 0,90mm, třída zátěže 34/43, otlak do 0,03mm, R10, hořlavost Bfl S1</t>
  </si>
  <si>
    <t>-1783731831</t>
  </si>
  <si>
    <t>97,64*1,1 'Přepočtené koeficientem množství</t>
  </si>
  <si>
    <t>169</t>
  </si>
  <si>
    <t>776421111</t>
  </si>
  <si>
    <t>Montáž obvodových lišt lepením</t>
  </si>
  <si>
    <t>-1200971638</t>
  </si>
  <si>
    <t>"1.NP" 1,86*2+4,4*2-0,8-0,9+4,385*2+4,665*2-0,9</t>
  </si>
  <si>
    <t>"2.NP" 2,01*2+4,68*2-0,9-0,8+4,535*2+4,265*2-0,9-0,8+4,67*2+2,29*2-0,8</t>
  </si>
  <si>
    <t>"podkroví" 6,845*2+4,29*2+0,3*4-0,7-0,8+1,535*2+3,41*2+3,04*2+0,425*2-0,8*2+3,04*2+4,3*2+0,15*2-0,8</t>
  </si>
  <si>
    <t>170</t>
  </si>
  <si>
    <t>28411008</t>
  </si>
  <si>
    <t>lišta soklová PVC 16x60mm</t>
  </si>
  <si>
    <t>446317781</t>
  </si>
  <si>
    <t>120,09*1,02 'Přepočtené koeficientem množství</t>
  </si>
  <si>
    <t>171</t>
  </si>
  <si>
    <t>998776102</t>
  </si>
  <si>
    <t>Přesun hmot tonážní pro podlahy povlakové v objektech v do 12 m</t>
  </si>
  <si>
    <t>-160880783</t>
  </si>
  <si>
    <t>777</t>
  </si>
  <si>
    <t>Podlahy lité</t>
  </si>
  <si>
    <t>172</t>
  </si>
  <si>
    <t>777612201</t>
  </si>
  <si>
    <t>Uzavírací epoxidový barevný nátěr schodišťových stupňů</t>
  </si>
  <si>
    <t>-1422029997</t>
  </si>
  <si>
    <t>173</t>
  </si>
  <si>
    <t>998777102</t>
  </si>
  <si>
    <t>Přesun hmot tonážní pro podlahy lité v objektech v do 12 m</t>
  </si>
  <si>
    <t>-1490794671</t>
  </si>
  <si>
    <t>781</t>
  </si>
  <si>
    <t>Dokončovací práce - obklady</t>
  </si>
  <si>
    <t>174</t>
  </si>
  <si>
    <t>781471810</t>
  </si>
  <si>
    <t>Demontáž obkladů z obkladaček keramických kladených do malty</t>
  </si>
  <si>
    <t>1488561484</t>
  </si>
  <si>
    <t>"1.NP" (3,01*2+1,085*2)*1,5-0,7*1,5</t>
  </si>
  <si>
    <t>"2.NP" (1,18*2+2,94*2)*1,5-0,7*1,5</t>
  </si>
  <si>
    <t>175</t>
  </si>
  <si>
    <t>781474113</t>
  </si>
  <si>
    <t>Montáž obkladů vnitřních keramických hladkých do 19 ks/m2 lepených flexibilním lepidlem</t>
  </si>
  <si>
    <t>-460047304</t>
  </si>
  <si>
    <t>"1.NP" 2,61*(1,45-0,85)+(1,63*2+2,8*2)*2-0,7*1,97</t>
  </si>
  <si>
    <t>"2.NP" 2,61*(1,45-0,85)+(1,63*2+2,8*2)*2-0,7*1,97</t>
  </si>
  <si>
    <t>"podkroví" (2,54*2+1,58*2)*2-0,7*1,97-0,6*1,97+(1,35*2+1,58*2)*2-0,6*1,97+(2,2+0,6)*(1,45-0,85)</t>
  </si>
  <si>
    <t>obklad</t>
  </si>
  <si>
    <t>176</t>
  </si>
  <si>
    <t>59761071</t>
  </si>
  <si>
    <t>obklad keramický hladký přes 12 do 19ks/m2</t>
  </si>
  <si>
    <t>442412288</t>
  </si>
  <si>
    <t>61,951*1,1 'Přepočtené koeficientem množství</t>
  </si>
  <si>
    <t>177</t>
  </si>
  <si>
    <t>781494111</t>
  </si>
  <si>
    <t>Plastové profily rohové lepené flexibilním lepidlem</t>
  </si>
  <si>
    <t>-1567053240</t>
  </si>
  <si>
    <t>"1.NP" 2*4</t>
  </si>
  <si>
    <t>"2.NP" 2*4</t>
  </si>
  <si>
    <t>"podkroví" 2*(4+4)+0,6</t>
  </si>
  <si>
    <t>178</t>
  </si>
  <si>
    <t>781494511</t>
  </si>
  <si>
    <t>Plastové profily ukončovací lepené flexibilním lepidlem</t>
  </si>
  <si>
    <t>-1587914307</t>
  </si>
  <si>
    <t>"1.NP" 2*2+2*0,6</t>
  </si>
  <si>
    <t>"2.NP" 2*2+2*0,6</t>
  </si>
  <si>
    <t>"podkroví" 2*(2+2)+2*0,6</t>
  </si>
  <si>
    <t>179</t>
  </si>
  <si>
    <t>998781102</t>
  </si>
  <si>
    <t>Přesun hmot tonážní pro obklady keramické v objektech v do 12 m</t>
  </si>
  <si>
    <t>-1127954369</t>
  </si>
  <si>
    <t>783</t>
  </si>
  <si>
    <t>Dokončovací práce - nátěry</t>
  </si>
  <si>
    <t>180</t>
  </si>
  <si>
    <t>783901201</t>
  </si>
  <si>
    <t>Hrubé broušení dřevěných podlah před provedením nátěru</t>
  </si>
  <si>
    <t>-2064317917</t>
  </si>
  <si>
    <t>"2.NP" 17,82</t>
  </si>
  <si>
    <t>181</t>
  </si>
  <si>
    <t>783906857</t>
  </si>
  <si>
    <t>Odstranění nátěrů z betonových podlah odstraňovačem nátěrů</t>
  </si>
  <si>
    <t>719755249</t>
  </si>
  <si>
    <t>13*1,14*(0,172+0,29)+14*1,14*(0,18+0,274)+8*1,15*(0,172+0,29)+12*1,14*(0,175+0,311)+7*1,15*(0,175+0,29)</t>
  </si>
  <si>
    <t>182</t>
  </si>
  <si>
    <t>783917151</t>
  </si>
  <si>
    <t>Krycí jednonásobný syntetický nátěr betonové podlahy</t>
  </si>
  <si>
    <t>-383390418</t>
  </si>
  <si>
    <t>784</t>
  </si>
  <si>
    <t>Dokončovací práce - malby a tapety</t>
  </si>
  <si>
    <t>183</t>
  </si>
  <si>
    <t>784221101</t>
  </si>
  <si>
    <t>Dvojnásobné bílé malby ze směsí za sucha dobře otěruvzdorných v místnostech do 3,80 m</t>
  </si>
  <si>
    <t>1642222541</t>
  </si>
  <si>
    <t>omítstě10+omítstě30+omítstě50+omítstě70+omítstr10+omítstr30+sdkpříč*2+sdkpodkroví</t>
  </si>
  <si>
    <t>EL - Silnoproudá elektroinstalace</t>
  </si>
  <si>
    <t xml:space="preserve"> </t>
  </si>
  <si>
    <t>D1 - 01.: Rozvaděče</t>
  </si>
  <si>
    <t>D2 - 02.: Kabely</t>
  </si>
  <si>
    <t>D3 - 03.: Svítidla (svítidla nejsou součástí dodávky elektro, svítidla si dodá investor)</t>
  </si>
  <si>
    <t>D4 - 04.: Koncové prvky</t>
  </si>
  <si>
    <t>D5 - 05.: Instalační materiál</t>
  </si>
  <si>
    <t>D6 - 06.: Ostatní materiál</t>
  </si>
  <si>
    <t>D7 - 07.: Hromosvod (pouze přesun svodů s ohledem na nové zateplení)</t>
  </si>
  <si>
    <t>D8 - 08.: Spojené ostatní práce</t>
  </si>
  <si>
    <t>D9 - 09.: Ostatní</t>
  </si>
  <si>
    <t>D1</t>
  </si>
  <si>
    <t>01.: Rozvaděče</t>
  </si>
  <si>
    <t>R 1.1</t>
  </si>
  <si>
    <t>Rozvaděč  HR vč. náplně a příslušenství (náplň viz schéma rozvaděče)</t>
  </si>
  <si>
    <t>kpl</t>
  </si>
  <si>
    <t>R 1.2</t>
  </si>
  <si>
    <t>Úprava ve skříni HDS - výměna pojistek v HDS na min.hodnotu 3*80A, vše dle standardu ČEZ</t>
  </si>
  <si>
    <t>ks</t>
  </si>
  <si>
    <t>R 1.3</t>
  </si>
  <si>
    <t>Úprava elektroměrového rozvaděč RE, osazení nového jištění a přímého měření 3*50A/B pro spotřebu objektu, vše dle standardu ČEZ včetně přihlášení k odběru, apod.</t>
  </si>
  <si>
    <t>D2</t>
  </si>
  <si>
    <t>02.: Kabely</t>
  </si>
  <si>
    <t>K 1.1</t>
  </si>
  <si>
    <t>CYKY 3Ox1,5</t>
  </si>
  <si>
    <t>K 1.2</t>
  </si>
  <si>
    <t>CYKY 3Jx1,5</t>
  </si>
  <si>
    <t>K 1.3</t>
  </si>
  <si>
    <t>CYKY 3Jx2,5</t>
  </si>
  <si>
    <t>K 1.4</t>
  </si>
  <si>
    <t>CYKY 4Jx10</t>
  </si>
  <si>
    <t>K 1.5</t>
  </si>
  <si>
    <t>CYKY 4Jx25</t>
  </si>
  <si>
    <t>K 1.6</t>
  </si>
  <si>
    <t>AY2,5</t>
  </si>
  <si>
    <t>K 1.7</t>
  </si>
  <si>
    <t>CYA 1x6 žz</t>
  </si>
  <si>
    <t>K 1.8</t>
  </si>
  <si>
    <t>CYA 1x10 žz</t>
  </si>
  <si>
    <t>K 1.9</t>
  </si>
  <si>
    <t>CYA 1x25 žz</t>
  </si>
  <si>
    <t>D3</t>
  </si>
  <si>
    <t>03.: Svítidla (svítidla nejsou součástí dodávky elektro, svítidla si dodá investor)</t>
  </si>
  <si>
    <t>S 1.1</t>
  </si>
  <si>
    <t>Světelný vývod (svítidlo) - kompletní vybavení včetně světelného zdroje, apod.</t>
  </si>
  <si>
    <t>D4</t>
  </si>
  <si>
    <t>04.: Koncové prvky</t>
  </si>
  <si>
    <t>P 1.1</t>
  </si>
  <si>
    <t>Zásuvka 16A/230V vč.rámečku a krabice - komplet - design určí architekt (bude vzorkováno)</t>
  </si>
  <si>
    <t>P 1.2</t>
  </si>
  <si>
    <t>Zásuvka 16A/230V s přep.ochr. a opt.signalizací vč.rámečku a krabice - komplet - design určí architekt (bude vzorkováno)</t>
  </si>
  <si>
    <t>P 1.3</t>
  </si>
  <si>
    <t>Dvouzásuvka 16A/230V vč.rámečku a krabice - komplet - design určí architekt (bude vzorkováno)</t>
  </si>
  <si>
    <t>P 1.4</t>
  </si>
  <si>
    <t>Zásuvka 16A/230V, IP44, pod omítku - komplet - design určí architekt (bude vzorkováno)</t>
  </si>
  <si>
    <t>P 1.5</t>
  </si>
  <si>
    <t>Zásuvka 16A/230V, IP44, pod omítku s víčkem - komplet - design určí architekt (bude vzorkováno)</t>
  </si>
  <si>
    <t>P 1.6</t>
  </si>
  <si>
    <t>Vypínač řaz.č.1, 10A/250V vč.rámečku a krabice - komplet - design určí architekt (bude vzorkováno)</t>
  </si>
  <si>
    <t>P 1.7</t>
  </si>
  <si>
    <t>Vypínač řaz.č.6, 10A/250V vč.rámečku a krabice - komplet - design určí architekt (bude vzorkováno)</t>
  </si>
  <si>
    <t>P 1.8</t>
  </si>
  <si>
    <t>Vypínač řaz.č.7, 10A/250V vč.rámečku a krabice - komplet - design určí architekt (bude vzorkováno)</t>
  </si>
  <si>
    <t>P 1.9</t>
  </si>
  <si>
    <t>Autonomní hlásič požáru vč. rámečku a krabice - komplet - design určí architekt (bude vzorkováno)</t>
  </si>
  <si>
    <t>P 1.10</t>
  </si>
  <si>
    <t>Televizní zásuvka TV+SAT vč.rámečku a krabice - komplet - design určí architekt (bude vzorkováno)</t>
  </si>
  <si>
    <t>P 1.11</t>
  </si>
  <si>
    <t>Datová zásuvka RJ45 vč.rámečku a krabice - komplet - design určí architekt (bude vzorkováno)</t>
  </si>
  <si>
    <t>D5</t>
  </si>
  <si>
    <t>05.: Instalační materiál</t>
  </si>
  <si>
    <t>I 1.1</t>
  </si>
  <si>
    <t>Trubka elektroinstalační ohebná PVC SUPER MONOFLEX O 25/18,3 mm</t>
  </si>
  <si>
    <t>I 1.2</t>
  </si>
  <si>
    <t>Trubka elektroinstalační ohebná PVC SUPER MONOFLEX O 32/24,3 mm</t>
  </si>
  <si>
    <t>I 1.3</t>
  </si>
  <si>
    <t>Rozvodná krabice pod omítku vč.víčka a svorkovnice</t>
  </si>
  <si>
    <t>I 1.4</t>
  </si>
  <si>
    <t>Ekvipotenciální přípojnice EPS-2 vč.krytu</t>
  </si>
  <si>
    <t>I 1.5</t>
  </si>
  <si>
    <t>Svorka Bernard vč. pásku CU</t>
  </si>
  <si>
    <t>D6</t>
  </si>
  <si>
    <t>06.: Ostatní materiál</t>
  </si>
  <si>
    <t>M 1.1</t>
  </si>
  <si>
    <t>Pomocný a spojovací materiál</t>
  </si>
  <si>
    <t>M 1.2</t>
  </si>
  <si>
    <t>Podružný elektroinstalační materiál</t>
  </si>
  <si>
    <t>D7</t>
  </si>
  <si>
    <t>07.: Hromosvod (pouze přesun svodů s ohledem na nové zateplení)</t>
  </si>
  <si>
    <t>H 1.1</t>
  </si>
  <si>
    <t>Svorka okapová SO</t>
  </si>
  <si>
    <t>H 1.2</t>
  </si>
  <si>
    <t>Univerzální svorka SU</t>
  </si>
  <si>
    <t>H 1.3</t>
  </si>
  <si>
    <t>Zkušební svorka Sza</t>
  </si>
  <si>
    <t>H 1.4</t>
  </si>
  <si>
    <t>Ochranný úhelník OÚ 1,7</t>
  </si>
  <si>
    <t>H 1.5</t>
  </si>
  <si>
    <t>Drát FeZn 8mm</t>
  </si>
  <si>
    <t>H 1.6</t>
  </si>
  <si>
    <t>Podpěra vedení PV1P-55</t>
  </si>
  <si>
    <t>H 1.7</t>
  </si>
  <si>
    <t>Označovací štítek svodu</t>
  </si>
  <si>
    <t>H 1.8</t>
  </si>
  <si>
    <t>Tabulka - výstražná</t>
  </si>
  <si>
    <t>D8</t>
  </si>
  <si>
    <t>08.: Spojené ostatní práce</t>
  </si>
  <si>
    <t>Z 1.1</t>
  </si>
  <si>
    <t>Stavební úpravy spojené s instalací rozvaděče (cca 2h na rozvaděč)</t>
  </si>
  <si>
    <t>h</t>
  </si>
  <si>
    <t>Z 1.2</t>
  </si>
  <si>
    <t>Průběžný denní úklid</t>
  </si>
  <si>
    <t>Z 1.3</t>
  </si>
  <si>
    <t>Zednické přípomoce (zaomítnutí a začištění drážek, apod.)</t>
  </si>
  <si>
    <t>Z 1.4</t>
  </si>
  <si>
    <t>Sekání drážek pro kabely 30*30mm</t>
  </si>
  <si>
    <t>Z 1.5</t>
  </si>
  <si>
    <t>Sekání drážek pro kabely 50*50mm</t>
  </si>
  <si>
    <t>Z 1.6</t>
  </si>
  <si>
    <t>Sekání drážek pro kabely 50*100mm</t>
  </si>
  <si>
    <t>Z 1.7</t>
  </si>
  <si>
    <t>Průrazy stěn a stropů, vrtání</t>
  </si>
  <si>
    <t>Z 1.8</t>
  </si>
  <si>
    <t>Odvoz suti</t>
  </si>
  <si>
    <t>Z 1.9</t>
  </si>
  <si>
    <t>Doprava</t>
  </si>
  <si>
    <t>D9</t>
  </si>
  <si>
    <t>09.: Ostatní</t>
  </si>
  <si>
    <t>O 1.1</t>
  </si>
  <si>
    <t>Výchozí revize</t>
  </si>
  <si>
    <t>O 1.2</t>
  </si>
  <si>
    <t>Výrobní dokumentace</t>
  </si>
  <si>
    <t>O 1.3</t>
  </si>
  <si>
    <t>PD skutečného provedení</t>
  </si>
  <si>
    <t>O 1.4</t>
  </si>
  <si>
    <t>Podružný montážní materiál</t>
  </si>
  <si>
    <t>O 1.5</t>
  </si>
  <si>
    <t>Ekologická likvidace odpadu</t>
  </si>
  <si>
    <t>999999001</t>
  </si>
  <si>
    <t>Montáž silnoproudé elektroinstalace</t>
  </si>
  <si>
    <t>Kč</t>
  </si>
  <si>
    <t>-1940036607</t>
  </si>
  <si>
    <t>ZTI - Zdravotně-technické instalace</t>
  </si>
  <si>
    <t xml:space="preserve">    721 - Zdravotechnika - vnitřní kanalizace</t>
  </si>
  <si>
    <t xml:space="preserve">    722 - Zdravotechnika - vnitřní vodovod</t>
  </si>
  <si>
    <t xml:space="preserve">    726 - Zdravotechnika - předstěnové instalace</t>
  </si>
  <si>
    <t>971042ZTI</t>
  </si>
  <si>
    <t>Stavební přípomoci pro ZTI - vybourání otvorů pro rozvody - vč. odvozu suti na skládku a následného zapravení a výmalby - stavební připravenost pro zařizovací předměty</t>
  </si>
  <si>
    <t>-1111694145</t>
  </si>
  <si>
    <t>721</t>
  </si>
  <si>
    <t>Zdravotechnika - vnitřní kanalizace</t>
  </si>
  <si>
    <t>721173402</t>
  </si>
  <si>
    <t>Potrubí kanalizační z PVC SN 4 svodné DN 125</t>
  </si>
  <si>
    <t>338411955</t>
  </si>
  <si>
    <t>721174025</t>
  </si>
  <si>
    <t>Potrubí kanalizační z PP odpadní DN 110</t>
  </si>
  <si>
    <t>2049555659</t>
  </si>
  <si>
    <t>721174043</t>
  </si>
  <si>
    <t>Potrubí kanalizační z PP připojovací DN 50</t>
  </si>
  <si>
    <t>1688603335</t>
  </si>
  <si>
    <t>72119410R</t>
  </si>
  <si>
    <t>Napojení na stávající rozvody splaškové kanalizace</t>
  </si>
  <si>
    <t>-606984645</t>
  </si>
  <si>
    <t>721226513</t>
  </si>
  <si>
    <t>Zápachová uzávěrka podomítková pro pračku a myčku DN 40/50 s přípojem vody a elektřiny</t>
  </si>
  <si>
    <t>671859193</t>
  </si>
  <si>
    <t>721273153</t>
  </si>
  <si>
    <t>Hlavice ventilační polypropylen PP DN 110</t>
  </si>
  <si>
    <t>172295428</t>
  </si>
  <si>
    <t>721290111</t>
  </si>
  <si>
    <t>Zkouška těsnosti potrubí kanalizace vodou do DN 125</t>
  </si>
  <si>
    <t>-277796947</t>
  </si>
  <si>
    <t>15+19,5+29</t>
  </si>
  <si>
    <t>998721102</t>
  </si>
  <si>
    <t>Přesun hmot tonážní pro vnitřní kanalizace v objektech v do 12 m</t>
  </si>
  <si>
    <t>-1961498800</t>
  </si>
  <si>
    <t>722</t>
  </si>
  <si>
    <t>Zdravotechnika - vnitřní vodovod</t>
  </si>
  <si>
    <t>722174003</t>
  </si>
  <si>
    <t>Potrubí vodovodní plastové PPR svar polyfuze PN 16 D 25 x 3,5 mm</t>
  </si>
  <si>
    <t>-8187256</t>
  </si>
  <si>
    <t>722174004</t>
  </si>
  <si>
    <t>Potrubí vodovodní plastové PPR svar polyfuze PN 16 D 32 x 4,4 mm</t>
  </si>
  <si>
    <t>-695510767</t>
  </si>
  <si>
    <t>722181242</t>
  </si>
  <si>
    <t>Ochrana vodovodního potrubí přilepenými termoizolačními trubicemi z PE tl do 20 mm DN do 45 mm</t>
  </si>
  <si>
    <t>674826256</t>
  </si>
  <si>
    <t>19+62,6</t>
  </si>
  <si>
    <t>72219040R</t>
  </si>
  <si>
    <t>Napojení na stávající rozvody vody</t>
  </si>
  <si>
    <t>1648450239</t>
  </si>
  <si>
    <t>722240124</t>
  </si>
  <si>
    <t>Kohout kulový plastový PPR DN 32</t>
  </si>
  <si>
    <t>-781591776</t>
  </si>
  <si>
    <t>72226221R</t>
  </si>
  <si>
    <t>Vodoměr podružný</t>
  </si>
  <si>
    <t>-1113735450</t>
  </si>
  <si>
    <t>722290215</t>
  </si>
  <si>
    <t>Zkouška těsnosti vodovodního potrubí hrdlového nebo přírubového do DN 100</t>
  </si>
  <si>
    <t>1328008920</t>
  </si>
  <si>
    <t>722290234</t>
  </si>
  <si>
    <t>Proplach a dezinfekce vodovodního potrubí do DN 80</t>
  </si>
  <si>
    <t>-598041879</t>
  </si>
  <si>
    <t>998722102</t>
  </si>
  <si>
    <t>Přesun hmot tonážní pro vnitřní vodovod v objektech v do 12 m</t>
  </si>
  <si>
    <t>-492739837</t>
  </si>
  <si>
    <t>725112022</t>
  </si>
  <si>
    <t>Klozet keramický závěsný na nosné stěny s hlubokým splachováním odpad vodorovný</t>
  </si>
  <si>
    <t>604468067</t>
  </si>
  <si>
    <t>725211603</t>
  </si>
  <si>
    <t>Umyvadlo keramické bílé šířky 600 mm bez krytu na sifon připevněné na stěnu šrouby</t>
  </si>
  <si>
    <t>863197332</t>
  </si>
  <si>
    <t>725241112</t>
  </si>
  <si>
    <t>Vanička sprchová akrylátová čtvercová 900x900 mm</t>
  </si>
  <si>
    <t>-717386934</t>
  </si>
  <si>
    <t>725244203</t>
  </si>
  <si>
    <t>Zástěna sprchová skleněná tl. 6 mm pevná bezdveřová na vaničku šířky 900 mm</t>
  </si>
  <si>
    <t>-1290880373</t>
  </si>
  <si>
    <t>725244753</t>
  </si>
  <si>
    <t>Zástěna sprchová rohová bezrámová skleněná tl. 6 a 8 mm dveře otvíravé dvoukřídlové vstup z rohu na vaničku 900x900 mm</t>
  </si>
  <si>
    <t>756577026</t>
  </si>
  <si>
    <t>725311121</t>
  </si>
  <si>
    <t>Dřez jednoduchý nerezový se zápachovou uzávěrkou s odkapávací plochou 560x480 mm a miskou</t>
  </si>
  <si>
    <t>1724117652</t>
  </si>
  <si>
    <t>725813111</t>
  </si>
  <si>
    <t>Ventil rohový bez připojovací trubičky nebo flexi hadičky G 1/2</t>
  </si>
  <si>
    <t>505684521</t>
  </si>
  <si>
    <t>15+3</t>
  </si>
  <si>
    <t>725821312</t>
  </si>
  <si>
    <t>Baterie dřezová nástěnná páková s otáčivým kulatým ústím a délkou ramínka 300 mm</t>
  </si>
  <si>
    <t>-1500250922</t>
  </si>
  <si>
    <t>725822612</t>
  </si>
  <si>
    <t>Baterie umyvadlová stojánková páková s výpustí</t>
  </si>
  <si>
    <t>-2072998945</t>
  </si>
  <si>
    <t>725841333</t>
  </si>
  <si>
    <t>Baterie sprchová podomítková s přepínačem a pevnou sprchou</t>
  </si>
  <si>
    <t>-814076731</t>
  </si>
  <si>
    <t>998725102</t>
  </si>
  <si>
    <t>Přesun hmot tonážní pro zařizovací předměty v objektech v do 12 m</t>
  </si>
  <si>
    <t>208327604</t>
  </si>
  <si>
    <t>726</t>
  </si>
  <si>
    <t>Zdravotechnika - předstěnové instalace</t>
  </si>
  <si>
    <t>726111031</t>
  </si>
  <si>
    <t>Instalační předstěna - klozet s ovládáním zepředu v 1080 mm závěsný do masivní zděné kce</t>
  </si>
  <si>
    <t>1547535221</t>
  </si>
  <si>
    <t>998726112</t>
  </si>
  <si>
    <t>Přesun hmot tonážní pro instalační prefabrikáty v objektech v do 12 m</t>
  </si>
  <si>
    <t>608423872</t>
  </si>
  <si>
    <t>ÚT - Vytápění</t>
  </si>
  <si>
    <t xml:space="preserve">    731-K1 - Ústřední vytápění - kotel K1</t>
  </si>
  <si>
    <t xml:space="preserve">    731-K2 - Ústřední vytápění - kotel K2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</si>
  <si>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</si>
  <si>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</si>
  <si>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</si>
  <si>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9710429UT</t>
  </si>
  <si>
    <t>Stavební přípomoci pro ÚT - vybourání otvorů pro rozvody - vč. odvozu suti na skládku a následného zapravení a výmalby - stavební připravenost pro zdroje vytápění</t>
  </si>
  <si>
    <t>-748833925</t>
  </si>
  <si>
    <t>731-K1</t>
  </si>
  <si>
    <t>Ústřední vytápění - kotel K1</t>
  </si>
  <si>
    <t>K1-01</t>
  </si>
  <si>
    <t>kotel plynový kondenzační kombinovaný Intergas kompakt kombi HRE 24/18</t>
  </si>
  <si>
    <t>540627150</t>
  </si>
  <si>
    <t>K1-02</t>
  </si>
  <si>
    <t>rám HRE s expanzní nádobou 8 lt. pro kombi 24/18  a solo 12, 18</t>
  </si>
  <si>
    <t>430765952</t>
  </si>
  <si>
    <t>K1-03</t>
  </si>
  <si>
    <t>instalační konzole HRE kombi s dopouštěním zakončená ventily s vnějším závitem</t>
  </si>
  <si>
    <t>-324359562</t>
  </si>
  <si>
    <t>K1-04</t>
  </si>
  <si>
    <t>spalinová klapka HRE pro sdružené odvody spalin</t>
  </si>
  <si>
    <t>-1547900609</t>
  </si>
  <si>
    <t>K1-05</t>
  </si>
  <si>
    <t>kotlový adaptér HRE DN80 pro oddělený přívod vzduchu</t>
  </si>
  <si>
    <t>126442790</t>
  </si>
  <si>
    <t>K1-06</t>
  </si>
  <si>
    <t>kryt připojení HRE 14 cm</t>
  </si>
  <si>
    <t>-1495164205</t>
  </si>
  <si>
    <t>K1-07</t>
  </si>
  <si>
    <t>7 denní modulační pokojový termostat HRE drátový</t>
  </si>
  <si>
    <t>2133820098</t>
  </si>
  <si>
    <t>K1-08</t>
  </si>
  <si>
    <t>koleno s kontrolním otvorem PP DN80 x 87°</t>
  </si>
  <si>
    <t>2014909917</t>
  </si>
  <si>
    <t>K1-09</t>
  </si>
  <si>
    <t>trubka DN80 x 1000 mm</t>
  </si>
  <si>
    <t>-952173055</t>
  </si>
  <si>
    <t>K1-10</t>
  </si>
  <si>
    <t>koleno DN80 x 87°</t>
  </si>
  <si>
    <t>1655383972</t>
  </si>
  <si>
    <t>K1-11</t>
  </si>
  <si>
    <t>trubka DN80 x 500 mm</t>
  </si>
  <si>
    <t>-410723285</t>
  </si>
  <si>
    <t>K1-12</t>
  </si>
  <si>
    <t>trubka LAS DN80 x 500 mm - bajonet</t>
  </si>
  <si>
    <t>-2042310219</t>
  </si>
  <si>
    <t>K1-13</t>
  </si>
  <si>
    <t>komínová zděř DN125/80, PP RAL9016</t>
  </si>
  <si>
    <t>-1001717100</t>
  </si>
  <si>
    <t>K1-14</t>
  </si>
  <si>
    <t>kryt zděře DN125, PP RAL9016</t>
  </si>
  <si>
    <t>432920749</t>
  </si>
  <si>
    <t>K1-15</t>
  </si>
  <si>
    <t>patní koleno s podpěrou DN80 (koleno, kolej, opěrná tyč)</t>
  </si>
  <si>
    <t>-799122335</t>
  </si>
  <si>
    <t>K1-16</t>
  </si>
  <si>
    <t>centrická přechodka DN100/80, s hrdlem DN100</t>
  </si>
  <si>
    <t>1343373602</t>
  </si>
  <si>
    <t>K1-17</t>
  </si>
  <si>
    <t>trubka DN110 x 1000 mm</t>
  </si>
  <si>
    <t>-223755240</t>
  </si>
  <si>
    <t>K1-18</t>
  </si>
  <si>
    <t>T-kus LAS DN110 s přípojkou DN80 - bajonet</t>
  </si>
  <si>
    <t>-1297457435</t>
  </si>
  <si>
    <t>K1-19</t>
  </si>
  <si>
    <t>univerzální střešní taška DN 160/110, olovo / PE, cihlová, 25-45°</t>
  </si>
  <si>
    <t>-203699356</t>
  </si>
  <si>
    <t>K1-20</t>
  </si>
  <si>
    <t>střešní koncovka koaxiální DN160/110, prodloužená délka, PP cihlová</t>
  </si>
  <si>
    <t>-1948161212</t>
  </si>
  <si>
    <t>K1-21</t>
  </si>
  <si>
    <t>mřížka sání DN80, PP černá, UV stabilní</t>
  </si>
  <si>
    <t>1310246791</t>
  </si>
  <si>
    <t>K1-22</t>
  </si>
  <si>
    <t>multiProtec 1 l</t>
  </si>
  <si>
    <t>-1833448767</t>
  </si>
  <si>
    <t>K1-23</t>
  </si>
  <si>
    <t>Montáž kondenzačního kombinovaného kotle K1 včetně příslušenství</t>
  </si>
  <si>
    <t>869053084</t>
  </si>
  <si>
    <t>731-K2</t>
  </si>
  <si>
    <t>Ústřední vytápění - kotel K2</t>
  </si>
  <si>
    <t>K2-01</t>
  </si>
  <si>
    <t>Intergas kompakt kombi HRE 24/18</t>
  </si>
  <si>
    <t>-969379821</t>
  </si>
  <si>
    <t>K2-02</t>
  </si>
  <si>
    <t>-427880752</t>
  </si>
  <si>
    <t>K2-03</t>
  </si>
  <si>
    <t>288883662</t>
  </si>
  <si>
    <t>K2-04</t>
  </si>
  <si>
    <t>850564209</t>
  </si>
  <si>
    <t>K2-05</t>
  </si>
  <si>
    <t>-1298374290</t>
  </si>
  <si>
    <t>K2-06</t>
  </si>
  <si>
    <t>kontrolní kus přímý koaxiální DN100/60</t>
  </si>
  <si>
    <t>-2097105023</t>
  </si>
  <si>
    <t>K2-07</t>
  </si>
  <si>
    <t>trubka koaxiální DN100/60 x 1000 mm</t>
  </si>
  <si>
    <t>878182650</t>
  </si>
  <si>
    <t>K2-08</t>
  </si>
  <si>
    <t>univerzální střešní taška DN 100/60 a 125/80, olovo / PE, cihlová, 35-55°</t>
  </si>
  <si>
    <t>1002957232</t>
  </si>
  <si>
    <t>K2-09</t>
  </si>
  <si>
    <t>střešní koncovka koaxiální DN100/60, standardní délka, PP cihlová</t>
  </si>
  <si>
    <t>164626110</t>
  </si>
  <si>
    <t>K2-10</t>
  </si>
  <si>
    <t>-587807349</t>
  </si>
  <si>
    <t>K2-11</t>
  </si>
  <si>
    <t>Montáž kondenzačního kombinovaného kotle K2 včetně příslušenství</t>
  </si>
  <si>
    <t>1915039924</t>
  </si>
  <si>
    <t>733</t>
  </si>
  <si>
    <t>Ústřední vytápění - rozvodné potrubí</t>
  </si>
  <si>
    <t>733223301</t>
  </si>
  <si>
    <t>Potrubí měděné tvrdé spojované lisováním DN 12 ÚT</t>
  </si>
  <si>
    <t>1387042599</t>
  </si>
  <si>
    <t>733291101</t>
  </si>
  <si>
    <t>Zkouška těsnosti potrubí měděné do D 35x1,5</t>
  </si>
  <si>
    <t>-2101215668</t>
  </si>
  <si>
    <t>733811241</t>
  </si>
  <si>
    <t>Ochrana potrubí ústředního vytápění termoizolačními trubicemi z PE tl do 20 mm DN do 22 mm</t>
  </si>
  <si>
    <t>-2033903286</t>
  </si>
  <si>
    <t>998733102</t>
  </si>
  <si>
    <t>Přesun hmot tonážní pro rozvody potrubí v objektech v do 12 m</t>
  </si>
  <si>
    <t>1116813463</t>
  </si>
  <si>
    <t>734</t>
  </si>
  <si>
    <t>Ústřední vytápění - armatury</t>
  </si>
  <si>
    <t>73421112R</t>
  </si>
  <si>
    <t>Uzavírací, vypouštěcí a odvzdušňovací armatury na potrubí dle montáže</t>
  </si>
  <si>
    <t>-1118225829</t>
  </si>
  <si>
    <t>734221682</t>
  </si>
  <si>
    <t>Termostatická hlavice kapalinová PN 10 do 110°C otopných těles</t>
  </si>
  <si>
    <t>684133654</t>
  </si>
  <si>
    <t>73426140R</t>
  </si>
  <si>
    <t>Armatura pro spodní připojení otopných těles typ "H"</t>
  </si>
  <si>
    <t>-638948034</t>
  </si>
  <si>
    <t>73426141R</t>
  </si>
  <si>
    <t>Armatura pro spodní středové připojení otopných těles trubkových</t>
  </si>
  <si>
    <t>366278516</t>
  </si>
  <si>
    <t>998734102</t>
  </si>
  <si>
    <t>Přesun hmot tonážní pro armatury v objektech v do 12 m</t>
  </si>
  <si>
    <t>139892068</t>
  </si>
  <si>
    <t>735</t>
  </si>
  <si>
    <t>Ústřední vytápění - otopná tělesa</t>
  </si>
  <si>
    <t>735152453</t>
  </si>
  <si>
    <t>Otopné těleso panelové VK dvoudeskové 1 přídavná přestupní plocha výška/délka 500/600 mm</t>
  </si>
  <si>
    <t>2010495035</t>
  </si>
  <si>
    <t>735152455</t>
  </si>
  <si>
    <t>Otopné těleso panelové VK dvoudeskové 1 přídavná přestupní plocha výška/délka 500/800 mm</t>
  </si>
  <si>
    <t>-1735132594</t>
  </si>
  <si>
    <t>735152458</t>
  </si>
  <si>
    <t>Otopné těleso panelové VK dvoudeskové 1 přídavná přestupní plocha výška/délka 500/1100mm</t>
  </si>
  <si>
    <t>885075253</t>
  </si>
  <si>
    <t>735152459</t>
  </si>
  <si>
    <t>Otopné těleso panelové VK dvoudeskové 1 přídavná přestupní plocha výška/délka 500/1200mm</t>
  </si>
  <si>
    <t>1441343059</t>
  </si>
  <si>
    <t>735152460</t>
  </si>
  <si>
    <t>Otopné těleso panelové VK dvoudeskové 1 přídavná přestupní plocha výška/délka 500/1400mm</t>
  </si>
  <si>
    <t>-1423620412</t>
  </si>
  <si>
    <t>735152475</t>
  </si>
  <si>
    <t>Otopné těleso panelové VK dvoudeskové 1 přídavná přestupní plocha výška/délka 600/800mm</t>
  </si>
  <si>
    <t>1565823805</t>
  </si>
  <si>
    <t>735152536</t>
  </si>
  <si>
    <t>Otopné těleso panelové VK dvoudeskové 2 přídavné přestupní plochy výška/délka 400/900mm</t>
  </si>
  <si>
    <t>1062823377</t>
  </si>
  <si>
    <t>735152582</t>
  </si>
  <si>
    <t>Otopné těleso panelové VK dvoudeskové 2 přídavné přestupní plochy výška/délka 600/1800mm</t>
  </si>
  <si>
    <t>2042443731</t>
  </si>
  <si>
    <t>73516425R</t>
  </si>
  <si>
    <t>Otopné těleso trubkové výška/délka 1220/600 mm</t>
  </si>
  <si>
    <t>-162275255</t>
  </si>
  <si>
    <t>73516426R</t>
  </si>
  <si>
    <t>Otopné těleso trubkové výška/délka 1500/750 mm</t>
  </si>
  <si>
    <t>-1274492013</t>
  </si>
  <si>
    <t>73516427R</t>
  </si>
  <si>
    <t>Otopné těleso trubkové výška/délka 1820/750 mm</t>
  </si>
  <si>
    <t>-596432669</t>
  </si>
  <si>
    <t>735999R01</t>
  </si>
  <si>
    <t>Vyregulování systému, revize a zkoušky</t>
  </si>
  <si>
    <t>621437015</t>
  </si>
  <si>
    <t>998735102</t>
  </si>
  <si>
    <t>Přesun hmot tonážní pro otopná tělesa v objektech v do 12 m</t>
  </si>
  <si>
    <t>526010508</t>
  </si>
  <si>
    <t>PL - Vnitřní rozvod plynu</t>
  </si>
  <si>
    <t xml:space="preserve">    723 - Zdravotechnika - vnitřní plynovod</t>
  </si>
  <si>
    <t>723</t>
  </si>
  <si>
    <t>Zdravotechnika - vnitřní plynovod</t>
  </si>
  <si>
    <t>723160204</t>
  </si>
  <si>
    <t>Přípojka k plynoměru spojované na závit bez ochozu G 1</t>
  </si>
  <si>
    <t>-1739358598</t>
  </si>
  <si>
    <t>723160334</t>
  </si>
  <si>
    <t>Rozpěrka přípojek plynoměru G 1</t>
  </si>
  <si>
    <t>-805362662</t>
  </si>
  <si>
    <t>723181023</t>
  </si>
  <si>
    <t>Potrubí měděné tvrdé spojované lisováním DN 20 ZTI</t>
  </si>
  <si>
    <t>-697306027</t>
  </si>
  <si>
    <t>723181024</t>
  </si>
  <si>
    <t>Potrubí měděné tvrdé spojované lisováním DN 25 ZTI</t>
  </si>
  <si>
    <t>-1005882482</t>
  </si>
  <si>
    <t>723181025</t>
  </si>
  <si>
    <t>Potrubí měděné tvrdé spojované lisováním DN 32 ZTI</t>
  </si>
  <si>
    <t>1860403863</t>
  </si>
  <si>
    <t>"potrubí" 8</t>
  </si>
  <si>
    <t>"chráničky Cu DN 32" 1,5</t>
  </si>
  <si>
    <t>723181991</t>
  </si>
  <si>
    <t>Příplatek za fitinky</t>
  </si>
  <si>
    <t>-1422647288</t>
  </si>
  <si>
    <t>723181992</t>
  </si>
  <si>
    <t>Konzole a příchytné konstrukce - ocel. potr.</t>
  </si>
  <si>
    <t>476719538</t>
  </si>
  <si>
    <t>723181993</t>
  </si>
  <si>
    <t>Utěsnění a vytředění chrániček CU</t>
  </si>
  <si>
    <t>885274658</t>
  </si>
  <si>
    <t>723181994</t>
  </si>
  <si>
    <t xml:space="preserve">Příprava a provedení tlakových zkoušek </t>
  </si>
  <si>
    <t>-96698915</t>
  </si>
  <si>
    <t>723181995</t>
  </si>
  <si>
    <t>Membránový plynoměr DN 25, G4, rozteč 100 včetně šroubení</t>
  </si>
  <si>
    <t>865038720</t>
  </si>
  <si>
    <t>723181996</t>
  </si>
  <si>
    <t>Montáž armatur se dvěma závity</t>
  </si>
  <si>
    <t>875905275</t>
  </si>
  <si>
    <t>723190203</t>
  </si>
  <si>
    <t>Přípojka plynovodní ocelová závitová černá bezešvá spojovaná na závit běžná DN 20</t>
  </si>
  <si>
    <t>1292041953</t>
  </si>
  <si>
    <t>723231103</t>
  </si>
  <si>
    <t>Kulový uzávěr DN 20, PN 4 s protipožární pojistkou</t>
  </si>
  <si>
    <t>2050924436</t>
  </si>
  <si>
    <t>723231104</t>
  </si>
  <si>
    <t>Kulový uzávěr DN 25, PN 4 s protipožární pojistkou</t>
  </si>
  <si>
    <t>701218304</t>
  </si>
  <si>
    <t>723260998</t>
  </si>
  <si>
    <t>Demontáž stávajícího uzávěru (vč. kontroly)</t>
  </si>
  <si>
    <t>993417770</t>
  </si>
  <si>
    <t>723260999</t>
  </si>
  <si>
    <t>Fitinky pro osazení nového uzávěru</t>
  </si>
  <si>
    <t>-598948206</t>
  </si>
  <si>
    <t>723999991</t>
  </si>
  <si>
    <t>Revize zařízení</t>
  </si>
  <si>
    <t>-1766298076</t>
  </si>
  <si>
    <t>723999992</t>
  </si>
  <si>
    <t>Technické práce - doklady</t>
  </si>
  <si>
    <t>-1013373291</t>
  </si>
  <si>
    <t>723999993</t>
  </si>
  <si>
    <t>Prostupy stavebními konstrukcemi včetně zazdění</t>
  </si>
  <si>
    <t>1934012691</t>
  </si>
  <si>
    <t>723999994</t>
  </si>
  <si>
    <t>Osazení úchytných prvků</t>
  </si>
  <si>
    <t>1941792532</t>
  </si>
  <si>
    <t>VRN - Vedlejší rozpočtové náklady</t>
  </si>
  <si>
    <t>st.p.č. 94, p.p.č. 92/3</t>
  </si>
  <si>
    <t>Roman Pluháček, Mezná 80, 407 17, Hřensko</t>
  </si>
  <si>
    <t>REGIONPROJEKT  spol.  s r. o.</t>
  </si>
  <si>
    <t xml:space="preserve">    VRN3 - Zařízení staveniště</t>
  </si>
  <si>
    <t xml:space="preserve">    VRN7 - Provozní vlivy</t>
  </si>
  <si>
    <t xml:space="preserve">    VRN9 - Ostatní náklady</t>
  </si>
  <si>
    <t>VRN3</t>
  </si>
  <si>
    <t>Zařízení staveniště</t>
  </si>
  <si>
    <t>030001000</t>
  </si>
  <si>
    <t>1024</t>
  </si>
  <si>
    <t>-1879622225</t>
  </si>
  <si>
    <t>VRN7</t>
  </si>
  <si>
    <t>Provozní vlivy</t>
  </si>
  <si>
    <t>070001000</t>
  </si>
  <si>
    <t>2107505294</t>
  </si>
  <si>
    <t>VRN9</t>
  </si>
  <si>
    <t>Ostatní náklady</t>
  </si>
  <si>
    <t>090001000</t>
  </si>
  <si>
    <t>-282246644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</si>
</sst>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40</v>
      </c>
      <c r="E29" s="45"/>
      <c r="F29" s="31" t="s">
        <v>41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2:57" s="2" customFormat="1" ht="14.4" customHeight="1">
      <c r="B30" s="44"/>
      <c r="C30" s="45"/>
      <c r="D30" s="45"/>
      <c r="E30" s="45"/>
      <c r="F30" s="31" t="s">
        <v>42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2:57" s="2" customFormat="1" ht="14.4" customHeight="1" hidden="1">
      <c r="B31" s="44"/>
      <c r="C31" s="45"/>
      <c r="D31" s="45"/>
      <c r="E31" s="45"/>
      <c r="F31" s="31" t="s">
        <v>43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2:57" s="2" customFormat="1" ht="14.4" customHeight="1" hidden="1">
      <c r="B32" s="44"/>
      <c r="C32" s="45"/>
      <c r="D32" s="45"/>
      <c r="E32" s="45"/>
      <c r="F32" s="31" t="s">
        <v>44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2:57" s="2" customFormat="1" ht="14.4" customHeight="1" hidden="1">
      <c r="B33" s="44"/>
      <c r="C33" s="45"/>
      <c r="D33" s="45"/>
      <c r="E33" s="45"/>
      <c r="F33" s="31" t="s">
        <v>45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50"/>
      <c r="D35" s="51" t="s">
        <v>46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47</v>
      </c>
      <c r="U35" s="52"/>
      <c r="V35" s="52"/>
      <c r="W35" s="52"/>
      <c r="X35" s="54" t="s">
        <v>48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spans="2:44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" customHeight="1">
      <c r="B49" s="37"/>
      <c r="C49" s="38"/>
      <c r="D49" s="57" t="s">
        <v>49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50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">
      <c r="B60" s="37"/>
      <c r="C60" s="38"/>
      <c r="D60" s="59" t="s">
        <v>51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52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51</v>
      </c>
      <c r="AI60" s="40"/>
      <c r="AJ60" s="40"/>
      <c r="AK60" s="40"/>
      <c r="AL60" s="40"/>
      <c r="AM60" s="59" t="s">
        <v>52</v>
      </c>
      <c r="AN60" s="40"/>
      <c r="AO60" s="40"/>
      <c r="AP60" s="38"/>
      <c r="AQ60" s="38"/>
      <c r="AR60" s="42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">
      <c r="B64" s="37"/>
      <c r="C64" s="38"/>
      <c r="D64" s="57" t="s">
        <v>53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54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">
      <c r="B75" s="37"/>
      <c r="C75" s="38"/>
      <c r="D75" s="59" t="s">
        <v>51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52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51</v>
      </c>
      <c r="AI75" s="40"/>
      <c r="AJ75" s="40"/>
      <c r="AK75" s="40"/>
      <c r="AL75" s="40"/>
      <c r="AM75" s="59" t="s">
        <v>52</v>
      </c>
      <c r="AN75" s="40"/>
      <c r="AO75" s="40"/>
      <c r="AP75" s="38"/>
      <c r="AQ75" s="38"/>
      <c r="AR75" s="42"/>
    </row>
    <row r="76" spans="2:44" s="1" customFormat="1" ht="12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pans="2:44" s="1" customFormat="1" ht="6.95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pans="2:44" s="1" customFormat="1" ht="6.9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pans="2:44" s="1" customFormat="1" ht="24.95" customHeight="1">
      <c r="B82" s="37"/>
      <c r="C82" s="22" t="s">
        <v>55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pans="2:44" s="1" customFormat="1" ht="6.95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pans="2:4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19-36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pans="2:44" s="4" customFormat="1" ht="36.95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Stavební úpravy objektu č.p. 184/7, ul. Matiční, Ústí nad Labem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pans="2:44" s="1" customFormat="1" ht="6.9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pans="2:44" s="1" customFormat="1" ht="12" customHeight="1">
      <c r="B87" s="37"/>
      <c r="C87" s="31" t="s">
        <v>20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>Matiční ul. č.p. 184/7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22</v>
      </c>
      <c r="AJ87" s="38"/>
      <c r="AK87" s="38"/>
      <c r="AL87" s="38"/>
      <c r="AM87" s="73" t="str">
        <f>IF(AN8="","",AN8)</f>
        <v>4. 9. 2019</v>
      </c>
      <c r="AN87" s="73"/>
      <c r="AO87" s="38"/>
      <c r="AP87" s="38"/>
      <c r="AQ87" s="38"/>
      <c r="AR87" s="42"/>
    </row>
    <row r="88" spans="2:44" s="1" customFormat="1" ht="6.95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pans="2:56" s="1" customFormat="1" ht="15.15" customHeight="1">
      <c r="B89" s="37"/>
      <c r="C89" s="31" t="s">
        <v>24</v>
      </c>
      <c r="D89" s="38"/>
      <c r="E89" s="38"/>
      <c r="F89" s="38"/>
      <c r="G89" s="38"/>
      <c r="H89" s="38"/>
      <c r="I89" s="38"/>
      <c r="J89" s="38"/>
      <c r="K89" s="38"/>
      <c r="L89" s="65" t="str">
        <f>IF(E11="","",E11)</f>
        <v>Statutární město Ústí nad Labem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30</v>
      </c>
      <c r="AJ89" s="38"/>
      <c r="AK89" s="38"/>
      <c r="AL89" s="38"/>
      <c r="AM89" s="74" t="str">
        <f>IF(E17="","",E17)</f>
        <v>REGIONPROJEKT s.r.o.</v>
      </c>
      <c r="AN89" s="65"/>
      <c r="AO89" s="65"/>
      <c r="AP89" s="65"/>
      <c r="AQ89" s="38"/>
      <c r="AR89" s="42"/>
      <c r="AS89" s="75" t="s">
        <v>56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pans="2:56" s="1" customFormat="1" ht="15.15" customHeight="1">
      <c r="B90" s="37"/>
      <c r="C90" s="31" t="s">
        <v>28</v>
      </c>
      <c r="D90" s="38"/>
      <c r="E90" s="38"/>
      <c r="F90" s="38"/>
      <c r="G90" s="38"/>
      <c r="H90" s="38"/>
      <c r="I90" s="38"/>
      <c r="J90" s="38"/>
      <c r="K90" s="38"/>
      <c r="L90" s="65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33</v>
      </c>
      <c r="AJ90" s="38"/>
      <c r="AK90" s="38"/>
      <c r="AL90" s="38"/>
      <c r="AM90" s="74" t="str">
        <f>IF(E20="","",E20)</f>
        <v>J. Duben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pans="2:56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pans="2:56" s="1" customFormat="1" ht="29.25" customHeight="1">
      <c r="B92" s="37"/>
      <c r="C92" s="87" t="s">
        <v>57</v>
      </c>
      <c r="D92" s="88"/>
      <c r="E92" s="88"/>
      <c r="F92" s="88"/>
      <c r="G92" s="88"/>
      <c r="H92" s="89"/>
      <c r="I92" s="90" t="s">
        <v>58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59</v>
      </c>
      <c r="AH92" s="88"/>
      <c r="AI92" s="88"/>
      <c r="AJ92" s="88"/>
      <c r="AK92" s="88"/>
      <c r="AL92" s="88"/>
      <c r="AM92" s="88"/>
      <c r="AN92" s="90" t="s">
        <v>60</v>
      </c>
      <c r="AO92" s="88"/>
      <c r="AP92" s="92"/>
      <c r="AQ92" s="93" t="s">
        <v>61</v>
      </c>
      <c r="AR92" s="42"/>
      <c r="AS92" s="94" t="s">
        <v>62</v>
      </c>
      <c r="AT92" s="95" t="s">
        <v>63</v>
      </c>
      <c r="AU92" s="95" t="s">
        <v>64</v>
      </c>
      <c r="AV92" s="95" t="s">
        <v>65</v>
      </c>
      <c r="AW92" s="95" t="s">
        <v>66</v>
      </c>
      <c r="AX92" s="95" t="s">
        <v>67</v>
      </c>
      <c r="AY92" s="95" t="s">
        <v>68</v>
      </c>
      <c r="AZ92" s="95" t="s">
        <v>69</v>
      </c>
      <c r="BA92" s="95" t="s">
        <v>70</v>
      </c>
      <c r="BB92" s="95" t="s">
        <v>71</v>
      </c>
      <c r="BC92" s="95" t="s">
        <v>72</v>
      </c>
      <c r="BD92" s="96" t="s">
        <v>73</v>
      </c>
    </row>
    <row r="93" spans="2:56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pans="2:90" s="5" customFormat="1" ht="32.4" customHeight="1">
      <c r="B94" s="100"/>
      <c r="C94" s="101" t="s">
        <v>74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ROUND(SUM(AG95:AG100),2)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ROUND(SUM(AS95:AS100),2)</f>
        <v>0</v>
      </c>
      <c r="AT94" s="108">
        <f>ROUND(SUM(AV94:AW94),2)</f>
        <v>0</v>
      </c>
      <c r="AU94" s="109">
        <f>ROUND(SUM(AU95:AU100),5)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ROUND(SUM(AZ95:AZ100),2)</f>
        <v>0</v>
      </c>
      <c r="BA94" s="108">
        <f>ROUND(SUM(BA95:BA100),2)</f>
        <v>0</v>
      </c>
      <c r="BB94" s="108">
        <f>ROUND(SUM(BB95:BB100),2)</f>
        <v>0</v>
      </c>
      <c r="BC94" s="108">
        <f>ROUND(SUM(BC95:BC100),2)</f>
        <v>0</v>
      </c>
      <c r="BD94" s="110">
        <f>ROUND(SUM(BD95:BD100),2)</f>
        <v>0</v>
      </c>
      <c r="BS94" s="111" t="s">
        <v>75</v>
      </c>
      <c r="BT94" s="111" t="s">
        <v>76</v>
      </c>
      <c r="BU94" s="112" t="s">
        <v>77</v>
      </c>
      <c r="BV94" s="111" t="s">
        <v>78</v>
      </c>
      <c r="BW94" s="111" t="s">
        <v>5</v>
      </c>
      <c r="BX94" s="111" t="s">
        <v>79</v>
      </c>
      <c r="CL94" s="111" t="s">
        <v>1</v>
      </c>
    </row>
    <row r="95" spans="1:91" s="6" customFormat="1" ht="16.5" customHeight="1">
      <c r="A95" s="113" t="s">
        <v>80</v>
      </c>
      <c r="B95" s="114"/>
      <c r="C95" s="115"/>
      <c r="D95" s="116" t="s">
        <v>81</v>
      </c>
      <c r="E95" s="116"/>
      <c r="F95" s="116"/>
      <c r="G95" s="116"/>
      <c r="H95" s="116"/>
      <c r="I95" s="117"/>
      <c r="J95" s="116" t="s">
        <v>82</v>
      </c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8">
        <f>'ARS - Stavební část'!J30</f>
        <v>0</v>
      </c>
      <c r="AH95" s="117"/>
      <c r="AI95" s="117"/>
      <c r="AJ95" s="117"/>
      <c r="AK95" s="117"/>
      <c r="AL95" s="117"/>
      <c r="AM95" s="117"/>
      <c r="AN95" s="118">
        <f>SUM(AG95,AT95)</f>
        <v>0</v>
      </c>
      <c r="AO95" s="117"/>
      <c r="AP95" s="117"/>
      <c r="AQ95" s="119" t="s">
        <v>83</v>
      </c>
      <c r="AR95" s="120"/>
      <c r="AS95" s="121">
        <v>0</v>
      </c>
      <c r="AT95" s="122">
        <f>ROUND(SUM(AV95:AW95),2)</f>
        <v>0</v>
      </c>
      <c r="AU95" s="123">
        <f>'ARS - Stavební část'!P141</f>
        <v>0</v>
      </c>
      <c r="AV95" s="122">
        <f>'ARS - Stavební část'!J33</f>
        <v>0</v>
      </c>
      <c r="AW95" s="122">
        <f>'ARS - Stavební část'!J34</f>
        <v>0</v>
      </c>
      <c r="AX95" s="122">
        <f>'ARS - Stavební část'!J35</f>
        <v>0</v>
      </c>
      <c r="AY95" s="122">
        <f>'ARS - Stavební část'!J36</f>
        <v>0</v>
      </c>
      <c r="AZ95" s="122">
        <f>'ARS - Stavební část'!F33</f>
        <v>0</v>
      </c>
      <c r="BA95" s="122">
        <f>'ARS - Stavební část'!F34</f>
        <v>0</v>
      </c>
      <c r="BB95" s="122">
        <f>'ARS - Stavební část'!F35</f>
        <v>0</v>
      </c>
      <c r="BC95" s="122">
        <f>'ARS - Stavební část'!F36</f>
        <v>0</v>
      </c>
      <c r="BD95" s="124">
        <f>'ARS - Stavební část'!F37</f>
        <v>0</v>
      </c>
      <c r="BT95" s="125" t="s">
        <v>84</v>
      </c>
      <c r="BV95" s="125" t="s">
        <v>78</v>
      </c>
      <c r="BW95" s="125" t="s">
        <v>85</v>
      </c>
      <c r="BX95" s="125" t="s">
        <v>5</v>
      </c>
      <c r="CL95" s="125" t="s">
        <v>1</v>
      </c>
      <c r="CM95" s="125" t="s">
        <v>86</v>
      </c>
    </row>
    <row r="96" spans="1:91" s="6" customFormat="1" ht="16.5" customHeight="1">
      <c r="A96" s="113" t="s">
        <v>80</v>
      </c>
      <c r="B96" s="114"/>
      <c r="C96" s="115"/>
      <c r="D96" s="116" t="s">
        <v>87</v>
      </c>
      <c r="E96" s="116"/>
      <c r="F96" s="116"/>
      <c r="G96" s="116"/>
      <c r="H96" s="116"/>
      <c r="I96" s="117"/>
      <c r="J96" s="116" t="s">
        <v>88</v>
      </c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8">
        <f>'EL - Silnoproudá elektroi...'!J30</f>
        <v>0</v>
      </c>
      <c r="AH96" s="117"/>
      <c r="AI96" s="117"/>
      <c r="AJ96" s="117"/>
      <c r="AK96" s="117"/>
      <c r="AL96" s="117"/>
      <c r="AM96" s="117"/>
      <c r="AN96" s="118">
        <f>SUM(AG96,AT96)</f>
        <v>0</v>
      </c>
      <c r="AO96" s="117"/>
      <c r="AP96" s="117"/>
      <c r="AQ96" s="119" t="s">
        <v>83</v>
      </c>
      <c r="AR96" s="120"/>
      <c r="AS96" s="121">
        <v>0</v>
      </c>
      <c r="AT96" s="122">
        <f>ROUND(SUM(AV96:AW96),2)</f>
        <v>0</v>
      </c>
      <c r="AU96" s="123">
        <f>'EL - Silnoproudá elektroi...'!P125</f>
        <v>0</v>
      </c>
      <c r="AV96" s="122">
        <f>'EL - Silnoproudá elektroi...'!J33</f>
        <v>0</v>
      </c>
      <c r="AW96" s="122">
        <f>'EL - Silnoproudá elektroi...'!J34</f>
        <v>0</v>
      </c>
      <c r="AX96" s="122">
        <f>'EL - Silnoproudá elektroi...'!J35</f>
        <v>0</v>
      </c>
      <c r="AY96" s="122">
        <f>'EL - Silnoproudá elektroi...'!J36</f>
        <v>0</v>
      </c>
      <c r="AZ96" s="122">
        <f>'EL - Silnoproudá elektroi...'!F33</f>
        <v>0</v>
      </c>
      <c r="BA96" s="122">
        <f>'EL - Silnoproudá elektroi...'!F34</f>
        <v>0</v>
      </c>
      <c r="BB96" s="122">
        <f>'EL - Silnoproudá elektroi...'!F35</f>
        <v>0</v>
      </c>
      <c r="BC96" s="122">
        <f>'EL - Silnoproudá elektroi...'!F36</f>
        <v>0</v>
      </c>
      <c r="BD96" s="124">
        <f>'EL - Silnoproudá elektroi...'!F37</f>
        <v>0</v>
      </c>
      <c r="BT96" s="125" t="s">
        <v>84</v>
      </c>
      <c r="BV96" s="125" t="s">
        <v>78</v>
      </c>
      <c r="BW96" s="125" t="s">
        <v>89</v>
      </c>
      <c r="BX96" s="125" t="s">
        <v>5</v>
      </c>
      <c r="CL96" s="125" t="s">
        <v>1</v>
      </c>
      <c r="CM96" s="125" t="s">
        <v>86</v>
      </c>
    </row>
    <row r="97" spans="1:91" s="6" customFormat="1" ht="16.5" customHeight="1">
      <c r="A97" s="113" t="s">
        <v>80</v>
      </c>
      <c r="B97" s="114"/>
      <c r="C97" s="115"/>
      <c r="D97" s="116" t="s">
        <v>90</v>
      </c>
      <c r="E97" s="116"/>
      <c r="F97" s="116"/>
      <c r="G97" s="116"/>
      <c r="H97" s="116"/>
      <c r="I97" s="117"/>
      <c r="J97" s="116" t="s">
        <v>91</v>
      </c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8">
        <f>'ZTI - Zdravotně-technické...'!J30</f>
        <v>0</v>
      </c>
      <c r="AH97" s="117"/>
      <c r="AI97" s="117"/>
      <c r="AJ97" s="117"/>
      <c r="AK97" s="117"/>
      <c r="AL97" s="117"/>
      <c r="AM97" s="117"/>
      <c r="AN97" s="118">
        <f>SUM(AG97,AT97)</f>
        <v>0</v>
      </c>
      <c r="AO97" s="117"/>
      <c r="AP97" s="117"/>
      <c r="AQ97" s="119" t="s">
        <v>83</v>
      </c>
      <c r="AR97" s="120"/>
      <c r="AS97" s="121">
        <v>0</v>
      </c>
      <c r="AT97" s="122">
        <f>ROUND(SUM(AV97:AW97),2)</f>
        <v>0</v>
      </c>
      <c r="AU97" s="123">
        <f>'ZTI - Zdravotně-technické...'!P123</f>
        <v>0</v>
      </c>
      <c r="AV97" s="122">
        <f>'ZTI - Zdravotně-technické...'!J33</f>
        <v>0</v>
      </c>
      <c r="AW97" s="122">
        <f>'ZTI - Zdravotně-technické...'!J34</f>
        <v>0</v>
      </c>
      <c r="AX97" s="122">
        <f>'ZTI - Zdravotně-technické...'!J35</f>
        <v>0</v>
      </c>
      <c r="AY97" s="122">
        <f>'ZTI - Zdravotně-technické...'!J36</f>
        <v>0</v>
      </c>
      <c r="AZ97" s="122">
        <f>'ZTI - Zdravotně-technické...'!F33</f>
        <v>0</v>
      </c>
      <c r="BA97" s="122">
        <f>'ZTI - Zdravotně-technické...'!F34</f>
        <v>0</v>
      </c>
      <c r="BB97" s="122">
        <f>'ZTI - Zdravotně-technické...'!F35</f>
        <v>0</v>
      </c>
      <c r="BC97" s="122">
        <f>'ZTI - Zdravotně-technické...'!F36</f>
        <v>0</v>
      </c>
      <c r="BD97" s="124">
        <f>'ZTI - Zdravotně-technické...'!F37</f>
        <v>0</v>
      </c>
      <c r="BT97" s="125" t="s">
        <v>84</v>
      </c>
      <c r="BV97" s="125" t="s">
        <v>78</v>
      </c>
      <c r="BW97" s="125" t="s">
        <v>92</v>
      </c>
      <c r="BX97" s="125" t="s">
        <v>5</v>
      </c>
      <c r="CL97" s="125" t="s">
        <v>1</v>
      </c>
      <c r="CM97" s="125" t="s">
        <v>86</v>
      </c>
    </row>
    <row r="98" spans="1:91" s="6" customFormat="1" ht="16.5" customHeight="1">
      <c r="A98" s="113" t="s">
        <v>80</v>
      </c>
      <c r="B98" s="114"/>
      <c r="C98" s="115"/>
      <c r="D98" s="116" t="s">
        <v>93</v>
      </c>
      <c r="E98" s="116"/>
      <c r="F98" s="116"/>
      <c r="G98" s="116"/>
      <c r="H98" s="116"/>
      <c r="I98" s="117"/>
      <c r="J98" s="116" t="s">
        <v>94</v>
      </c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8">
        <f>'ÚT - Vytápění'!J30</f>
        <v>0</v>
      </c>
      <c r="AH98" s="117"/>
      <c r="AI98" s="117"/>
      <c r="AJ98" s="117"/>
      <c r="AK98" s="117"/>
      <c r="AL98" s="117"/>
      <c r="AM98" s="117"/>
      <c r="AN98" s="118">
        <f>SUM(AG98,AT98)</f>
        <v>0</v>
      </c>
      <c r="AO98" s="117"/>
      <c r="AP98" s="117"/>
      <c r="AQ98" s="119" t="s">
        <v>83</v>
      </c>
      <c r="AR98" s="120"/>
      <c r="AS98" s="121">
        <v>0</v>
      </c>
      <c r="AT98" s="122">
        <f>ROUND(SUM(AV98:AW98),2)</f>
        <v>0</v>
      </c>
      <c r="AU98" s="123">
        <f>'ÚT - Vytápění'!P124</f>
        <v>0</v>
      </c>
      <c r="AV98" s="122">
        <f>'ÚT - Vytápění'!J33</f>
        <v>0</v>
      </c>
      <c r="AW98" s="122">
        <f>'ÚT - Vytápění'!J34</f>
        <v>0</v>
      </c>
      <c r="AX98" s="122">
        <f>'ÚT - Vytápění'!J35</f>
        <v>0</v>
      </c>
      <c r="AY98" s="122">
        <f>'ÚT - Vytápění'!J36</f>
        <v>0</v>
      </c>
      <c r="AZ98" s="122">
        <f>'ÚT - Vytápění'!F33</f>
        <v>0</v>
      </c>
      <c r="BA98" s="122">
        <f>'ÚT - Vytápění'!F34</f>
        <v>0</v>
      </c>
      <c r="BB98" s="122">
        <f>'ÚT - Vytápění'!F35</f>
        <v>0</v>
      </c>
      <c r="BC98" s="122">
        <f>'ÚT - Vytápění'!F36</f>
        <v>0</v>
      </c>
      <c r="BD98" s="124">
        <f>'ÚT - Vytápění'!F37</f>
        <v>0</v>
      </c>
      <c r="BT98" s="125" t="s">
        <v>84</v>
      </c>
      <c r="BV98" s="125" t="s">
        <v>78</v>
      </c>
      <c r="BW98" s="125" t="s">
        <v>95</v>
      </c>
      <c r="BX98" s="125" t="s">
        <v>5</v>
      </c>
      <c r="CL98" s="125" t="s">
        <v>1</v>
      </c>
      <c r="CM98" s="125" t="s">
        <v>86</v>
      </c>
    </row>
    <row r="99" spans="1:91" s="6" customFormat="1" ht="16.5" customHeight="1">
      <c r="A99" s="113" t="s">
        <v>80</v>
      </c>
      <c r="B99" s="114"/>
      <c r="C99" s="115"/>
      <c r="D99" s="116" t="s">
        <v>96</v>
      </c>
      <c r="E99" s="116"/>
      <c r="F99" s="116"/>
      <c r="G99" s="116"/>
      <c r="H99" s="116"/>
      <c r="I99" s="117"/>
      <c r="J99" s="116" t="s">
        <v>97</v>
      </c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8">
        <f>'PL - Vnitřní rozvod plynu'!J30</f>
        <v>0</v>
      </c>
      <c r="AH99" s="117"/>
      <c r="AI99" s="117"/>
      <c r="AJ99" s="117"/>
      <c r="AK99" s="117"/>
      <c r="AL99" s="117"/>
      <c r="AM99" s="117"/>
      <c r="AN99" s="118">
        <f>SUM(AG99,AT99)</f>
        <v>0</v>
      </c>
      <c r="AO99" s="117"/>
      <c r="AP99" s="117"/>
      <c r="AQ99" s="119" t="s">
        <v>83</v>
      </c>
      <c r="AR99" s="120"/>
      <c r="AS99" s="121">
        <v>0</v>
      </c>
      <c r="AT99" s="122">
        <f>ROUND(SUM(AV99:AW99),2)</f>
        <v>0</v>
      </c>
      <c r="AU99" s="123">
        <f>'PL - Vnitřní rozvod plynu'!P118</f>
        <v>0</v>
      </c>
      <c r="AV99" s="122">
        <f>'PL - Vnitřní rozvod plynu'!J33</f>
        <v>0</v>
      </c>
      <c r="AW99" s="122">
        <f>'PL - Vnitřní rozvod plynu'!J34</f>
        <v>0</v>
      </c>
      <c r="AX99" s="122">
        <f>'PL - Vnitřní rozvod plynu'!J35</f>
        <v>0</v>
      </c>
      <c r="AY99" s="122">
        <f>'PL - Vnitřní rozvod plynu'!J36</f>
        <v>0</v>
      </c>
      <c r="AZ99" s="122">
        <f>'PL - Vnitřní rozvod plynu'!F33</f>
        <v>0</v>
      </c>
      <c r="BA99" s="122">
        <f>'PL - Vnitřní rozvod plynu'!F34</f>
        <v>0</v>
      </c>
      <c r="BB99" s="122">
        <f>'PL - Vnitřní rozvod plynu'!F35</f>
        <v>0</v>
      </c>
      <c r="BC99" s="122">
        <f>'PL - Vnitřní rozvod plynu'!F36</f>
        <v>0</v>
      </c>
      <c r="BD99" s="124">
        <f>'PL - Vnitřní rozvod plynu'!F37</f>
        <v>0</v>
      </c>
      <c r="BT99" s="125" t="s">
        <v>84</v>
      </c>
      <c r="BV99" s="125" t="s">
        <v>78</v>
      </c>
      <c r="BW99" s="125" t="s">
        <v>98</v>
      </c>
      <c r="BX99" s="125" t="s">
        <v>5</v>
      </c>
      <c r="CL99" s="125" t="s">
        <v>1</v>
      </c>
      <c r="CM99" s="125" t="s">
        <v>86</v>
      </c>
    </row>
    <row r="100" spans="1:91" s="6" customFormat="1" ht="16.5" customHeight="1">
      <c r="A100" s="113" t="s">
        <v>80</v>
      </c>
      <c r="B100" s="114"/>
      <c r="C100" s="115"/>
      <c r="D100" s="116" t="s">
        <v>99</v>
      </c>
      <c r="E100" s="116"/>
      <c r="F100" s="116"/>
      <c r="G100" s="116"/>
      <c r="H100" s="116"/>
      <c r="I100" s="117"/>
      <c r="J100" s="116" t="s">
        <v>100</v>
      </c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8">
        <f>'VRN - Vedlejší rozpočtové...'!J30</f>
        <v>0</v>
      </c>
      <c r="AH100" s="117"/>
      <c r="AI100" s="117"/>
      <c r="AJ100" s="117"/>
      <c r="AK100" s="117"/>
      <c r="AL100" s="117"/>
      <c r="AM100" s="117"/>
      <c r="AN100" s="118">
        <f>SUM(AG100,AT100)</f>
        <v>0</v>
      </c>
      <c r="AO100" s="117"/>
      <c r="AP100" s="117"/>
      <c r="AQ100" s="119" t="s">
        <v>83</v>
      </c>
      <c r="AR100" s="120"/>
      <c r="AS100" s="126">
        <v>0</v>
      </c>
      <c r="AT100" s="127">
        <f>ROUND(SUM(AV100:AW100),2)</f>
        <v>0</v>
      </c>
      <c r="AU100" s="128">
        <f>'VRN - Vedlejší rozpočtové...'!P120</f>
        <v>0</v>
      </c>
      <c r="AV100" s="127">
        <f>'VRN - Vedlejší rozpočtové...'!J33</f>
        <v>0</v>
      </c>
      <c r="AW100" s="127">
        <f>'VRN - Vedlejší rozpočtové...'!J34</f>
        <v>0</v>
      </c>
      <c r="AX100" s="127">
        <f>'VRN - Vedlejší rozpočtové...'!J35</f>
        <v>0</v>
      </c>
      <c r="AY100" s="127">
        <f>'VRN - Vedlejší rozpočtové...'!J36</f>
        <v>0</v>
      </c>
      <c r="AZ100" s="127">
        <f>'VRN - Vedlejší rozpočtové...'!F33</f>
        <v>0</v>
      </c>
      <c r="BA100" s="127">
        <f>'VRN - Vedlejší rozpočtové...'!F34</f>
        <v>0</v>
      </c>
      <c r="BB100" s="127">
        <f>'VRN - Vedlejší rozpočtové...'!F35</f>
        <v>0</v>
      </c>
      <c r="BC100" s="127">
        <f>'VRN - Vedlejší rozpočtové...'!F36</f>
        <v>0</v>
      </c>
      <c r="BD100" s="129">
        <f>'VRN - Vedlejší rozpočtové...'!F37</f>
        <v>0</v>
      </c>
      <c r="BT100" s="125" t="s">
        <v>84</v>
      </c>
      <c r="BV100" s="125" t="s">
        <v>78</v>
      </c>
      <c r="BW100" s="125" t="s">
        <v>101</v>
      </c>
      <c r="BX100" s="125" t="s">
        <v>5</v>
      </c>
      <c r="CL100" s="125" t="s">
        <v>1</v>
      </c>
      <c r="CM100" s="125" t="s">
        <v>86</v>
      </c>
    </row>
    <row r="101" spans="2:44" s="1" customFormat="1" ht="30" customHeight="1"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42"/>
    </row>
    <row r="102" spans="2:44" s="1" customFormat="1" ht="6.95" customHeight="1"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42"/>
    </row>
  </sheetData>
  <sheetProtection password="CC35" sheet="1" objects="1" scenarios="1" formatColumns="0" formatRows="0"/>
  <mergeCells count="6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AN100:AP100"/>
    <mergeCell ref="AG100:AM100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D99:H99"/>
    <mergeCell ref="J99:AF99"/>
    <mergeCell ref="D100:H100"/>
    <mergeCell ref="J100:AF100"/>
  </mergeCells>
  <hyperlinks>
    <hyperlink ref="A95" location="'ARS - Stavební část'!C2" display="/"/>
    <hyperlink ref="A96" location="'EL - Silnoproudá elektroi...'!C2" display="/"/>
    <hyperlink ref="A97" location="'ZTI - Zdravotně-technické...'!C2" display="/"/>
    <hyperlink ref="A98" location="'ÚT - Vytápění'!C2" display="/"/>
    <hyperlink ref="A99" location="'PL - Vnitřní rozvod plynu'!C2" display="/"/>
    <hyperlink ref="A100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62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6" t="s">
        <v>85</v>
      </c>
      <c r="AZ2" s="131" t="s">
        <v>102</v>
      </c>
      <c r="BA2" s="131" t="s">
        <v>1</v>
      </c>
      <c r="BB2" s="131" t="s">
        <v>1</v>
      </c>
      <c r="BC2" s="131" t="s">
        <v>103</v>
      </c>
      <c r="BD2" s="131" t="s">
        <v>86</v>
      </c>
    </row>
    <row r="3" spans="2:5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19"/>
      <c r="AT3" s="16" t="s">
        <v>86</v>
      </c>
      <c r="AZ3" s="131" t="s">
        <v>104</v>
      </c>
      <c r="BA3" s="131" t="s">
        <v>1</v>
      </c>
      <c r="BB3" s="131" t="s">
        <v>1</v>
      </c>
      <c r="BC3" s="131" t="s">
        <v>105</v>
      </c>
      <c r="BD3" s="131" t="s">
        <v>86</v>
      </c>
    </row>
    <row r="4" spans="2:56" ht="24.95" customHeight="1">
      <c r="B4" s="19"/>
      <c r="D4" s="135" t="s">
        <v>106</v>
      </c>
      <c r="L4" s="19"/>
      <c r="M4" s="136" t="s">
        <v>10</v>
      </c>
      <c r="AT4" s="16" t="s">
        <v>4</v>
      </c>
      <c r="AZ4" s="131" t="s">
        <v>107</v>
      </c>
      <c r="BA4" s="131" t="s">
        <v>1</v>
      </c>
      <c r="BB4" s="131" t="s">
        <v>1</v>
      </c>
      <c r="BC4" s="131" t="s">
        <v>108</v>
      </c>
      <c r="BD4" s="131" t="s">
        <v>86</v>
      </c>
    </row>
    <row r="5" spans="2:56" ht="6.95" customHeight="1">
      <c r="B5" s="19"/>
      <c r="L5" s="19"/>
      <c r="AZ5" s="131" t="s">
        <v>109</v>
      </c>
      <c r="BA5" s="131" t="s">
        <v>1</v>
      </c>
      <c r="BB5" s="131" t="s">
        <v>1</v>
      </c>
      <c r="BC5" s="131" t="s">
        <v>110</v>
      </c>
      <c r="BD5" s="131" t="s">
        <v>86</v>
      </c>
    </row>
    <row r="6" spans="2:56" ht="12" customHeight="1">
      <c r="B6" s="19"/>
      <c r="D6" s="137" t="s">
        <v>16</v>
      </c>
      <c r="L6" s="19"/>
      <c r="AZ6" s="131" t="s">
        <v>111</v>
      </c>
      <c r="BA6" s="131" t="s">
        <v>1</v>
      </c>
      <c r="BB6" s="131" t="s">
        <v>1</v>
      </c>
      <c r="BC6" s="131" t="s">
        <v>112</v>
      </c>
      <c r="BD6" s="131" t="s">
        <v>86</v>
      </c>
    </row>
    <row r="7" spans="2:56" ht="16.5" customHeight="1">
      <c r="B7" s="19"/>
      <c r="E7" s="138" t="str">
        <f>'Rekapitulace stavby'!K6</f>
        <v>Stavební úpravy objektu č.p. 184/7, ul. Matiční, Ústí nad Labem</v>
      </c>
      <c r="F7" s="137"/>
      <c r="G7" s="137"/>
      <c r="H7" s="137"/>
      <c r="L7" s="19"/>
      <c r="AZ7" s="131" t="s">
        <v>113</v>
      </c>
      <c r="BA7" s="131" t="s">
        <v>1</v>
      </c>
      <c r="BB7" s="131" t="s">
        <v>1</v>
      </c>
      <c r="BC7" s="131" t="s">
        <v>114</v>
      </c>
      <c r="BD7" s="131" t="s">
        <v>86</v>
      </c>
    </row>
    <row r="8" spans="2:56" s="1" customFormat="1" ht="12" customHeight="1">
      <c r="B8" s="42"/>
      <c r="D8" s="137" t="s">
        <v>115</v>
      </c>
      <c r="I8" s="139"/>
      <c r="L8" s="42"/>
      <c r="AZ8" s="131" t="s">
        <v>116</v>
      </c>
      <c r="BA8" s="131" t="s">
        <v>1</v>
      </c>
      <c r="BB8" s="131" t="s">
        <v>1</v>
      </c>
      <c r="BC8" s="131" t="s">
        <v>117</v>
      </c>
      <c r="BD8" s="131" t="s">
        <v>86</v>
      </c>
    </row>
    <row r="9" spans="2:56" s="1" customFormat="1" ht="36.95" customHeight="1">
      <c r="B9" s="42"/>
      <c r="E9" s="140" t="s">
        <v>118</v>
      </c>
      <c r="F9" s="1"/>
      <c r="G9" s="1"/>
      <c r="H9" s="1"/>
      <c r="I9" s="139"/>
      <c r="L9" s="42"/>
      <c r="AZ9" s="131" t="s">
        <v>119</v>
      </c>
      <c r="BA9" s="131" t="s">
        <v>1</v>
      </c>
      <c r="BB9" s="131" t="s">
        <v>1</v>
      </c>
      <c r="BC9" s="131" t="s">
        <v>120</v>
      </c>
      <c r="BD9" s="131" t="s">
        <v>86</v>
      </c>
    </row>
    <row r="10" spans="2:56" s="1" customFormat="1" ht="12">
      <c r="B10" s="42"/>
      <c r="I10" s="139"/>
      <c r="L10" s="42"/>
      <c r="AZ10" s="131" t="s">
        <v>121</v>
      </c>
      <c r="BA10" s="131" t="s">
        <v>1</v>
      </c>
      <c r="BB10" s="131" t="s">
        <v>1</v>
      </c>
      <c r="BC10" s="131" t="s">
        <v>122</v>
      </c>
      <c r="BD10" s="131" t="s">
        <v>86</v>
      </c>
    </row>
    <row r="11" spans="2:56" s="1" customFormat="1" ht="12" customHeight="1">
      <c r="B11" s="42"/>
      <c r="D11" s="137" t="s">
        <v>18</v>
      </c>
      <c r="F11" s="141" t="s">
        <v>1</v>
      </c>
      <c r="I11" s="142" t="s">
        <v>19</v>
      </c>
      <c r="J11" s="141" t="s">
        <v>1</v>
      </c>
      <c r="L11" s="42"/>
      <c r="AZ11" s="131" t="s">
        <v>123</v>
      </c>
      <c r="BA11" s="131" t="s">
        <v>1</v>
      </c>
      <c r="BB11" s="131" t="s">
        <v>1</v>
      </c>
      <c r="BC11" s="131" t="s">
        <v>124</v>
      </c>
      <c r="BD11" s="131" t="s">
        <v>86</v>
      </c>
    </row>
    <row r="12" spans="2:56" s="1" customFormat="1" ht="12" customHeight="1">
      <c r="B12" s="42"/>
      <c r="D12" s="137" t="s">
        <v>20</v>
      </c>
      <c r="F12" s="141" t="s">
        <v>21</v>
      </c>
      <c r="I12" s="142" t="s">
        <v>22</v>
      </c>
      <c r="J12" s="143" t="str">
        <f>'Rekapitulace stavby'!AN8</f>
        <v>4. 9. 2019</v>
      </c>
      <c r="L12" s="42"/>
      <c r="AZ12" s="131" t="s">
        <v>125</v>
      </c>
      <c r="BA12" s="131" t="s">
        <v>1</v>
      </c>
      <c r="BB12" s="131" t="s">
        <v>1</v>
      </c>
      <c r="BC12" s="131" t="s">
        <v>126</v>
      </c>
      <c r="BD12" s="131" t="s">
        <v>86</v>
      </c>
    </row>
    <row r="13" spans="2:56" s="1" customFormat="1" ht="10.8" customHeight="1">
      <c r="B13" s="42"/>
      <c r="I13" s="139"/>
      <c r="L13" s="42"/>
      <c r="AZ13" s="131" t="s">
        <v>127</v>
      </c>
      <c r="BA13" s="131" t="s">
        <v>1</v>
      </c>
      <c r="BB13" s="131" t="s">
        <v>1</v>
      </c>
      <c r="BC13" s="131" t="s">
        <v>128</v>
      </c>
      <c r="BD13" s="131" t="s">
        <v>86</v>
      </c>
    </row>
    <row r="14" spans="2:56" s="1" customFormat="1" ht="12" customHeight="1">
      <c r="B14" s="42"/>
      <c r="D14" s="137" t="s">
        <v>24</v>
      </c>
      <c r="I14" s="142" t="s">
        <v>25</v>
      </c>
      <c r="J14" s="141" t="s">
        <v>1</v>
      </c>
      <c r="L14" s="42"/>
      <c r="AZ14" s="131" t="s">
        <v>129</v>
      </c>
      <c r="BA14" s="131" t="s">
        <v>1</v>
      </c>
      <c r="BB14" s="131" t="s">
        <v>1</v>
      </c>
      <c r="BC14" s="131" t="s">
        <v>130</v>
      </c>
      <c r="BD14" s="131" t="s">
        <v>86</v>
      </c>
    </row>
    <row r="15" spans="2:56" s="1" customFormat="1" ht="18" customHeight="1">
      <c r="B15" s="42"/>
      <c r="E15" s="141" t="s">
        <v>26</v>
      </c>
      <c r="I15" s="142" t="s">
        <v>27</v>
      </c>
      <c r="J15" s="141" t="s">
        <v>1</v>
      </c>
      <c r="L15" s="42"/>
      <c r="AZ15" s="131" t="s">
        <v>131</v>
      </c>
      <c r="BA15" s="131" t="s">
        <v>1</v>
      </c>
      <c r="BB15" s="131" t="s">
        <v>1</v>
      </c>
      <c r="BC15" s="131" t="s">
        <v>132</v>
      </c>
      <c r="BD15" s="131" t="s">
        <v>86</v>
      </c>
    </row>
    <row r="16" spans="2:56" s="1" customFormat="1" ht="6.95" customHeight="1">
      <c r="B16" s="42"/>
      <c r="I16" s="139"/>
      <c r="L16" s="42"/>
      <c r="AZ16" s="131" t="s">
        <v>133</v>
      </c>
      <c r="BA16" s="131" t="s">
        <v>1</v>
      </c>
      <c r="BB16" s="131" t="s">
        <v>1</v>
      </c>
      <c r="BC16" s="131" t="s">
        <v>134</v>
      </c>
      <c r="BD16" s="131" t="s">
        <v>86</v>
      </c>
    </row>
    <row r="17" spans="2:56" s="1" customFormat="1" ht="12" customHeight="1">
      <c r="B17" s="42"/>
      <c r="D17" s="137" t="s">
        <v>28</v>
      </c>
      <c r="I17" s="142" t="s">
        <v>25</v>
      </c>
      <c r="J17" s="32" t="str">
        <f>'Rekapitulace stavby'!AN13</f>
        <v>Vyplň údaj</v>
      </c>
      <c r="L17" s="42"/>
      <c r="AZ17" s="131" t="s">
        <v>135</v>
      </c>
      <c r="BA17" s="131" t="s">
        <v>1</v>
      </c>
      <c r="BB17" s="131" t="s">
        <v>1</v>
      </c>
      <c r="BC17" s="131" t="s">
        <v>136</v>
      </c>
      <c r="BD17" s="131" t="s">
        <v>86</v>
      </c>
    </row>
    <row r="18" spans="2:56" s="1" customFormat="1" ht="18" customHeight="1">
      <c r="B18" s="42"/>
      <c r="E18" s="32" t="str">
        <f>'Rekapitulace stavby'!E14</f>
        <v>Vyplň údaj</v>
      </c>
      <c r="F18" s="141"/>
      <c r="G18" s="141"/>
      <c r="H18" s="141"/>
      <c r="I18" s="142" t="s">
        <v>27</v>
      </c>
      <c r="J18" s="32" t="str">
        <f>'Rekapitulace stavby'!AN14</f>
        <v>Vyplň údaj</v>
      </c>
      <c r="L18" s="42"/>
      <c r="AZ18" s="131" t="s">
        <v>137</v>
      </c>
      <c r="BA18" s="131" t="s">
        <v>1</v>
      </c>
      <c r="BB18" s="131" t="s">
        <v>1</v>
      </c>
      <c r="BC18" s="131" t="s">
        <v>138</v>
      </c>
      <c r="BD18" s="131" t="s">
        <v>86</v>
      </c>
    </row>
    <row r="19" spans="2:56" s="1" customFormat="1" ht="6.95" customHeight="1">
      <c r="B19" s="42"/>
      <c r="I19" s="139"/>
      <c r="L19" s="42"/>
      <c r="AZ19" s="131" t="s">
        <v>139</v>
      </c>
      <c r="BA19" s="131" t="s">
        <v>1</v>
      </c>
      <c r="BB19" s="131" t="s">
        <v>1</v>
      </c>
      <c r="BC19" s="131" t="s">
        <v>140</v>
      </c>
      <c r="BD19" s="131" t="s">
        <v>86</v>
      </c>
    </row>
    <row r="20" spans="2:56" s="1" customFormat="1" ht="12" customHeight="1">
      <c r="B20" s="42"/>
      <c r="D20" s="137" t="s">
        <v>30</v>
      </c>
      <c r="I20" s="142" t="s">
        <v>25</v>
      </c>
      <c r="J20" s="141" t="s">
        <v>1</v>
      </c>
      <c r="L20" s="42"/>
      <c r="AZ20" s="131" t="s">
        <v>141</v>
      </c>
      <c r="BA20" s="131" t="s">
        <v>1</v>
      </c>
      <c r="BB20" s="131" t="s">
        <v>1</v>
      </c>
      <c r="BC20" s="131" t="s">
        <v>142</v>
      </c>
      <c r="BD20" s="131" t="s">
        <v>86</v>
      </c>
    </row>
    <row r="21" spans="2:56" s="1" customFormat="1" ht="18" customHeight="1">
      <c r="B21" s="42"/>
      <c r="E21" s="141" t="s">
        <v>31</v>
      </c>
      <c r="I21" s="142" t="s">
        <v>27</v>
      </c>
      <c r="J21" s="141" t="s">
        <v>1</v>
      </c>
      <c r="L21" s="42"/>
      <c r="AZ21" s="131" t="s">
        <v>143</v>
      </c>
      <c r="BA21" s="131" t="s">
        <v>1</v>
      </c>
      <c r="BB21" s="131" t="s">
        <v>1</v>
      </c>
      <c r="BC21" s="131" t="s">
        <v>144</v>
      </c>
      <c r="BD21" s="131" t="s">
        <v>86</v>
      </c>
    </row>
    <row r="22" spans="2:56" s="1" customFormat="1" ht="6.95" customHeight="1">
      <c r="B22" s="42"/>
      <c r="I22" s="139"/>
      <c r="L22" s="42"/>
      <c r="AZ22" s="131" t="s">
        <v>145</v>
      </c>
      <c r="BA22" s="131" t="s">
        <v>1</v>
      </c>
      <c r="BB22" s="131" t="s">
        <v>1</v>
      </c>
      <c r="BC22" s="131" t="s">
        <v>146</v>
      </c>
      <c r="BD22" s="131" t="s">
        <v>86</v>
      </c>
    </row>
    <row r="23" spans="2:56" s="1" customFormat="1" ht="12" customHeight="1">
      <c r="B23" s="42"/>
      <c r="D23" s="137" t="s">
        <v>33</v>
      </c>
      <c r="I23" s="142" t="s">
        <v>25</v>
      </c>
      <c r="J23" s="141" t="s">
        <v>1</v>
      </c>
      <c r="L23" s="42"/>
      <c r="AZ23" s="131" t="s">
        <v>147</v>
      </c>
      <c r="BA23" s="131" t="s">
        <v>1</v>
      </c>
      <c r="BB23" s="131" t="s">
        <v>1</v>
      </c>
      <c r="BC23" s="131" t="s">
        <v>148</v>
      </c>
      <c r="BD23" s="131" t="s">
        <v>86</v>
      </c>
    </row>
    <row r="24" spans="2:12" s="1" customFormat="1" ht="18" customHeight="1">
      <c r="B24" s="42"/>
      <c r="E24" s="141" t="s">
        <v>34</v>
      </c>
      <c r="I24" s="142" t="s">
        <v>27</v>
      </c>
      <c r="J24" s="141" t="s">
        <v>1</v>
      </c>
      <c r="L24" s="42"/>
    </row>
    <row r="25" spans="2:12" s="1" customFormat="1" ht="6.95" customHeight="1">
      <c r="B25" s="42"/>
      <c r="I25" s="139"/>
      <c r="L25" s="42"/>
    </row>
    <row r="26" spans="2:12" s="1" customFormat="1" ht="12" customHeight="1">
      <c r="B26" s="42"/>
      <c r="D26" s="137" t="s">
        <v>35</v>
      </c>
      <c r="I26" s="139"/>
      <c r="L26" s="42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2"/>
      <c r="I28" s="139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7"/>
      <c r="J29" s="77"/>
      <c r="K29" s="77"/>
      <c r="L29" s="42"/>
    </row>
    <row r="30" spans="2:12" s="1" customFormat="1" ht="25.4" customHeight="1">
      <c r="B30" s="42"/>
      <c r="D30" s="148" t="s">
        <v>36</v>
      </c>
      <c r="I30" s="139"/>
      <c r="J30" s="149">
        <f>ROUND(J141,2)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47"/>
      <c r="J31" s="77"/>
      <c r="K31" s="77"/>
      <c r="L31" s="42"/>
    </row>
    <row r="32" spans="2:12" s="1" customFormat="1" ht="14.4" customHeight="1">
      <c r="B32" s="42"/>
      <c r="F32" s="150" t="s">
        <v>38</v>
      </c>
      <c r="I32" s="151" t="s">
        <v>37</v>
      </c>
      <c r="J32" s="150" t="s">
        <v>39</v>
      </c>
      <c r="L32" s="42"/>
    </row>
    <row r="33" spans="2:12" s="1" customFormat="1" ht="14.4" customHeight="1">
      <c r="B33" s="42"/>
      <c r="D33" s="152" t="s">
        <v>40</v>
      </c>
      <c r="E33" s="137" t="s">
        <v>41</v>
      </c>
      <c r="F33" s="153">
        <f>ROUND((SUM(BE141:BE625)),2)</f>
        <v>0</v>
      </c>
      <c r="I33" s="154">
        <v>0.21</v>
      </c>
      <c r="J33" s="153">
        <f>ROUND(((SUM(BE141:BE625))*I33),2)</f>
        <v>0</v>
      </c>
      <c r="L33" s="42"/>
    </row>
    <row r="34" spans="2:12" s="1" customFormat="1" ht="14.4" customHeight="1">
      <c r="B34" s="42"/>
      <c r="E34" s="137" t="s">
        <v>42</v>
      </c>
      <c r="F34" s="153">
        <f>ROUND((SUM(BF141:BF625)),2)</f>
        <v>0</v>
      </c>
      <c r="I34" s="154">
        <v>0.15</v>
      </c>
      <c r="J34" s="153">
        <f>ROUND(((SUM(BF141:BF625))*I34),2)</f>
        <v>0</v>
      </c>
      <c r="L34" s="42"/>
    </row>
    <row r="35" spans="2:12" s="1" customFormat="1" ht="14.4" customHeight="1" hidden="1">
      <c r="B35" s="42"/>
      <c r="E35" s="137" t="s">
        <v>43</v>
      </c>
      <c r="F35" s="153">
        <f>ROUND((SUM(BG141:BG625)),2)</f>
        <v>0</v>
      </c>
      <c r="I35" s="154">
        <v>0.21</v>
      </c>
      <c r="J35" s="153">
        <f>0</f>
        <v>0</v>
      </c>
      <c r="L35" s="42"/>
    </row>
    <row r="36" spans="2:12" s="1" customFormat="1" ht="14.4" customHeight="1" hidden="1">
      <c r="B36" s="42"/>
      <c r="E36" s="137" t="s">
        <v>44</v>
      </c>
      <c r="F36" s="153">
        <f>ROUND((SUM(BH141:BH625)),2)</f>
        <v>0</v>
      </c>
      <c r="I36" s="154">
        <v>0.15</v>
      </c>
      <c r="J36" s="153">
        <f>0</f>
        <v>0</v>
      </c>
      <c r="L36" s="42"/>
    </row>
    <row r="37" spans="2:12" s="1" customFormat="1" ht="14.4" customHeight="1" hidden="1">
      <c r="B37" s="42"/>
      <c r="E37" s="137" t="s">
        <v>45</v>
      </c>
      <c r="F37" s="153">
        <f>ROUND((SUM(BI141:BI625)),2)</f>
        <v>0</v>
      </c>
      <c r="I37" s="154">
        <v>0</v>
      </c>
      <c r="J37" s="153">
        <f>0</f>
        <v>0</v>
      </c>
      <c r="L37" s="42"/>
    </row>
    <row r="38" spans="2:12" s="1" customFormat="1" ht="6.95" customHeight="1">
      <c r="B38" s="42"/>
      <c r="I38" s="139"/>
      <c r="L38" s="42"/>
    </row>
    <row r="39" spans="2:12" s="1" customFormat="1" ht="25.4" customHeight="1">
      <c r="B39" s="42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60"/>
      <c r="J39" s="161">
        <f>SUM(J30:J37)</f>
        <v>0</v>
      </c>
      <c r="K39" s="162"/>
      <c r="L39" s="42"/>
    </row>
    <row r="40" spans="2:12" s="1" customFormat="1" ht="14.4" customHeight="1">
      <c r="B40" s="42"/>
      <c r="I40" s="139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63" t="s">
        <v>49</v>
      </c>
      <c r="E50" s="164"/>
      <c r="F50" s="164"/>
      <c r="G50" s="163" t="s">
        <v>50</v>
      </c>
      <c r="H50" s="164"/>
      <c r="I50" s="165"/>
      <c r="J50" s="164"/>
      <c r="K50" s="164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66" t="s">
        <v>51</v>
      </c>
      <c r="E61" s="167"/>
      <c r="F61" s="168" t="s">
        <v>52</v>
      </c>
      <c r="G61" s="166" t="s">
        <v>51</v>
      </c>
      <c r="H61" s="167"/>
      <c r="I61" s="169"/>
      <c r="J61" s="170" t="s">
        <v>52</v>
      </c>
      <c r="K61" s="167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63" t="s">
        <v>53</v>
      </c>
      <c r="E65" s="164"/>
      <c r="F65" s="164"/>
      <c r="G65" s="163" t="s">
        <v>54</v>
      </c>
      <c r="H65" s="164"/>
      <c r="I65" s="165"/>
      <c r="J65" s="164"/>
      <c r="K65" s="164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66" t="s">
        <v>51</v>
      </c>
      <c r="E76" s="167"/>
      <c r="F76" s="168" t="s">
        <v>52</v>
      </c>
      <c r="G76" s="166" t="s">
        <v>51</v>
      </c>
      <c r="H76" s="167"/>
      <c r="I76" s="169"/>
      <c r="J76" s="170" t="s">
        <v>52</v>
      </c>
      <c r="K76" s="167"/>
      <c r="L76" s="42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2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2"/>
    </row>
    <row r="82" spans="2:12" s="1" customFormat="1" ht="24.95" customHeight="1">
      <c r="B82" s="37"/>
      <c r="C82" s="22" t="s">
        <v>149</v>
      </c>
      <c r="D82" s="38"/>
      <c r="E82" s="38"/>
      <c r="F82" s="38"/>
      <c r="G82" s="38"/>
      <c r="H82" s="38"/>
      <c r="I82" s="13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9"/>
      <c r="J84" s="38"/>
      <c r="K84" s="38"/>
      <c r="L84" s="42"/>
    </row>
    <row r="85" spans="2:12" s="1" customFormat="1" ht="16.5" customHeight="1">
      <c r="B85" s="37"/>
      <c r="C85" s="38"/>
      <c r="D85" s="38"/>
      <c r="E85" s="177" t="str">
        <f>E7</f>
        <v>Stavební úpravy objektu č.p. 184/7, ul. Matiční, Ústí nad Labem</v>
      </c>
      <c r="F85" s="31"/>
      <c r="G85" s="31"/>
      <c r="H85" s="31"/>
      <c r="I85" s="139"/>
      <c r="J85" s="38"/>
      <c r="K85" s="38"/>
      <c r="L85" s="42"/>
    </row>
    <row r="86" spans="2:12" s="1" customFormat="1" ht="12" customHeight="1">
      <c r="B86" s="37"/>
      <c r="C86" s="31" t="s">
        <v>115</v>
      </c>
      <c r="D86" s="38"/>
      <c r="E86" s="38"/>
      <c r="F86" s="38"/>
      <c r="G86" s="38"/>
      <c r="H86" s="38"/>
      <c r="I86" s="139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ARS - Stavební část</v>
      </c>
      <c r="F87" s="38"/>
      <c r="G87" s="38"/>
      <c r="H87" s="38"/>
      <c r="I87" s="139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9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>Matiční ul. č.p. 184/7</v>
      </c>
      <c r="G89" s="38"/>
      <c r="H89" s="38"/>
      <c r="I89" s="142" t="s">
        <v>22</v>
      </c>
      <c r="J89" s="73" t="str">
        <f>IF(J12="","",J12)</f>
        <v>4. 9. 2019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39"/>
      <c r="J90" s="38"/>
      <c r="K90" s="38"/>
      <c r="L90" s="42"/>
    </row>
    <row r="91" spans="2:12" s="1" customFormat="1" ht="27.9" customHeight="1">
      <c r="B91" s="37"/>
      <c r="C91" s="31" t="s">
        <v>24</v>
      </c>
      <c r="D91" s="38"/>
      <c r="E91" s="38"/>
      <c r="F91" s="26" t="str">
        <f>E15</f>
        <v>Statutární město Ústí nad Labem</v>
      </c>
      <c r="G91" s="38"/>
      <c r="H91" s="38"/>
      <c r="I91" s="142" t="s">
        <v>30</v>
      </c>
      <c r="J91" s="35" t="str">
        <f>E21</f>
        <v>REGIONPROJEKT s.r.o.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42" t="s">
        <v>33</v>
      </c>
      <c r="J92" s="35" t="str">
        <f>E24</f>
        <v>J. Duben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9"/>
      <c r="J93" s="38"/>
      <c r="K93" s="38"/>
      <c r="L93" s="42"/>
    </row>
    <row r="94" spans="2:12" s="1" customFormat="1" ht="29.25" customHeight="1">
      <c r="B94" s="37"/>
      <c r="C94" s="178" t="s">
        <v>150</v>
      </c>
      <c r="D94" s="179"/>
      <c r="E94" s="179"/>
      <c r="F94" s="179"/>
      <c r="G94" s="179"/>
      <c r="H94" s="179"/>
      <c r="I94" s="180"/>
      <c r="J94" s="181" t="s">
        <v>151</v>
      </c>
      <c r="K94" s="179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39"/>
      <c r="J95" s="38"/>
      <c r="K95" s="38"/>
      <c r="L95" s="42"/>
    </row>
    <row r="96" spans="2:47" s="1" customFormat="1" ht="22.8" customHeight="1">
      <c r="B96" s="37"/>
      <c r="C96" s="182" t="s">
        <v>152</v>
      </c>
      <c r="D96" s="38"/>
      <c r="E96" s="38"/>
      <c r="F96" s="38"/>
      <c r="G96" s="38"/>
      <c r="H96" s="38"/>
      <c r="I96" s="139"/>
      <c r="J96" s="104">
        <f>J141</f>
        <v>0</v>
      </c>
      <c r="K96" s="38"/>
      <c r="L96" s="42"/>
      <c r="AU96" s="16" t="s">
        <v>153</v>
      </c>
    </row>
    <row r="97" spans="2:12" s="8" customFormat="1" ht="24.95" customHeight="1">
      <c r="B97" s="183"/>
      <c r="C97" s="184"/>
      <c r="D97" s="185" t="s">
        <v>154</v>
      </c>
      <c r="E97" s="186"/>
      <c r="F97" s="186"/>
      <c r="G97" s="186"/>
      <c r="H97" s="186"/>
      <c r="I97" s="187"/>
      <c r="J97" s="188">
        <f>J142</f>
        <v>0</v>
      </c>
      <c r="K97" s="184"/>
      <c r="L97" s="189"/>
    </row>
    <row r="98" spans="2:12" s="9" customFormat="1" ht="19.9" customHeight="1">
      <c r="B98" s="190"/>
      <c r="C98" s="191"/>
      <c r="D98" s="192" t="s">
        <v>155</v>
      </c>
      <c r="E98" s="193"/>
      <c r="F98" s="193"/>
      <c r="G98" s="193"/>
      <c r="H98" s="193"/>
      <c r="I98" s="194"/>
      <c r="J98" s="195">
        <f>J143</f>
        <v>0</v>
      </c>
      <c r="K98" s="191"/>
      <c r="L98" s="196"/>
    </row>
    <row r="99" spans="2:12" s="9" customFormat="1" ht="19.9" customHeight="1">
      <c r="B99" s="190"/>
      <c r="C99" s="191"/>
      <c r="D99" s="192" t="s">
        <v>156</v>
      </c>
      <c r="E99" s="193"/>
      <c r="F99" s="193"/>
      <c r="G99" s="193"/>
      <c r="H99" s="193"/>
      <c r="I99" s="194"/>
      <c r="J99" s="195">
        <f>J151</f>
        <v>0</v>
      </c>
      <c r="K99" s="191"/>
      <c r="L99" s="196"/>
    </row>
    <row r="100" spans="2:12" s="9" customFormat="1" ht="19.9" customHeight="1">
      <c r="B100" s="190"/>
      <c r="C100" s="191"/>
      <c r="D100" s="192" t="s">
        <v>157</v>
      </c>
      <c r="E100" s="193"/>
      <c r="F100" s="193"/>
      <c r="G100" s="193"/>
      <c r="H100" s="193"/>
      <c r="I100" s="194"/>
      <c r="J100" s="195">
        <f>J160</f>
        <v>0</v>
      </c>
      <c r="K100" s="191"/>
      <c r="L100" s="196"/>
    </row>
    <row r="101" spans="2:12" s="9" customFormat="1" ht="19.9" customHeight="1">
      <c r="B101" s="190"/>
      <c r="C101" s="191"/>
      <c r="D101" s="192" t="s">
        <v>158</v>
      </c>
      <c r="E101" s="193"/>
      <c r="F101" s="193"/>
      <c r="G101" s="193"/>
      <c r="H101" s="193"/>
      <c r="I101" s="194"/>
      <c r="J101" s="195">
        <f>J163</f>
        <v>0</v>
      </c>
      <c r="K101" s="191"/>
      <c r="L101" s="196"/>
    </row>
    <row r="102" spans="2:12" s="9" customFormat="1" ht="19.9" customHeight="1">
      <c r="B102" s="190"/>
      <c r="C102" s="191"/>
      <c r="D102" s="192" t="s">
        <v>159</v>
      </c>
      <c r="E102" s="193"/>
      <c r="F102" s="193"/>
      <c r="G102" s="193"/>
      <c r="H102" s="193"/>
      <c r="I102" s="194"/>
      <c r="J102" s="195">
        <f>J239</f>
        <v>0</v>
      </c>
      <c r="K102" s="191"/>
      <c r="L102" s="196"/>
    </row>
    <row r="103" spans="2:12" s="9" customFormat="1" ht="19.9" customHeight="1">
      <c r="B103" s="190"/>
      <c r="C103" s="191"/>
      <c r="D103" s="192" t="s">
        <v>160</v>
      </c>
      <c r="E103" s="193"/>
      <c r="F103" s="193"/>
      <c r="G103" s="193"/>
      <c r="H103" s="193"/>
      <c r="I103" s="194"/>
      <c r="J103" s="195">
        <f>J295</f>
        <v>0</v>
      </c>
      <c r="K103" s="191"/>
      <c r="L103" s="196"/>
    </row>
    <row r="104" spans="2:12" s="9" customFormat="1" ht="19.9" customHeight="1">
      <c r="B104" s="190"/>
      <c r="C104" s="191"/>
      <c r="D104" s="192" t="s">
        <v>161</v>
      </c>
      <c r="E104" s="193"/>
      <c r="F104" s="193"/>
      <c r="G104" s="193"/>
      <c r="H104" s="193"/>
      <c r="I104" s="194"/>
      <c r="J104" s="195">
        <f>J301</f>
        <v>0</v>
      </c>
      <c r="K104" s="191"/>
      <c r="L104" s="196"/>
    </row>
    <row r="105" spans="2:12" s="8" customFormat="1" ht="24.95" customHeight="1">
      <c r="B105" s="183"/>
      <c r="C105" s="184"/>
      <c r="D105" s="185" t="s">
        <v>162</v>
      </c>
      <c r="E105" s="186"/>
      <c r="F105" s="186"/>
      <c r="G105" s="186"/>
      <c r="H105" s="186"/>
      <c r="I105" s="187"/>
      <c r="J105" s="188">
        <f>J303</f>
        <v>0</v>
      </c>
      <c r="K105" s="184"/>
      <c r="L105" s="189"/>
    </row>
    <row r="106" spans="2:12" s="9" customFormat="1" ht="19.9" customHeight="1">
      <c r="B106" s="190"/>
      <c r="C106" s="191"/>
      <c r="D106" s="192" t="s">
        <v>163</v>
      </c>
      <c r="E106" s="193"/>
      <c r="F106" s="193"/>
      <c r="G106" s="193"/>
      <c r="H106" s="193"/>
      <c r="I106" s="194"/>
      <c r="J106" s="195">
        <f>J304</f>
        <v>0</v>
      </c>
      <c r="K106" s="191"/>
      <c r="L106" s="196"/>
    </row>
    <row r="107" spans="2:12" s="9" customFormat="1" ht="19.9" customHeight="1">
      <c r="B107" s="190"/>
      <c r="C107" s="191"/>
      <c r="D107" s="192" t="s">
        <v>164</v>
      </c>
      <c r="E107" s="193"/>
      <c r="F107" s="193"/>
      <c r="G107" s="193"/>
      <c r="H107" s="193"/>
      <c r="I107" s="194"/>
      <c r="J107" s="195">
        <f>J315</f>
        <v>0</v>
      </c>
      <c r="K107" s="191"/>
      <c r="L107" s="196"/>
    </row>
    <row r="108" spans="2:12" s="9" customFormat="1" ht="19.9" customHeight="1">
      <c r="B108" s="190"/>
      <c r="C108" s="191"/>
      <c r="D108" s="192" t="s">
        <v>165</v>
      </c>
      <c r="E108" s="193"/>
      <c r="F108" s="193"/>
      <c r="G108" s="193"/>
      <c r="H108" s="193"/>
      <c r="I108" s="194"/>
      <c r="J108" s="195">
        <f>J339</f>
        <v>0</v>
      </c>
      <c r="K108" s="191"/>
      <c r="L108" s="196"/>
    </row>
    <row r="109" spans="2:12" s="9" customFormat="1" ht="19.9" customHeight="1">
      <c r="B109" s="190"/>
      <c r="C109" s="191"/>
      <c r="D109" s="192" t="s">
        <v>166</v>
      </c>
      <c r="E109" s="193"/>
      <c r="F109" s="193"/>
      <c r="G109" s="193"/>
      <c r="H109" s="193"/>
      <c r="I109" s="194"/>
      <c r="J109" s="195">
        <f>J342</f>
        <v>0</v>
      </c>
      <c r="K109" s="191"/>
      <c r="L109" s="196"/>
    </row>
    <row r="110" spans="2:12" s="9" customFormat="1" ht="19.9" customHeight="1">
      <c r="B110" s="190"/>
      <c r="C110" s="191"/>
      <c r="D110" s="192" t="s">
        <v>167</v>
      </c>
      <c r="E110" s="193"/>
      <c r="F110" s="193"/>
      <c r="G110" s="193"/>
      <c r="H110" s="193"/>
      <c r="I110" s="194"/>
      <c r="J110" s="195">
        <f>J346</f>
        <v>0</v>
      </c>
      <c r="K110" s="191"/>
      <c r="L110" s="196"/>
    </row>
    <row r="111" spans="2:12" s="9" customFormat="1" ht="19.9" customHeight="1">
      <c r="B111" s="190"/>
      <c r="C111" s="191"/>
      <c r="D111" s="192" t="s">
        <v>168</v>
      </c>
      <c r="E111" s="193"/>
      <c r="F111" s="193"/>
      <c r="G111" s="193"/>
      <c r="H111" s="193"/>
      <c r="I111" s="194"/>
      <c r="J111" s="195">
        <f>J357</f>
        <v>0</v>
      </c>
      <c r="K111" s="191"/>
      <c r="L111" s="196"/>
    </row>
    <row r="112" spans="2:12" s="9" customFormat="1" ht="19.9" customHeight="1">
      <c r="B112" s="190"/>
      <c r="C112" s="191"/>
      <c r="D112" s="192" t="s">
        <v>169</v>
      </c>
      <c r="E112" s="193"/>
      <c r="F112" s="193"/>
      <c r="G112" s="193"/>
      <c r="H112" s="193"/>
      <c r="I112" s="194"/>
      <c r="J112" s="195">
        <f>J386</f>
        <v>0</v>
      </c>
      <c r="K112" s="191"/>
      <c r="L112" s="196"/>
    </row>
    <row r="113" spans="2:12" s="9" customFormat="1" ht="19.9" customHeight="1">
      <c r="B113" s="190"/>
      <c r="C113" s="191"/>
      <c r="D113" s="192" t="s">
        <v>170</v>
      </c>
      <c r="E113" s="193"/>
      <c r="F113" s="193"/>
      <c r="G113" s="193"/>
      <c r="H113" s="193"/>
      <c r="I113" s="194"/>
      <c r="J113" s="195">
        <f>J412</f>
        <v>0</v>
      </c>
      <c r="K113" s="191"/>
      <c r="L113" s="196"/>
    </row>
    <row r="114" spans="2:12" s="9" customFormat="1" ht="19.9" customHeight="1">
      <c r="B114" s="190"/>
      <c r="C114" s="191"/>
      <c r="D114" s="192" t="s">
        <v>171</v>
      </c>
      <c r="E114" s="193"/>
      <c r="F114" s="193"/>
      <c r="G114" s="193"/>
      <c r="H114" s="193"/>
      <c r="I114" s="194"/>
      <c r="J114" s="195">
        <f>J418</f>
        <v>0</v>
      </c>
      <c r="K114" s="191"/>
      <c r="L114" s="196"/>
    </row>
    <row r="115" spans="2:12" s="9" customFormat="1" ht="19.9" customHeight="1">
      <c r="B115" s="190"/>
      <c r="C115" s="191"/>
      <c r="D115" s="192" t="s">
        <v>172</v>
      </c>
      <c r="E115" s="193"/>
      <c r="F115" s="193"/>
      <c r="G115" s="193"/>
      <c r="H115" s="193"/>
      <c r="I115" s="194"/>
      <c r="J115" s="195">
        <f>J521</f>
        <v>0</v>
      </c>
      <c r="K115" s="191"/>
      <c r="L115" s="196"/>
    </row>
    <row r="116" spans="2:12" s="9" customFormat="1" ht="19.9" customHeight="1">
      <c r="B116" s="190"/>
      <c r="C116" s="191"/>
      <c r="D116" s="192" t="s">
        <v>173</v>
      </c>
      <c r="E116" s="193"/>
      <c r="F116" s="193"/>
      <c r="G116" s="193"/>
      <c r="H116" s="193"/>
      <c r="I116" s="194"/>
      <c r="J116" s="195">
        <f>J536</f>
        <v>0</v>
      </c>
      <c r="K116" s="191"/>
      <c r="L116" s="196"/>
    </row>
    <row r="117" spans="2:12" s="9" customFormat="1" ht="19.9" customHeight="1">
      <c r="B117" s="190"/>
      <c r="C117" s="191"/>
      <c r="D117" s="192" t="s">
        <v>174</v>
      </c>
      <c r="E117" s="193"/>
      <c r="F117" s="193"/>
      <c r="G117" s="193"/>
      <c r="H117" s="193"/>
      <c r="I117" s="194"/>
      <c r="J117" s="195">
        <f>J565</f>
        <v>0</v>
      </c>
      <c r="K117" s="191"/>
      <c r="L117" s="196"/>
    </row>
    <row r="118" spans="2:12" s="9" customFormat="1" ht="19.9" customHeight="1">
      <c r="B118" s="190"/>
      <c r="C118" s="191"/>
      <c r="D118" s="192" t="s">
        <v>175</v>
      </c>
      <c r="E118" s="193"/>
      <c r="F118" s="193"/>
      <c r="G118" s="193"/>
      <c r="H118" s="193"/>
      <c r="I118" s="194"/>
      <c r="J118" s="195">
        <f>J589</f>
        <v>0</v>
      </c>
      <c r="K118" s="191"/>
      <c r="L118" s="196"/>
    </row>
    <row r="119" spans="2:12" s="9" customFormat="1" ht="19.9" customHeight="1">
      <c r="B119" s="190"/>
      <c r="C119" s="191"/>
      <c r="D119" s="192" t="s">
        <v>176</v>
      </c>
      <c r="E119" s="193"/>
      <c r="F119" s="193"/>
      <c r="G119" s="193"/>
      <c r="H119" s="193"/>
      <c r="I119" s="194"/>
      <c r="J119" s="195">
        <f>J593</f>
        <v>0</v>
      </c>
      <c r="K119" s="191"/>
      <c r="L119" s="196"/>
    </row>
    <row r="120" spans="2:12" s="9" customFormat="1" ht="19.9" customHeight="1">
      <c r="B120" s="190"/>
      <c r="C120" s="191"/>
      <c r="D120" s="192" t="s">
        <v>177</v>
      </c>
      <c r="E120" s="193"/>
      <c r="F120" s="193"/>
      <c r="G120" s="193"/>
      <c r="H120" s="193"/>
      <c r="I120" s="194"/>
      <c r="J120" s="195">
        <f>J616</f>
        <v>0</v>
      </c>
      <c r="K120" s="191"/>
      <c r="L120" s="196"/>
    </row>
    <row r="121" spans="2:12" s="9" customFormat="1" ht="19.9" customHeight="1">
      <c r="B121" s="190"/>
      <c r="C121" s="191"/>
      <c r="D121" s="192" t="s">
        <v>178</v>
      </c>
      <c r="E121" s="193"/>
      <c r="F121" s="193"/>
      <c r="G121" s="193"/>
      <c r="H121" s="193"/>
      <c r="I121" s="194"/>
      <c r="J121" s="195">
        <f>J623</f>
        <v>0</v>
      </c>
      <c r="K121" s="191"/>
      <c r="L121" s="196"/>
    </row>
    <row r="122" spans="2:12" s="1" customFormat="1" ht="21.8" customHeight="1">
      <c r="B122" s="37"/>
      <c r="C122" s="38"/>
      <c r="D122" s="38"/>
      <c r="E122" s="38"/>
      <c r="F122" s="38"/>
      <c r="G122" s="38"/>
      <c r="H122" s="38"/>
      <c r="I122" s="139"/>
      <c r="J122" s="38"/>
      <c r="K122" s="38"/>
      <c r="L122" s="42"/>
    </row>
    <row r="123" spans="2:12" s="1" customFormat="1" ht="6.95" customHeight="1">
      <c r="B123" s="60"/>
      <c r="C123" s="61"/>
      <c r="D123" s="61"/>
      <c r="E123" s="61"/>
      <c r="F123" s="61"/>
      <c r="G123" s="61"/>
      <c r="H123" s="61"/>
      <c r="I123" s="173"/>
      <c r="J123" s="61"/>
      <c r="K123" s="61"/>
      <c r="L123" s="42"/>
    </row>
    <row r="127" spans="2:12" s="1" customFormat="1" ht="6.95" customHeight="1">
      <c r="B127" s="62"/>
      <c r="C127" s="63"/>
      <c r="D127" s="63"/>
      <c r="E127" s="63"/>
      <c r="F127" s="63"/>
      <c r="G127" s="63"/>
      <c r="H127" s="63"/>
      <c r="I127" s="176"/>
      <c r="J127" s="63"/>
      <c r="K127" s="63"/>
      <c r="L127" s="42"/>
    </row>
    <row r="128" spans="2:12" s="1" customFormat="1" ht="24.95" customHeight="1">
      <c r="B128" s="37"/>
      <c r="C128" s="22" t="s">
        <v>179</v>
      </c>
      <c r="D128" s="38"/>
      <c r="E128" s="38"/>
      <c r="F128" s="38"/>
      <c r="G128" s="38"/>
      <c r="H128" s="38"/>
      <c r="I128" s="139"/>
      <c r="J128" s="38"/>
      <c r="K128" s="38"/>
      <c r="L128" s="42"/>
    </row>
    <row r="129" spans="2:12" s="1" customFormat="1" ht="6.95" customHeight="1">
      <c r="B129" s="37"/>
      <c r="C129" s="38"/>
      <c r="D129" s="38"/>
      <c r="E129" s="38"/>
      <c r="F129" s="38"/>
      <c r="G129" s="38"/>
      <c r="H129" s="38"/>
      <c r="I129" s="139"/>
      <c r="J129" s="38"/>
      <c r="K129" s="38"/>
      <c r="L129" s="42"/>
    </row>
    <row r="130" spans="2:12" s="1" customFormat="1" ht="12" customHeight="1">
      <c r="B130" s="37"/>
      <c r="C130" s="31" t="s">
        <v>16</v>
      </c>
      <c r="D130" s="38"/>
      <c r="E130" s="38"/>
      <c r="F130" s="38"/>
      <c r="G130" s="38"/>
      <c r="H130" s="38"/>
      <c r="I130" s="139"/>
      <c r="J130" s="38"/>
      <c r="K130" s="38"/>
      <c r="L130" s="42"/>
    </row>
    <row r="131" spans="2:12" s="1" customFormat="1" ht="16.5" customHeight="1">
      <c r="B131" s="37"/>
      <c r="C131" s="38"/>
      <c r="D131" s="38"/>
      <c r="E131" s="177" t="str">
        <f>E7</f>
        <v>Stavební úpravy objektu č.p. 184/7, ul. Matiční, Ústí nad Labem</v>
      </c>
      <c r="F131" s="31"/>
      <c r="G131" s="31"/>
      <c r="H131" s="31"/>
      <c r="I131" s="139"/>
      <c r="J131" s="38"/>
      <c r="K131" s="38"/>
      <c r="L131" s="42"/>
    </row>
    <row r="132" spans="2:12" s="1" customFormat="1" ht="12" customHeight="1">
      <c r="B132" s="37"/>
      <c r="C132" s="31" t="s">
        <v>115</v>
      </c>
      <c r="D132" s="38"/>
      <c r="E132" s="38"/>
      <c r="F132" s="38"/>
      <c r="G132" s="38"/>
      <c r="H132" s="38"/>
      <c r="I132" s="139"/>
      <c r="J132" s="38"/>
      <c r="K132" s="38"/>
      <c r="L132" s="42"/>
    </row>
    <row r="133" spans="2:12" s="1" customFormat="1" ht="16.5" customHeight="1">
      <c r="B133" s="37"/>
      <c r="C133" s="38"/>
      <c r="D133" s="38"/>
      <c r="E133" s="70" t="str">
        <f>E9</f>
        <v>ARS - Stavební část</v>
      </c>
      <c r="F133" s="38"/>
      <c r="G133" s="38"/>
      <c r="H133" s="38"/>
      <c r="I133" s="139"/>
      <c r="J133" s="38"/>
      <c r="K133" s="38"/>
      <c r="L133" s="42"/>
    </row>
    <row r="134" spans="2:12" s="1" customFormat="1" ht="6.95" customHeight="1">
      <c r="B134" s="37"/>
      <c r="C134" s="38"/>
      <c r="D134" s="38"/>
      <c r="E134" s="38"/>
      <c r="F134" s="38"/>
      <c r="G134" s="38"/>
      <c r="H134" s="38"/>
      <c r="I134" s="139"/>
      <c r="J134" s="38"/>
      <c r="K134" s="38"/>
      <c r="L134" s="42"/>
    </row>
    <row r="135" spans="2:12" s="1" customFormat="1" ht="12" customHeight="1">
      <c r="B135" s="37"/>
      <c r="C135" s="31" t="s">
        <v>20</v>
      </c>
      <c r="D135" s="38"/>
      <c r="E135" s="38"/>
      <c r="F135" s="26" t="str">
        <f>F12</f>
        <v>Matiční ul. č.p. 184/7</v>
      </c>
      <c r="G135" s="38"/>
      <c r="H135" s="38"/>
      <c r="I135" s="142" t="s">
        <v>22</v>
      </c>
      <c r="J135" s="73" t="str">
        <f>IF(J12="","",J12)</f>
        <v>4. 9. 2019</v>
      </c>
      <c r="K135" s="38"/>
      <c r="L135" s="42"/>
    </row>
    <row r="136" spans="2:12" s="1" customFormat="1" ht="6.95" customHeight="1">
      <c r="B136" s="37"/>
      <c r="C136" s="38"/>
      <c r="D136" s="38"/>
      <c r="E136" s="38"/>
      <c r="F136" s="38"/>
      <c r="G136" s="38"/>
      <c r="H136" s="38"/>
      <c r="I136" s="139"/>
      <c r="J136" s="38"/>
      <c r="K136" s="38"/>
      <c r="L136" s="42"/>
    </row>
    <row r="137" spans="2:12" s="1" customFormat="1" ht="27.9" customHeight="1">
      <c r="B137" s="37"/>
      <c r="C137" s="31" t="s">
        <v>24</v>
      </c>
      <c r="D137" s="38"/>
      <c r="E137" s="38"/>
      <c r="F137" s="26" t="str">
        <f>E15</f>
        <v>Statutární město Ústí nad Labem</v>
      </c>
      <c r="G137" s="38"/>
      <c r="H137" s="38"/>
      <c r="I137" s="142" t="s">
        <v>30</v>
      </c>
      <c r="J137" s="35" t="str">
        <f>E21</f>
        <v>REGIONPROJEKT s.r.o.</v>
      </c>
      <c r="K137" s="38"/>
      <c r="L137" s="42"/>
    </row>
    <row r="138" spans="2:12" s="1" customFormat="1" ht="15.15" customHeight="1">
      <c r="B138" s="37"/>
      <c r="C138" s="31" t="s">
        <v>28</v>
      </c>
      <c r="D138" s="38"/>
      <c r="E138" s="38"/>
      <c r="F138" s="26" t="str">
        <f>IF(E18="","",E18)</f>
        <v>Vyplň údaj</v>
      </c>
      <c r="G138" s="38"/>
      <c r="H138" s="38"/>
      <c r="I138" s="142" t="s">
        <v>33</v>
      </c>
      <c r="J138" s="35" t="str">
        <f>E24</f>
        <v>J. Duben</v>
      </c>
      <c r="K138" s="38"/>
      <c r="L138" s="42"/>
    </row>
    <row r="139" spans="2:12" s="1" customFormat="1" ht="10.3" customHeight="1">
      <c r="B139" s="37"/>
      <c r="C139" s="38"/>
      <c r="D139" s="38"/>
      <c r="E139" s="38"/>
      <c r="F139" s="38"/>
      <c r="G139" s="38"/>
      <c r="H139" s="38"/>
      <c r="I139" s="139"/>
      <c r="J139" s="38"/>
      <c r="K139" s="38"/>
      <c r="L139" s="42"/>
    </row>
    <row r="140" spans="2:20" s="10" customFormat="1" ht="29.25" customHeight="1">
      <c r="B140" s="197"/>
      <c r="C140" s="198" t="s">
        <v>180</v>
      </c>
      <c r="D140" s="199" t="s">
        <v>61</v>
      </c>
      <c r="E140" s="199" t="s">
        <v>57</v>
      </c>
      <c r="F140" s="199" t="s">
        <v>58</v>
      </c>
      <c r="G140" s="199" t="s">
        <v>181</v>
      </c>
      <c r="H140" s="199" t="s">
        <v>182</v>
      </c>
      <c r="I140" s="200" t="s">
        <v>183</v>
      </c>
      <c r="J140" s="201" t="s">
        <v>151</v>
      </c>
      <c r="K140" s="202" t="s">
        <v>184</v>
      </c>
      <c r="L140" s="203"/>
      <c r="M140" s="94" t="s">
        <v>1</v>
      </c>
      <c r="N140" s="95" t="s">
        <v>40</v>
      </c>
      <c r="O140" s="95" t="s">
        <v>185</v>
      </c>
      <c r="P140" s="95" t="s">
        <v>186</v>
      </c>
      <c r="Q140" s="95" t="s">
        <v>187</v>
      </c>
      <c r="R140" s="95" t="s">
        <v>188</v>
      </c>
      <c r="S140" s="95" t="s">
        <v>189</v>
      </c>
      <c r="T140" s="96" t="s">
        <v>190</v>
      </c>
    </row>
    <row r="141" spans="2:63" s="1" customFormat="1" ht="22.8" customHeight="1">
      <c r="B141" s="37"/>
      <c r="C141" s="101" t="s">
        <v>191</v>
      </c>
      <c r="D141" s="38"/>
      <c r="E141" s="38"/>
      <c r="F141" s="38"/>
      <c r="G141" s="38"/>
      <c r="H141" s="38"/>
      <c r="I141" s="139"/>
      <c r="J141" s="204">
        <f>BK141</f>
        <v>0</v>
      </c>
      <c r="K141" s="38"/>
      <c r="L141" s="42"/>
      <c r="M141" s="97"/>
      <c r="N141" s="98"/>
      <c r="O141" s="98"/>
      <c r="P141" s="205">
        <f>P142+P303</f>
        <v>0</v>
      </c>
      <c r="Q141" s="98"/>
      <c r="R141" s="205">
        <f>R142+R303</f>
        <v>47.123197100000006</v>
      </c>
      <c r="S141" s="98"/>
      <c r="T141" s="206">
        <f>T142+T303</f>
        <v>40.26151834000001</v>
      </c>
      <c r="AT141" s="16" t="s">
        <v>75</v>
      </c>
      <c r="AU141" s="16" t="s">
        <v>153</v>
      </c>
      <c r="BK141" s="207">
        <f>BK142+BK303</f>
        <v>0</v>
      </c>
    </row>
    <row r="142" spans="2:63" s="11" customFormat="1" ht="25.9" customHeight="1">
      <c r="B142" s="208"/>
      <c r="C142" s="209"/>
      <c r="D142" s="210" t="s">
        <v>75</v>
      </c>
      <c r="E142" s="211" t="s">
        <v>192</v>
      </c>
      <c r="F142" s="211" t="s">
        <v>193</v>
      </c>
      <c r="G142" s="209"/>
      <c r="H142" s="209"/>
      <c r="I142" s="212"/>
      <c r="J142" s="213">
        <f>BK142</f>
        <v>0</v>
      </c>
      <c r="K142" s="209"/>
      <c r="L142" s="214"/>
      <c r="M142" s="215"/>
      <c r="N142" s="216"/>
      <c r="O142" s="216"/>
      <c r="P142" s="217">
        <f>P143+P151+P160+P163+P239+P295+P301</f>
        <v>0</v>
      </c>
      <c r="Q142" s="216"/>
      <c r="R142" s="217">
        <f>R143+R151+R160+R163+R239+R295+R301</f>
        <v>32.446582410000005</v>
      </c>
      <c r="S142" s="216"/>
      <c r="T142" s="218">
        <f>T143+T151+T160+T163+T239+T295+T301</f>
        <v>26.96703200000001</v>
      </c>
      <c r="AR142" s="219" t="s">
        <v>84</v>
      </c>
      <c r="AT142" s="220" t="s">
        <v>75</v>
      </c>
      <c r="AU142" s="220" t="s">
        <v>76</v>
      </c>
      <c r="AY142" s="219" t="s">
        <v>194</v>
      </c>
      <c r="BK142" s="221">
        <f>BK143+BK151+BK160+BK163+BK239+BK295+BK301</f>
        <v>0</v>
      </c>
    </row>
    <row r="143" spans="2:63" s="11" customFormat="1" ht="22.8" customHeight="1">
      <c r="B143" s="208"/>
      <c r="C143" s="209"/>
      <c r="D143" s="210" t="s">
        <v>75</v>
      </c>
      <c r="E143" s="222" t="s">
        <v>84</v>
      </c>
      <c r="F143" s="222" t="s">
        <v>195</v>
      </c>
      <c r="G143" s="209"/>
      <c r="H143" s="209"/>
      <c r="I143" s="212"/>
      <c r="J143" s="223">
        <f>BK143</f>
        <v>0</v>
      </c>
      <c r="K143" s="209"/>
      <c r="L143" s="214"/>
      <c r="M143" s="215"/>
      <c r="N143" s="216"/>
      <c r="O143" s="216"/>
      <c r="P143" s="217">
        <f>SUM(P144:P150)</f>
        <v>0</v>
      </c>
      <c r="Q143" s="216"/>
      <c r="R143" s="217">
        <f>SUM(R144:R150)</f>
        <v>0</v>
      </c>
      <c r="S143" s="216"/>
      <c r="T143" s="218">
        <f>SUM(T144:T150)</f>
        <v>0</v>
      </c>
      <c r="AR143" s="219" t="s">
        <v>84</v>
      </c>
      <c r="AT143" s="220" t="s">
        <v>75</v>
      </c>
      <c r="AU143" s="220" t="s">
        <v>84</v>
      </c>
      <c r="AY143" s="219" t="s">
        <v>194</v>
      </c>
      <c r="BK143" s="221">
        <f>SUM(BK144:BK150)</f>
        <v>0</v>
      </c>
    </row>
    <row r="144" spans="2:65" s="1" customFormat="1" ht="24" customHeight="1">
      <c r="B144" s="37"/>
      <c r="C144" s="224" t="s">
        <v>84</v>
      </c>
      <c r="D144" s="224" t="s">
        <v>196</v>
      </c>
      <c r="E144" s="225" t="s">
        <v>197</v>
      </c>
      <c r="F144" s="226" t="s">
        <v>198</v>
      </c>
      <c r="G144" s="227" t="s">
        <v>199</v>
      </c>
      <c r="H144" s="228">
        <v>6.199</v>
      </c>
      <c r="I144" s="229"/>
      <c r="J144" s="230">
        <f>ROUND(I144*H144,2)</f>
        <v>0</v>
      </c>
      <c r="K144" s="226" t="s">
        <v>200</v>
      </c>
      <c r="L144" s="42"/>
      <c r="M144" s="231" t="s">
        <v>1</v>
      </c>
      <c r="N144" s="232" t="s">
        <v>42</v>
      </c>
      <c r="O144" s="85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201</v>
      </c>
      <c r="AT144" s="235" t="s">
        <v>196</v>
      </c>
      <c r="AU144" s="235" t="s">
        <v>86</v>
      </c>
      <c r="AY144" s="16" t="s">
        <v>194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86</v>
      </c>
      <c r="BK144" s="236">
        <f>ROUND(I144*H144,2)</f>
        <v>0</v>
      </c>
      <c r="BL144" s="16" t="s">
        <v>201</v>
      </c>
      <c r="BM144" s="235" t="s">
        <v>202</v>
      </c>
    </row>
    <row r="145" spans="2:51" s="12" customFormat="1" ht="12">
      <c r="B145" s="237"/>
      <c r="C145" s="238"/>
      <c r="D145" s="239" t="s">
        <v>203</v>
      </c>
      <c r="E145" s="240" t="s">
        <v>1</v>
      </c>
      <c r="F145" s="241" t="s">
        <v>204</v>
      </c>
      <c r="G145" s="238"/>
      <c r="H145" s="240" t="s">
        <v>1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AT145" s="247" t="s">
        <v>203</v>
      </c>
      <c r="AU145" s="247" t="s">
        <v>86</v>
      </c>
      <c r="AV145" s="12" t="s">
        <v>84</v>
      </c>
      <c r="AW145" s="12" t="s">
        <v>32</v>
      </c>
      <c r="AX145" s="12" t="s">
        <v>76</v>
      </c>
      <c r="AY145" s="247" t="s">
        <v>194</v>
      </c>
    </row>
    <row r="146" spans="2:51" s="13" customFormat="1" ht="12">
      <c r="B146" s="248"/>
      <c r="C146" s="249"/>
      <c r="D146" s="239" t="s">
        <v>203</v>
      </c>
      <c r="E146" s="250" t="s">
        <v>1</v>
      </c>
      <c r="F146" s="251" t="s">
        <v>147</v>
      </c>
      <c r="G146" s="249"/>
      <c r="H146" s="252">
        <v>6.199</v>
      </c>
      <c r="I146" s="253"/>
      <c r="J146" s="249"/>
      <c r="K146" s="249"/>
      <c r="L146" s="254"/>
      <c r="M146" s="255"/>
      <c r="N146" s="256"/>
      <c r="O146" s="256"/>
      <c r="P146" s="256"/>
      <c r="Q146" s="256"/>
      <c r="R146" s="256"/>
      <c r="S146" s="256"/>
      <c r="T146" s="257"/>
      <c r="AT146" s="258" t="s">
        <v>203</v>
      </c>
      <c r="AU146" s="258" t="s">
        <v>86</v>
      </c>
      <c r="AV146" s="13" t="s">
        <v>86</v>
      </c>
      <c r="AW146" s="13" t="s">
        <v>32</v>
      </c>
      <c r="AX146" s="13" t="s">
        <v>84</v>
      </c>
      <c r="AY146" s="258" t="s">
        <v>194</v>
      </c>
    </row>
    <row r="147" spans="2:65" s="1" customFormat="1" ht="24" customHeight="1">
      <c r="B147" s="37"/>
      <c r="C147" s="224" t="s">
        <v>86</v>
      </c>
      <c r="D147" s="224" t="s">
        <v>196</v>
      </c>
      <c r="E147" s="225" t="s">
        <v>205</v>
      </c>
      <c r="F147" s="226" t="s">
        <v>206</v>
      </c>
      <c r="G147" s="227" t="s">
        <v>199</v>
      </c>
      <c r="H147" s="228">
        <v>6.199</v>
      </c>
      <c r="I147" s="229"/>
      <c r="J147" s="230">
        <f>ROUND(I147*H147,2)</f>
        <v>0</v>
      </c>
      <c r="K147" s="226" t="s">
        <v>200</v>
      </c>
      <c r="L147" s="42"/>
      <c r="M147" s="231" t="s">
        <v>1</v>
      </c>
      <c r="N147" s="232" t="s">
        <v>42</v>
      </c>
      <c r="O147" s="85"/>
      <c r="P147" s="233">
        <f>O147*H147</f>
        <v>0</v>
      </c>
      <c r="Q147" s="233">
        <v>0</v>
      </c>
      <c r="R147" s="233">
        <f>Q147*H147</f>
        <v>0</v>
      </c>
      <c r="S147" s="233">
        <v>0</v>
      </c>
      <c r="T147" s="234">
        <f>S147*H147</f>
        <v>0</v>
      </c>
      <c r="AR147" s="235" t="s">
        <v>201</v>
      </c>
      <c r="AT147" s="235" t="s">
        <v>196</v>
      </c>
      <c r="AU147" s="235" t="s">
        <v>86</v>
      </c>
      <c r="AY147" s="16" t="s">
        <v>194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86</v>
      </c>
      <c r="BK147" s="236">
        <f>ROUND(I147*H147,2)</f>
        <v>0</v>
      </c>
      <c r="BL147" s="16" t="s">
        <v>201</v>
      </c>
      <c r="BM147" s="235" t="s">
        <v>207</v>
      </c>
    </row>
    <row r="148" spans="2:51" s="13" customFormat="1" ht="12">
      <c r="B148" s="248"/>
      <c r="C148" s="249"/>
      <c r="D148" s="239" t="s">
        <v>203</v>
      </c>
      <c r="E148" s="250" t="s">
        <v>147</v>
      </c>
      <c r="F148" s="251" t="s">
        <v>208</v>
      </c>
      <c r="G148" s="249"/>
      <c r="H148" s="252">
        <v>6.199</v>
      </c>
      <c r="I148" s="253"/>
      <c r="J148" s="249"/>
      <c r="K148" s="249"/>
      <c r="L148" s="254"/>
      <c r="M148" s="255"/>
      <c r="N148" s="256"/>
      <c r="O148" s="256"/>
      <c r="P148" s="256"/>
      <c r="Q148" s="256"/>
      <c r="R148" s="256"/>
      <c r="S148" s="256"/>
      <c r="T148" s="257"/>
      <c r="AT148" s="258" t="s">
        <v>203</v>
      </c>
      <c r="AU148" s="258" t="s">
        <v>86</v>
      </c>
      <c r="AV148" s="13" t="s">
        <v>86</v>
      </c>
      <c r="AW148" s="13" t="s">
        <v>32</v>
      </c>
      <c r="AX148" s="13" t="s">
        <v>84</v>
      </c>
      <c r="AY148" s="258" t="s">
        <v>194</v>
      </c>
    </row>
    <row r="149" spans="2:65" s="1" customFormat="1" ht="24" customHeight="1">
      <c r="B149" s="37"/>
      <c r="C149" s="224" t="s">
        <v>209</v>
      </c>
      <c r="D149" s="224" t="s">
        <v>196</v>
      </c>
      <c r="E149" s="225" t="s">
        <v>210</v>
      </c>
      <c r="F149" s="226" t="s">
        <v>211</v>
      </c>
      <c r="G149" s="227" t="s">
        <v>199</v>
      </c>
      <c r="H149" s="228">
        <v>6.199</v>
      </c>
      <c r="I149" s="229"/>
      <c r="J149" s="230">
        <f>ROUND(I149*H149,2)</f>
        <v>0</v>
      </c>
      <c r="K149" s="226" t="s">
        <v>200</v>
      </c>
      <c r="L149" s="42"/>
      <c r="M149" s="231" t="s">
        <v>1</v>
      </c>
      <c r="N149" s="232" t="s">
        <v>42</v>
      </c>
      <c r="O149" s="85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35" t="s">
        <v>201</v>
      </c>
      <c r="AT149" s="235" t="s">
        <v>196</v>
      </c>
      <c r="AU149" s="235" t="s">
        <v>86</v>
      </c>
      <c r="AY149" s="16" t="s">
        <v>194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86</v>
      </c>
      <c r="BK149" s="236">
        <f>ROUND(I149*H149,2)</f>
        <v>0</v>
      </c>
      <c r="BL149" s="16" t="s">
        <v>201</v>
      </c>
      <c r="BM149" s="235" t="s">
        <v>212</v>
      </c>
    </row>
    <row r="150" spans="2:51" s="13" customFormat="1" ht="12">
      <c r="B150" s="248"/>
      <c r="C150" s="249"/>
      <c r="D150" s="239" t="s">
        <v>203</v>
      </c>
      <c r="E150" s="250" t="s">
        <v>1</v>
      </c>
      <c r="F150" s="251" t="s">
        <v>147</v>
      </c>
      <c r="G150" s="249"/>
      <c r="H150" s="252">
        <v>6.199</v>
      </c>
      <c r="I150" s="253"/>
      <c r="J150" s="249"/>
      <c r="K150" s="249"/>
      <c r="L150" s="254"/>
      <c r="M150" s="255"/>
      <c r="N150" s="256"/>
      <c r="O150" s="256"/>
      <c r="P150" s="256"/>
      <c r="Q150" s="256"/>
      <c r="R150" s="256"/>
      <c r="S150" s="256"/>
      <c r="T150" s="257"/>
      <c r="AT150" s="258" t="s">
        <v>203</v>
      </c>
      <c r="AU150" s="258" t="s">
        <v>86</v>
      </c>
      <c r="AV150" s="13" t="s">
        <v>86</v>
      </c>
      <c r="AW150" s="13" t="s">
        <v>32</v>
      </c>
      <c r="AX150" s="13" t="s">
        <v>84</v>
      </c>
      <c r="AY150" s="258" t="s">
        <v>194</v>
      </c>
    </row>
    <row r="151" spans="2:63" s="11" customFormat="1" ht="22.8" customHeight="1">
      <c r="B151" s="208"/>
      <c r="C151" s="209"/>
      <c r="D151" s="210" t="s">
        <v>75</v>
      </c>
      <c r="E151" s="222" t="s">
        <v>209</v>
      </c>
      <c r="F151" s="222" t="s">
        <v>213</v>
      </c>
      <c r="G151" s="209"/>
      <c r="H151" s="209"/>
      <c r="I151" s="212"/>
      <c r="J151" s="223">
        <f>BK151</f>
        <v>0</v>
      </c>
      <c r="K151" s="209"/>
      <c r="L151" s="214"/>
      <c r="M151" s="215"/>
      <c r="N151" s="216"/>
      <c r="O151" s="216"/>
      <c r="P151" s="217">
        <f>SUM(P152:P159)</f>
        <v>0</v>
      </c>
      <c r="Q151" s="216"/>
      <c r="R151" s="217">
        <f>SUM(R152:R159)</f>
        <v>4.21865808</v>
      </c>
      <c r="S151" s="216"/>
      <c r="T151" s="218">
        <f>SUM(T152:T159)</f>
        <v>0</v>
      </c>
      <c r="AR151" s="219" t="s">
        <v>84</v>
      </c>
      <c r="AT151" s="220" t="s">
        <v>75</v>
      </c>
      <c r="AU151" s="220" t="s">
        <v>84</v>
      </c>
      <c r="AY151" s="219" t="s">
        <v>194</v>
      </c>
      <c r="BK151" s="221">
        <f>SUM(BK152:BK159)</f>
        <v>0</v>
      </c>
    </row>
    <row r="152" spans="2:65" s="1" customFormat="1" ht="16.5" customHeight="1">
      <c r="B152" s="37"/>
      <c r="C152" s="224" t="s">
        <v>201</v>
      </c>
      <c r="D152" s="224" t="s">
        <v>196</v>
      </c>
      <c r="E152" s="225" t="s">
        <v>214</v>
      </c>
      <c r="F152" s="226" t="s">
        <v>215</v>
      </c>
      <c r="G152" s="227" t="s">
        <v>199</v>
      </c>
      <c r="H152" s="228">
        <v>2.278</v>
      </c>
      <c r="I152" s="229"/>
      <c r="J152" s="230">
        <f>ROUND(I152*H152,2)</f>
        <v>0</v>
      </c>
      <c r="K152" s="226" t="s">
        <v>200</v>
      </c>
      <c r="L152" s="42"/>
      <c r="M152" s="231" t="s">
        <v>1</v>
      </c>
      <c r="N152" s="232" t="s">
        <v>42</v>
      </c>
      <c r="O152" s="85"/>
      <c r="P152" s="233">
        <f>O152*H152</f>
        <v>0</v>
      </c>
      <c r="Q152" s="233">
        <v>1.78636</v>
      </c>
      <c r="R152" s="233">
        <f>Q152*H152</f>
        <v>4.06932808</v>
      </c>
      <c r="S152" s="233">
        <v>0</v>
      </c>
      <c r="T152" s="234">
        <f>S152*H152</f>
        <v>0</v>
      </c>
      <c r="AR152" s="235" t="s">
        <v>201</v>
      </c>
      <c r="AT152" s="235" t="s">
        <v>196</v>
      </c>
      <c r="AU152" s="235" t="s">
        <v>86</v>
      </c>
      <c r="AY152" s="16" t="s">
        <v>194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86</v>
      </c>
      <c r="BK152" s="236">
        <f>ROUND(I152*H152,2)</f>
        <v>0</v>
      </c>
      <c r="BL152" s="16" t="s">
        <v>201</v>
      </c>
      <c r="BM152" s="235" t="s">
        <v>216</v>
      </c>
    </row>
    <row r="153" spans="2:51" s="13" customFormat="1" ht="12">
      <c r="B153" s="248"/>
      <c r="C153" s="249"/>
      <c r="D153" s="239" t="s">
        <v>203</v>
      </c>
      <c r="E153" s="250" t="s">
        <v>1</v>
      </c>
      <c r="F153" s="251" t="s">
        <v>217</v>
      </c>
      <c r="G153" s="249"/>
      <c r="H153" s="252">
        <v>1.573</v>
      </c>
      <c r="I153" s="253"/>
      <c r="J153" s="249"/>
      <c r="K153" s="249"/>
      <c r="L153" s="254"/>
      <c r="M153" s="255"/>
      <c r="N153" s="256"/>
      <c r="O153" s="256"/>
      <c r="P153" s="256"/>
      <c r="Q153" s="256"/>
      <c r="R153" s="256"/>
      <c r="S153" s="256"/>
      <c r="T153" s="257"/>
      <c r="AT153" s="258" t="s">
        <v>203</v>
      </c>
      <c r="AU153" s="258" t="s">
        <v>86</v>
      </c>
      <c r="AV153" s="13" t="s">
        <v>86</v>
      </c>
      <c r="AW153" s="13" t="s">
        <v>32</v>
      </c>
      <c r="AX153" s="13" t="s">
        <v>76</v>
      </c>
      <c r="AY153" s="258" t="s">
        <v>194</v>
      </c>
    </row>
    <row r="154" spans="2:51" s="13" customFormat="1" ht="12">
      <c r="B154" s="248"/>
      <c r="C154" s="249"/>
      <c r="D154" s="239" t="s">
        <v>203</v>
      </c>
      <c r="E154" s="250" t="s">
        <v>1</v>
      </c>
      <c r="F154" s="251" t="s">
        <v>218</v>
      </c>
      <c r="G154" s="249"/>
      <c r="H154" s="252">
        <v>0.705</v>
      </c>
      <c r="I154" s="253"/>
      <c r="J154" s="249"/>
      <c r="K154" s="249"/>
      <c r="L154" s="254"/>
      <c r="M154" s="255"/>
      <c r="N154" s="256"/>
      <c r="O154" s="256"/>
      <c r="P154" s="256"/>
      <c r="Q154" s="256"/>
      <c r="R154" s="256"/>
      <c r="S154" s="256"/>
      <c r="T154" s="257"/>
      <c r="AT154" s="258" t="s">
        <v>203</v>
      </c>
      <c r="AU154" s="258" t="s">
        <v>86</v>
      </c>
      <c r="AV154" s="13" t="s">
        <v>86</v>
      </c>
      <c r="AW154" s="13" t="s">
        <v>32</v>
      </c>
      <c r="AX154" s="13" t="s">
        <v>76</v>
      </c>
      <c r="AY154" s="258" t="s">
        <v>194</v>
      </c>
    </row>
    <row r="155" spans="2:51" s="14" customFormat="1" ht="12">
      <c r="B155" s="259"/>
      <c r="C155" s="260"/>
      <c r="D155" s="239" t="s">
        <v>203</v>
      </c>
      <c r="E155" s="261" t="s">
        <v>1</v>
      </c>
      <c r="F155" s="262" t="s">
        <v>219</v>
      </c>
      <c r="G155" s="260"/>
      <c r="H155" s="263">
        <v>2.278</v>
      </c>
      <c r="I155" s="264"/>
      <c r="J155" s="260"/>
      <c r="K155" s="260"/>
      <c r="L155" s="265"/>
      <c r="M155" s="266"/>
      <c r="N155" s="267"/>
      <c r="O155" s="267"/>
      <c r="P155" s="267"/>
      <c r="Q155" s="267"/>
      <c r="R155" s="267"/>
      <c r="S155" s="267"/>
      <c r="T155" s="268"/>
      <c r="AT155" s="269" t="s">
        <v>203</v>
      </c>
      <c r="AU155" s="269" t="s">
        <v>86</v>
      </c>
      <c r="AV155" s="14" t="s">
        <v>201</v>
      </c>
      <c r="AW155" s="14" t="s">
        <v>32</v>
      </c>
      <c r="AX155" s="14" t="s">
        <v>84</v>
      </c>
      <c r="AY155" s="269" t="s">
        <v>194</v>
      </c>
    </row>
    <row r="156" spans="2:65" s="1" customFormat="1" ht="24" customHeight="1">
      <c r="B156" s="37"/>
      <c r="C156" s="224" t="s">
        <v>220</v>
      </c>
      <c r="D156" s="224" t="s">
        <v>196</v>
      </c>
      <c r="E156" s="225" t="s">
        <v>221</v>
      </c>
      <c r="F156" s="226" t="s">
        <v>222</v>
      </c>
      <c r="G156" s="227" t="s">
        <v>223</v>
      </c>
      <c r="H156" s="228">
        <v>0.137</v>
      </c>
      <c r="I156" s="229"/>
      <c r="J156" s="230">
        <f>ROUND(I156*H156,2)</f>
        <v>0</v>
      </c>
      <c r="K156" s="226" t="s">
        <v>200</v>
      </c>
      <c r="L156" s="42"/>
      <c r="M156" s="231" t="s">
        <v>1</v>
      </c>
      <c r="N156" s="232" t="s">
        <v>42</v>
      </c>
      <c r="O156" s="85"/>
      <c r="P156" s="233">
        <f>O156*H156</f>
        <v>0</v>
      </c>
      <c r="Q156" s="233">
        <v>1.09</v>
      </c>
      <c r="R156" s="233">
        <f>Q156*H156</f>
        <v>0.14933000000000002</v>
      </c>
      <c r="S156" s="233">
        <v>0</v>
      </c>
      <c r="T156" s="234">
        <f>S156*H156</f>
        <v>0</v>
      </c>
      <c r="AR156" s="235" t="s">
        <v>201</v>
      </c>
      <c r="AT156" s="235" t="s">
        <v>196</v>
      </c>
      <c r="AU156" s="235" t="s">
        <v>86</v>
      </c>
      <c r="AY156" s="16" t="s">
        <v>194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86</v>
      </c>
      <c r="BK156" s="236">
        <f>ROUND(I156*H156,2)</f>
        <v>0</v>
      </c>
      <c r="BL156" s="16" t="s">
        <v>201</v>
      </c>
      <c r="BM156" s="235" t="s">
        <v>224</v>
      </c>
    </row>
    <row r="157" spans="2:51" s="13" customFormat="1" ht="12">
      <c r="B157" s="248"/>
      <c r="C157" s="249"/>
      <c r="D157" s="239" t="s">
        <v>203</v>
      </c>
      <c r="E157" s="250" t="s">
        <v>1</v>
      </c>
      <c r="F157" s="251" t="s">
        <v>225</v>
      </c>
      <c r="G157" s="249"/>
      <c r="H157" s="252">
        <v>0.062</v>
      </c>
      <c r="I157" s="253"/>
      <c r="J157" s="249"/>
      <c r="K157" s="249"/>
      <c r="L157" s="254"/>
      <c r="M157" s="255"/>
      <c r="N157" s="256"/>
      <c r="O157" s="256"/>
      <c r="P157" s="256"/>
      <c r="Q157" s="256"/>
      <c r="R157" s="256"/>
      <c r="S157" s="256"/>
      <c r="T157" s="257"/>
      <c r="AT157" s="258" t="s">
        <v>203</v>
      </c>
      <c r="AU157" s="258" t="s">
        <v>86</v>
      </c>
      <c r="AV157" s="13" t="s">
        <v>86</v>
      </c>
      <c r="AW157" s="13" t="s">
        <v>32</v>
      </c>
      <c r="AX157" s="13" t="s">
        <v>76</v>
      </c>
      <c r="AY157" s="258" t="s">
        <v>194</v>
      </c>
    </row>
    <row r="158" spans="2:51" s="13" customFormat="1" ht="12">
      <c r="B158" s="248"/>
      <c r="C158" s="249"/>
      <c r="D158" s="239" t="s">
        <v>203</v>
      </c>
      <c r="E158" s="250" t="s">
        <v>1</v>
      </c>
      <c r="F158" s="251" t="s">
        <v>226</v>
      </c>
      <c r="G158" s="249"/>
      <c r="H158" s="252">
        <v>0.075</v>
      </c>
      <c r="I158" s="253"/>
      <c r="J158" s="249"/>
      <c r="K158" s="249"/>
      <c r="L158" s="254"/>
      <c r="M158" s="255"/>
      <c r="N158" s="256"/>
      <c r="O158" s="256"/>
      <c r="P158" s="256"/>
      <c r="Q158" s="256"/>
      <c r="R158" s="256"/>
      <c r="S158" s="256"/>
      <c r="T158" s="257"/>
      <c r="AT158" s="258" t="s">
        <v>203</v>
      </c>
      <c r="AU158" s="258" t="s">
        <v>86</v>
      </c>
      <c r="AV158" s="13" t="s">
        <v>86</v>
      </c>
      <c r="AW158" s="13" t="s">
        <v>32</v>
      </c>
      <c r="AX158" s="13" t="s">
        <v>76</v>
      </c>
      <c r="AY158" s="258" t="s">
        <v>194</v>
      </c>
    </row>
    <row r="159" spans="2:51" s="14" customFormat="1" ht="12">
      <c r="B159" s="259"/>
      <c r="C159" s="260"/>
      <c r="D159" s="239" t="s">
        <v>203</v>
      </c>
      <c r="E159" s="261" t="s">
        <v>1</v>
      </c>
      <c r="F159" s="262" t="s">
        <v>219</v>
      </c>
      <c r="G159" s="260"/>
      <c r="H159" s="263">
        <v>0.137</v>
      </c>
      <c r="I159" s="264"/>
      <c r="J159" s="260"/>
      <c r="K159" s="260"/>
      <c r="L159" s="265"/>
      <c r="M159" s="266"/>
      <c r="N159" s="267"/>
      <c r="O159" s="267"/>
      <c r="P159" s="267"/>
      <c r="Q159" s="267"/>
      <c r="R159" s="267"/>
      <c r="S159" s="267"/>
      <c r="T159" s="268"/>
      <c r="AT159" s="269" t="s">
        <v>203</v>
      </c>
      <c r="AU159" s="269" t="s">
        <v>86</v>
      </c>
      <c r="AV159" s="14" t="s">
        <v>201</v>
      </c>
      <c r="AW159" s="14" t="s">
        <v>32</v>
      </c>
      <c r="AX159" s="14" t="s">
        <v>84</v>
      </c>
      <c r="AY159" s="269" t="s">
        <v>194</v>
      </c>
    </row>
    <row r="160" spans="2:63" s="11" customFormat="1" ht="22.8" customHeight="1">
      <c r="B160" s="208"/>
      <c r="C160" s="209"/>
      <c r="D160" s="210" t="s">
        <v>75</v>
      </c>
      <c r="E160" s="222" t="s">
        <v>201</v>
      </c>
      <c r="F160" s="222" t="s">
        <v>227</v>
      </c>
      <c r="G160" s="209"/>
      <c r="H160" s="209"/>
      <c r="I160" s="212"/>
      <c r="J160" s="223">
        <f>BK160</f>
        <v>0</v>
      </c>
      <c r="K160" s="209"/>
      <c r="L160" s="214"/>
      <c r="M160" s="215"/>
      <c r="N160" s="216"/>
      <c r="O160" s="216"/>
      <c r="P160" s="217">
        <f>SUM(P161:P162)</f>
        <v>0</v>
      </c>
      <c r="Q160" s="216"/>
      <c r="R160" s="217">
        <f>SUM(R161:R162)</f>
        <v>0.27336000000000005</v>
      </c>
      <c r="S160" s="216"/>
      <c r="T160" s="218">
        <f>SUM(T161:T162)</f>
        <v>0</v>
      </c>
      <c r="AR160" s="219" t="s">
        <v>84</v>
      </c>
      <c r="AT160" s="220" t="s">
        <v>75</v>
      </c>
      <c r="AU160" s="220" t="s">
        <v>84</v>
      </c>
      <c r="AY160" s="219" t="s">
        <v>194</v>
      </c>
      <c r="BK160" s="221">
        <f>SUM(BK161:BK162)</f>
        <v>0</v>
      </c>
    </row>
    <row r="161" spans="2:65" s="1" customFormat="1" ht="16.5" customHeight="1">
      <c r="B161" s="37"/>
      <c r="C161" s="224" t="s">
        <v>228</v>
      </c>
      <c r="D161" s="224" t="s">
        <v>196</v>
      </c>
      <c r="E161" s="225" t="s">
        <v>229</v>
      </c>
      <c r="F161" s="226" t="s">
        <v>230</v>
      </c>
      <c r="G161" s="227" t="s">
        <v>231</v>
      </c>
      <c r="H161" s="228">
        <v>12</v>
      </c>
      <c r="I161" s="229"/>
      <c r="J161" s="230">
        <f>ROUND(I161*H161,2)</f>
        <v>0</v>
      </c>
      <c r="K161" s="226" t="s">
        <v>200</v>
      </c>
      <c r="L161" s="42"/>
      <c r="M161" s="231" t="s">
        <v>1</v>
      </c>
      <c r="N161" s="232" t="s">
        <v>42</v>
      </c>
      <c r="O161" s="85"/>
      <c r="P161" s="233">
        <f>O161*H161</f>
        <v>0</v>
      </c>
      <c r="Q161" s="233">
        <v>0.02278</v>
      </c>
      <c r="R161" s="233">
        <f>Q161*H161</f>
        <v>0.27336000000000005</v>
      </c>
      <c r="S161" s="233">
        <v>0</v>
      </c>
      <c r="T161" s="234">
        <f>S161*H161</f>
        <v>0</v>
      </c>
      <c r="AR161" s="235" t="s">
        <v>201</v>
      </c>
      <c r="AT161" s="235" t="s">
        <v>196</v>
      </c>
      <c r="AU161" s="235" t="s">
        <v>86</v>
      </c>
      <c r="AY161" s="16" t="s">
        <v>194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86</v>
      </c>
      <c r="BK161" s="236">
        <f>ROUND(I161*H161,2)</f>
        <v>0</v>
      </c>
      <c r="BL161" s="16" t="s">
        <v>201</v>
      </c>
      <c r="BM161" s="235" t="s">
        <v>232</v>
      </c>
    </row>
    <row r="162" spans="2:51" s="13" customFormat="1" ht="12">
      <c r="B162" s="248"/>
      <c r="C162" s="249"/>
      <c r="D162" s="239" t="s">
        <v>203</v>
      </c>
      <c r="E162" s="250" t="s">
        <v>1</v>
      </c>
      <c r="F162" s="251" t="s">
        <v>233</v>
      </c>
      <c r="G162" s="249"/>
      <c r="H162" s="252">
        <v>12</v>
      </c>
      <c r="I162" s="253"/>
      <c r="J162" s="249"/>
      <c r="K162" s="249"/>
      <c r="L162" s="254"/>
      <c r="M162" s="255"/>
      <c r="N162" s="256"/>
      <c r="O162" s="256"/>
      <c r="P162" s="256"/>
      <c r="Q162" s="256"/>
      <c r="R162" s="256"/>
      <c r="S162" s="256"/>
      <c r="T162" s="257"/>
      <c r="AT162" s="258" t="s">
        <v>203</v>
      </c>
      <c r="AU162" s="258" t="s">
        <v>86</v>
      </c>
      <c r="AV162" s="13" t="s">
        <v>86</v>
      </c>
      <c r="AW162" s="13" t="s">
        <v>32</v>
      </c>
      <c r="AX162" s="13" t="s">
        <v>84</v>
      </c>
      <c r="AY162" s="258" t="s">
        <v>194</v>
      </c>
    </row>
    <row r="163" spans="2:63" s="11" customFormat="1" ht="22.8" customHeight="1">
      <c r="B163" s="208"/>
      <c r="C163" s="209"/>
      <c r="D163" s="210" t="s">
        <v>75</v>
      </c>
      <c r="E163" s="222" t="s">
        <v>228</v>
      </c>
      <c r="F163" s="222" t="s">
        <v>234</v>
      </c>
      <c r="G163" s="209"/>
      <c r="H163" s="209"/>
      <c r="I163" s="212"/>
      <c r="J163" s="223">
        <f>BK163</f>
        <v>0</v>
      </c>
      <c r="K163" s="209"/>
      <c r="L163" s="214"/>
      <c r="M163" s="215"/>
      <c r="N163" s="216"/>
      <c r="O163" s="216"/>
      <c r="P163" s="217">
        <f>SUM(P164:P238)</f>
        <v>0</v>
      </c>
      <c r="Q163" s="216"/>
      <c r="R163" s="217">
        <f>SUM(R164:R238)</f>
        <v>27.954564330000004</v>
      </c>
      <c r="S163" s="216"/>
      <c r="T163" s="218">
        <f>SUM(T164:T238)</f>
        <v>0</v>
      </c>
      <c r="AR163" s="219" t="s">
        <v>84</v>
      </c>
      <c r="AT163" s="220" t="s">
        <v>75</v>
      </c>
      <c r="AU163" s="220" t="s">
        <v>84</v>
      </c>
      <c r="AY163" s="219" t="s">
        <v>194</v>
      </c>
      <c r="BK163" s="221">
        <f>SUM(BK164:BK238)</f>
        <v>0</v>
      </c>
    </row>
    <row r="164" spans="2:65" s="1" customFormat="1" ht="24" customHeight="1">
      <c r="B164" s="37"/>
      <c r="C164" s="224" t="s">
        <v>235</v>
      </c>
      <c r="D164" s="224" t="s">
        <v>196</v>
      </c>
      <c r="E164" s="225" t="s">
        <v>236</v>
      </c>
      <c r="F164" s="226" t="s">
        <v>237</v>
      </c>
      <c r="G164" s="227" t="s">
        <v>238</v>
      </c>
      <c r="H164" s="228">
        <v>75.73</v>
      </c>
      <c r="I164" s="229"/>
      <c r="J164" s="230">
        <f>ROUND(I164*H164,2)</f>
        <v>0</v>
      </c>
      <c r="K164" s="226" t="s">
        <v>200</v>
      </c>
      <c r="L164" s="42"/>
      <c r="M164" s="231" t="s">
        <v>1</v>
      </c>
      <c r="N164" s="232" t="s">
        <v>42</v>
      </c>
      <c r="O164" s="85"/>
      <c r="P164" s="233">
        <f>O164*H164</f>
        <v>0</v>
      </c>
      <c r="Q164" s="233">
        <v>0.0057</v>
      </c>
      <c r="R164" s="233">
        <f>Q164*H164</f>
        <v>0.431661</v>
      </c>
      <c r="S164" s="233">
        <v>0</v>
      </c>
      <c r="T164" s="234">
        <f>S164*H164</f>
        <v>0</v>
      </c>
      <c r="AR164" s="235" t="s">
        <v>201</v>
      </c>
      <c r="AT164" s="235" t="s">
        <v>196</v>
      </c>
      <c r="AU164" s="235" t="s">
        <v>86</v>
      </c>
      <c r="AY164" s="16" t="s">
        <v>194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86</v>
      </c>
      <c r="BK164" s="236">
        <f>ROUND(I164*H164,2)</f>
        <v>0</v>
      </c>
      <c r="BL164" s="16" t="s">
        <v>201</v>
      </c>
      <c r="BM164" s="235" t="s">
        <v>239</v>
      </c>
    </row>
    <row r="165" spans="2:51" s="13" customFormat="1" ht="12">
      <c r="B165" s="248"/>
      <c r="C165" s="249"/>
      <c r="D165" s="239" t="s">
        <v>203</v>
      </c>
      <c r="E165" s="250" t="s">
        <v>1</v>
      </c>
      <c r="F165" s="251" t="s">
        <v>240</v>
      </c>
      <c r="G165" s="249"/>
      <c r="H165" s="252">
        <v>31.43</v>
      </c>
      <c r="I165" s="253"/>
      <c r="J165" s="249"/>
      <c r="K165" s="249"/>
      <c r="L165" s="254"/>
      <c r="M165" s="255"/>
      <c r="N165" s="256"/>
      <c r="O165" s="256"/>
      <c r="P165" s="256"/>
      <c r="Q165" s="256"/>
      <c r="R165" s="256"/>
      <c r="S165" s="256"/>
      <c r="T165" s="257"/>
      <c r="AT165" s="258" t="s">
        <v>203</v>
      </c>
      <c r="AU165" s="258" t="s">
        <v>86</v>
      </c>
      <c r="AV165" s="13" t="s">
        <v>86</v>
      </c>
      <c r="AW165" s="13" t="s">
        <v>32</v>
      </c>
      <c r="AX165" s="13" t="s">
        <v>76</v>
      </c>
      <c r="AY165" s="258" t="s">
        <v>194</v>
      </c>
    </row>
    <row r="166" spans="2:51" s="13" customFormat="1" ht="12">
      <c r="B166" s="248"/>
      <c r="C166" s="249"/>
      <c r="D166" s="239" t="s">
        <v>203</v>
      </c>
      <c r="E166" s="250" t="s">
        <v>1</v>
      </c>
      <c r="F166" s="251" t="s">
        <v>241</v>
      </c>
      <c r="G166" s="249"/>
      <c r="H166" s="252">
        <v>44.3</v>
      </c>
      <c r="I166" s="253"/>
      <c r="J166" s="249"/>
      <c r="K166" s="249"/>
      <c r="L166" s="254"/>
      <c r="M166" s="255"/>
      <c r="N166" s="256"/>
      <c r="O166" s="256"/>
      <c r="P166" s="256"/>
      <c r="Q166" s="256"/>
      <c r="R166" s="256"/>
      <c r="S166" s="256"/>
      <c r="T166" s="257"/>
      <c r="AT166" s="258" t="s">
        <v>203</v>
      </c>
      <c r="AU166" s="258" t="s">
        <v>86</v>
      </c>
      <c r="AV166" s="13" t="s">
        <v>86</v>
      </c>
      <c r="AW166" s="13" t="s">
        <v>32</v>
      </c>
      <c r="AX166" s="13" t="s">
        <v>76</v>
      </c>
      <c r="AY166" s="258" t="s">
        <v>194</v>
      </c>
    </row>
    <row r="167" spans="2:51" s="14" customFormat="1" ht="12">
      <c r="B167" s="259"/>
      <c r="C167" s="260"/>
      <c r="D167" s="239" t="s">
        <v>203</v>
      </c>
      <c r="E167" s="261" t="s">
        <v>111</v>
      </c>
      <c r="F167" s="262" t="s">
        <v>219</v>
      </c>
      <c r="G167" s="260"/>
      <c r="H167" s="263">
        <v>75.73</v>
      </c>
      <c r="I167" s="264"/>
      <c r="J167" s="260"/>
      <c r="K167" s="260"/>
      <c r="L167" s="265"/>
      <c r="M167" s="266"/>
      <c r="N167" s="267"/>
      <c r="O167" s="267"/>
      <c r="P167" s="267"/>
      <c r="Q167" s="267"/>
      <c r="R167" s="267"/>
      <c r="S167" s="267"/>
      <c r="T167" s="268"/>
      <c r="AT167" s="269" t="s">
        <v>203</v>
      </c>
      <c r="AU167" s="269" t="s">
        <v>86</v>
      </c>
      <c r="AV167" s="14" t="s">
        <v>201</v>
      </c>
      <c r="AW167" s="14" t="s">
        <v>32</v>
      </c>
      <c r="AX167" s="14" t="s">
        <v>84</v>
      </c>
      <c r="AY167" s="269" t="s">
        <v>194</v>
      </c>
    </row>
    <row r="168" spans="2:65" s="1" customFormat="1" ht="24" customHeight="1">
      <c r="B168" s="37"/>
      <c r="C168" s="224" t="s">
        <v>242</v>
      </c>
      <c r="D168" s="224" t="s">
        <v>196</v>
      </c>
      <c r="E168" s="225" t="s">
        <v>243</v>
      </c>
      <c r="F168" s="226" t="s">
        <v>244</v>
      </c>
      <c r="G168" s="227" t="s">
        <v>238</v>
      </c>
      <c r="H168" s="228">
        <v>44.89</v>
      </c>
      <c r="I168" s="229"/>
      <c r="J168" s="230">
        <f>ROUND(I168*H168,2)</f>
        <v>0</v>
      </c>
      <c r="K168" s="226" t="s">
        <v>200</v>
      </c>
      <c r="L168" s="42"/>
      <c r="M168" s="231" t="s">
        <v>1</v>
      </c>
      <c r="N168" s="232" t="s">
        <v>42</v>
      </c>
      <c r="O168" s="85"/>
      <c r="P168" s="233">
        <f>O168*H168</f>
        <v>0</v>
      </c>
      <c r="Q168" s="233">
        <v>0.017</v>
      </c>
      <c r="R168" s="233">
        <f>Q168*H168</f>
        <v>0.7631300000000001</v>
      </c>
      <c r="S168" s="233">
        <v>0</v>
      </c>
      <c r="T168" s="234">
        <f>S168*H168</f>
        <v>0</v>
      </c>
      <c r="AR168" s="235" t="s">
        <v>201</v>
      </c>
      <c r="AT168" s="235" t="s">
        <v>196</v>
      </c>
      <c r="AU168" s="235" t="s">
        <v>86</v>
      </c>
      <c r="AY168" s="16" t="s">
        <v>194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86</v>
      </c>
      <c r="BK168" s="236">
        <f>ROUND(I168*H168,2)</f>
        <v>0</v>
      </c>
      <c r="BL168" s="16" t="s">
        <v>201</v>
      </c>
      <c r="BM168" s="235" t="s">
        <v>245</v>
      </c>
    </row>
    <row r="169" spans="2:51" s="13" customFormat="1" ht="12">
      <c r="B169" s="248"/>
      <c r="C169" s="249"/>
      <c r="D169" s="239" t="s">
        <v>203</v>
      </c>
      <c r="E169" s="250" t="s">
        <v>1</v>
      </c>
      <c r="F169" s="251" t="s">
        <v>246</v>
      </c>
      <c r="G169" s="249"/>
      <c r="H169" s="252">
        <v>26.79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AT169" s="258" t="s">
        <v>203</v>
      </c>
      <c r="AU169" s="258" t="s">
        <v>86</v>
      </c>
      <c r="AV169" s="13" t="s">
        <v>86</v>
      </c>
      <c r="AW169" s="13" t="s">
        <v>32</v>
      </c>
      <c r="AX169" s="13" t="s">
        <v>76</v>
      </c>
      <c r="AY169" s="258" t="s">
        <v>194</v>
      </c>
    </row>
    <row r="170" spans="2:51" s="13" customFormat="1" ht="12">
      <c r="B170" s="248"/>
      <c r="C170" s="249"/>
      <c r="D170" s="239" t="s">
        <v>203</v>
      </c>
      <c r="E170" s="250" t="s">
        <v>1</v>
      </c>
      <c r="F170" s="251" t="s">
        <v>247</v>
      </c>
      <c r="G170" s="249"/>
      <c r="H170" s="252">
        <v>18.1</v>
      </c>
      <c r="I170" s="253"/>
      <c r="J170" s="249"/>
      <c r="K170" s="249"/>
      <c r="L170" s="254"/>
      <c r="M170" s="255"/>
      <c r="N170" s="256"/>
      <c r="O170" s="256"/>
      <c r="P170" s="256"/>
      <c r="Q170" s="256"/>
      <c r="R170" s="256"/>
      <c r="S170" s="256"/>
      <c r="T170" s="257"/>
      <c r="AT170" s="258" t="s">
        <v>203</v>
      </c>
      <c r="AU170" s="258" t="s">
        <v>86</v>
      </c>
      <c r="AV170" s="13" t="s">
        <v>86</v>
      </c>
      <c r="AW170" s="13" t="s">
        <v>32</v>
      </c>
      <c r="AX170" s="13" t="s">
        <v>76</v>
      </c>
      <c r="AY170" s="258" t="s">
        <v>194</v>
      </c>
    </row>
    <row r="171" spans="2:51" s="14" customFormat="1" ht="12">
      <c r="B171" s="259"/>
      <c r="C171" s="260"/>
      <c r="D171" s="239" t="s">
        <v>203</v>
      </c>
      <c r="E171" s="261" t="s">
        <v>113</v>
      </c>
      <c r="F171" s="262" t="s">
        <v>219</v>
      </c>
      <c r="G171" s="260"/>
      <c r="H171" s="263">
        <v>44.89</v>
      </c>
      <c r="I171" s="264"/>
      <c r="J171" s="260"/>
      <c r="K171" s="260"/>
      <c r="L171" s="265"/>
      <c r="M171" s="266"/>
      <c r="N171" s="267"/>
      <c r="O171" s="267"/>
      <c r="P171" s="267"/>
      <c r="Q171" s="267"/>
      <c r="R171" s="267"/>
      <c r="S171" s="267"/>
      <c r="T171" s="268"/>
      <c r="AT171" s="269" t="s">
        <v>203</v>
      </c>
      <c r="AU171" s="269" t="s">
        <v>86</v>
      </c>
      <c r="AV171" s="14" t="s">
        <v>201</v>
      </c>
      <c r="AW171" s="14" t="s">
        <v>32</v>
      </c>
      <c r="AX171" s="14" t="s">
        <v>84</v>
      </c>
      <c r="AY171" s="269" t="s">
        <v>194</v>
      </c>
    </row>
    <row r="172" spans="2:65" s="1" customFormat="1" ht="24" customHeight="1">
      <c r="B172" s="37"/>
      <c r="C172" s="224" t="s">
        <v>248</v>
      </c>
      <c r="D172" s="224" t="s">
        <v>196</v>
      </c>
      <c r="E172" s="225" t="s">
        <v>249</v>
      </c>
      <c r="F172" s="226" t="s">
        <v>250</v>
      </c>
      <c r="G172" s="227" t="s">
        <v>238</v>
      </c>
      <c r="H172" s="228">
        <v>20.852</v>
      </c>
      <c r="I172" s="229"/>
      <c r="J172" s="230">
        <f>ROUND(I172*H172,2)</f>
        <v>0</v>
      </c>
      <c r="K172" s="226" t="s">
        <v>200</v>
      </c>
      <c r="L172" s="42"/>
      <c r="M172" s="231" t="s">
        <v>1</v>
      </c>
      <c r="N172" s="232" t="s">
        <v>42</v>
      </c>
      <c r="O172" s="85"/>
      <c r="P172" s="233">
        <f>O172*H172</f>
        <v>0</v>
      </c>
      <c r="Q172" s="233">
        <v>0.01575</v>
      </c>
      <c r="R172" s="233">
        <f>Q172*H172</f>
        <v>0.328419</v>
      </c>
      <c r="S172" s="233">
        <v>0</v>
      </c>
      <c r="T172" s="234">
        <f>S172*H172</f>
        <v>0</v>
      </c>
      <c r="AR172" s="235" t="s">
        <v>201</v>
      </c>
      <c r="AT172" s="235" t="s">
        <v>196</v>
      </c>
      <c r="AU172" s="235" t="s">
        <v>86</v>
      </c>
      <c r="AY172" s="16" t="s">
        <v>194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86</v>
      </c>
      <c r="BK172" s="236">
        <f>ROUND(I172*H172,2)</f>
        <v>0</v>
      </c>
      <c r="BL172" s="16" t="s">
        <v>201</v>
      </c>
      <c r="BM172" s="235" t="s">
        <v>251</v>
      </c>
    </row>
    <row r="173" spans="2:51" s="12" customFormat="1" ht="12">
      <c r="B173" s="237"/>
      <c r="C173" s="238"/>
      <c r="D173" s="239" t="s">
        <v>203</v>
      </c>
      <c r="E173" s="240" t="s">
        <v>1</v>
      </c>
      <c r="F173" s="241" t="s">
        <v>252</v>
      </c>
      <c r="G173" s="238"/>
      <c r="H173" s="240" t="s">
        <v>1</v>
      </c>
      <c r="I173" s="242"/>
      <c r="J173" s="238"/>
      <c r="K173" s="238"/>
      <c r="L173" s="243"/>
      <c r="M173" s="244"/>
      <c r="N173" s="245"/>
      <c r="O173" s="245"/>
      <c r="P173" s="245"/>
      <c r="Q173" s="245"/>
      <c r="R173" s="245"/>
      <c r="S173" s="245"/>
      <c r="T173" s="246"/>
      <c r="AT173" s="247" t="s">
        <v>203</v>
      </c>
      <c r="AU173" s="247" t="s">
        <v>86</v>
      </c>
      <c r="AV173" s="12" t="s">
        <v>84</v>
      </c>
      <c r="AW173" s="12" t="s">
        <v>32</v>
      </c>
      <c r="AX173" s="12" t="s">
        <v>76</v>
      </c>
      <c r="AY173" s="247" t="s">
        <v>194</v>
      </c>
    </row>
    <row r="174" spans="2:51" s="13" customFormat="1" ht="12">
      <c r="B174" s="248"/>
      <c r="C174" s="249"/>
      <c r="D174" s="239" t="s">
        <v>203</v>
      </c>
      <c r="E174" s="250" t="s">
        <v>1</v>
      </c>
      <c r="F174" s="251" t="s">
        <v>253</v>
      </c>
      <c r="G174" s="249"/>
      <c r="H174" s="252">
        <v>10.426</v>
      </c>
      <c r="I174" s="253"/>
      <c r="J174" s="249"/>
      <c r="K174" s="249"/>
      <c r="L174" s="254"/>
      <c r="M174" s="255"/>
      <c r="N174" s="256"/>
      <c r="O174" s="256"/>
      <c r="P174" s="256"/>
      <c r="Q174" s="256"/>
      <c r="R174" s="256"/>
      <c r="S174" s="256"/>
      <c r="T174" s="257"/>
      <c r="AT174" s="258" t="s">
        <v>203</v>
      </c>
      <c r="AU174" s="258" t="s">
        <v>86</v>
      </c>
      <c r="AV174" s="13" t="s">
        <v>86</v>
      </c>
      <c r="AW174" s="13" t="s">
        <v>32</v>
      </c>
      <c r="AX174" s="13" t="s">
        <v>76</v>
      </c>
      <c r="AY174" s="258" t="s">
        <v>194</v>
      </c>
    </row>
    <row r="175" spans="2:51" s="13" customFormat="1" ht="12">
      <c r="B175" s="248"/>
      <c r="C175" s="249"/>
      <c r="D175" s="239" t="s">
        <v>203</v>
      </c>
      <c r="E175" s="250" t="s">
        <v>1</v>
      </c>
      <c r="F175" s="251" t="s">
        <v>254</v>
      </c>
      <c r="G175" s="249"/>
      <c r="H175" s="252">
        <v>10.426</v>
      </c>
      <c r="I175" s="253"/>
      <c r="J175" s="249"/>
      <c r="K175" s="249"/>
      <c r="L175" s="254"/>
      <c r="M175" s="255"/>
      <c r="N175" s="256"/>
      <c r="O175" s="256"/>
      <c r="P175" s="256"/>
      <c r="Q175" s="256"/>
      <c r="R175" s="256"/>
      <c r="S175" s="256"/>
      <c r="T175" s="257"/>
      <c r="AT175" s="258" t="s">
        <v>203</v>
      </c>
      <c r="AU175" s="258" t="s">
        <v>86</v>
      </c>
      <c r="AV175" s="13" t="s">
        <v>86</v>
      </c>
      <c r="AW175" s="13" t="s">
        <v>32</v>
      </c>
      <c r="AX175" s="13" t="s">
        <v>76</v>
      </c>
      <c r="AY175" s="258" t="s">
        <v>194</v>
      </c>
    </row>
    <row r="176" spans="2:51" s="14" customFormat="1" ht="12">
      <c r="B176" s="259"/>
      <c r="C176" s="260"/>
      <c r="D176" s="239" t="s">
        <v>203</v>
      </c>
      <c r="E176" s="261" t="s">
        <v>1</v>
      </c>
      <c r="F176" s="262" t="s">
        <v>219</v>
      </c>
      <c r="G176" s="260"/>
      <c r="H176" s="263">
        <v>20.852</v>
      </c>
      <c r="I176" s="264"/>
      <c r="J176" s="260"/>
      <c r="K176" s="260"/>
      <c r="L176" s="265"/>
      <c r="M176" s="266"/>
      <c r="N176" s="267"/>
      <c r="O176" s="267"/>
      <c r="P176" s="267"/>
      <c r="Q176" s="267"/>
      <c r="R176" s="267"/>
      <c r="S176" s="267"/>
      <c r="T176" s="268"/>
      <c r="AT176" s="269" t="s">
        <v>203</v>
      </c>
      <c r="AU176" s="269" t="s">
        <v>86</v>
      </c>
      <c r="AV176" s="14" t="s">
        <v>201</v>
      </c>
      <c r="AW176" s="14" t="s">
        <v>32</v>
      </c>
      <c r="AX176" s="14" t="s">
        <v>84</v>
      </c>
      <c r="AY176" s="269" t="s">
        <v>194</v>
      </c>
    </row>
    <row r="177" spans="2:65" s="1" customFormat="1" ht="24" customHeight="1">
      <c r="B177" s="37"/>
      <c r="C177" s="224" t="s">
        <v>255</v>
      </c>
      <c r="D177" s="224" t="s">
        <v>196</v>
      </c>
      <c r="E177" s="225" t="s">
        <v>256</v>
      </c>
      <c r="F177" s="226" t="s">
        <v>257</v>
      </c>
      <c r="G177" s="227" t="s">
        <v>238</v>
      </c>
      <c r="H177" s="228">
        <v>10.542</v>
      </c>
      <c r="I177" s="229"/>
      <c r="J177" s="230">
        <f>ROUND(I177*H177,2)</f>
        <v>0</v>
      </c>
      <c r="K177" s="226" t="s">
        <v>200</v>
      </c>
      <c r="L177" s="42"/>
      <c r="M177" s="231" t="s">
        <v>1</v>
      </c>
      <c r="N177" s="232" t="s">
        <v>42</v>
      </c>
      <c r="O177" s="85"/>
      <c r="P177" s="233">
        <f>O177*H177</f>
        <v>0</v>
      </c>
      <c r="Q177" s="233">
        <v>0.0057</v>
      </c>
      <c r="R177" s="233">
        <f>Q177*H177</f>
        <v>0.0600894</v>
      </c>
      <c r="S177" s="233">
        <v>0</v>
      </c>
      <c r="T177" s="234">
        <f>S177*H177</f>
        <v>0</v>
      </c>
      <c r="AR177" s="235" t="s">
        <v>201</v>
      </c>
      <c r="AT177" s="235" t="s">
        <v>196</v>
      </c>
      <c r="AU177" s="235" t="s">
        <v>86</v>
      </c>
      <c r="AY177" s="16" t="s">
        <v>194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86</v>
      </c>
      <c r="BK177" s="236">
        <f>ROUND(I177*H177,2)</f>
        <v>0</v>
      </c>
      <c r="BL177" s="16" t="s">
        <v>201</v>
      </c>
      <c r="BM177" s="235" t="s">
        <v>258</v>
      </c>
    </row>
    <row r="178" spans="2:51" s="13" customFormat="1" ht="12">
      <c r="B178" s="248"/>
      <c r="C178" s="249"/>
      <c r="D178" s="239" t="s">
        <v>203</v>
      </c>
      <c r="E178" s="250" t="s">
        <v>1</v>
      </c>
      <c r="F178" s="251" t="s">
        <v>259</v>
      </c>
      <c r="G178" s="249"/>
      <c r="H178" s="252">
        <v>5.05</v>
      </c>
      <c r="I178" s="253"/>
      <c r="J178" s="249"/>
      <c r="K178" s="249"/>
      <c r="L178" s="254"/>
      <c r="M178" s="255"/>
      <c r="N178" s="256"/>
      <c r="O178" s="256"/>
      <c r="P178" s="256"/>
      <c r="Q178" s="256"/>
      <c r="R178" s="256"/>
      <c r="S178" s="256"/>
      <c r="T178" s="257"/>
      <c r="AT178" s="258" t="s">
        <v>203</v>
      </c>
      <c r="AU178" s="258" t="s">
        <v>86</v>
      </c>
      <c r="AV178" s="13" t="s">
        <v>86</v>
      </c>
      <c r="AW178" s="13" t="s">
        <v>32</v>
      </c>
      <c r="AX178" s="13" t="s">
        <v>76</v>
      </c>
      <c r="AY178" s="258" t="s">
        <v>194</v>
      </c>
    </row>
    <row r="179" spans="2:51" s="13" customFormat="1" ht="12">
      <c r="B179" s="248"/>
      <c r="C179" s="249"/>
      <c r="D179" s="239" t="s">
        <v>203</v>
      </c>
      <c r="E179" s="250" t="s">
        <v>1</v>
      </c>
      <c r="F179" s="251" t="s">
        <v>260</v>
      </c>
      <c r="G179" s="249"/>
      <c r="H179" s="252">
        <v>4.364</v>
      </c>
      <c r="I179" s="253"/>
      <c r="J179" s="249"/>
      <c r="K179" s="249"/>
      <c r="L179" s="254"/>
      <c r="M179" s="255"/>
      <c r="N179" s="256"/>
      <c r="O179" s="256"/>
      <c r="P179" s="256"/>
      <c r="Q179" s="256"/>
      <c r="R179" s="256"/>
      <c r="S179" s="256"/>
      <c r="T179" s="257"/>
      <c r="AT179" s="258" t="s">
        <v>203</v>
      </c>
      <c r="AU179" s="258" t="s">
        <v>86</v>
      </c>
      <c r="AV179" s="13" t="s">
        <v>86</v>
      </c>
      <c r="AW179" s="13" t="s">
        <v>32</v>
      </c>
      <c r="AX179" s="13" t="s">
        <v>76</v>
      </c>
      <c r="AY179" s="258" t="s">
        <v>194</v>
      </c>
    </row>
    <row r="180" spans="2:51" s="13" customFormat="1" ht="12">
      <c r="B180" s="248"/>
      <c r="C180" s="249"/>
      <c r="D180" s="239" t="s">
        <v>203</v>
      </c>
      <c r="E180" s="250" t="s">
        <v>1</v>
      </c>
      <c r="F180" s="251" t="s">
        <v>261</v>
      </c>
      <c r="G180" s="249"/>
      <c r="H180" s="252">
        <v>1.128</v>
      </c>
      <c r="I180" s="253"/>
      <c r="J180" s="249"/>
      <c r="K180" s="249"/>
      <c r="L180" s="254"/>
      <c r="M180" s="255"/>
      <c r="N180" s="256"/>
      <c r="O180" s="256"/>
      <c r="P180" s="256"/>
      <c r="Q180" s="256"/>
      <c r="R180" s="256"/>
      <c r="S180" s="256"/>
      <c r="T180" s="257"/>
      <c r="AT180" s="258" t="s">
        <v>203</v>
      </c>
      <c r="AU180" s="258" t="s">
        <v>86</v>
      </c>
      <c r="AV180" s="13" t="s">
        <v>86</v>
      </c>
      <c r="AW180" s="13" t="s">
        <v>32</v>
      </c>
      <c r="AX180" s="13" t="s">
        <v>76</v>
      </c>
      <c r="AY180" s="258" t="s">
        <v>194</v>
      </c>
    </row>
    <row r="181" spans="2:51" s="14" customFormat="1" ht="12">
      <c r="B181" s="259"/>
      <c r="C181" s="260"/>
      <c r="D181" s="239" t="s">
        <v>203</v>
      </c>
      <c r="E181" s="261" t="s">
        <v>116</v>
      </c>
      <c r="F181" s="262" t="s">
        <v>219</v>
      </c>
      <c r="G181" s="260"/>
      <c r="H181" s="263">
        <v>10.542</v>
      </c>
      <c r="I181" s="264"/>
      <c r="J181" s="260"/>
      <c r="K181" s="260"/>
      <c r="L181" s="265"/>
      <c r="M181" s="266"/>
      <c r="N181" s="267"/>
      <c r="O181" s="267"/>
      <c r="P181" s="267"/>
      <c r="Q181" s="267"/>
      <c r="R181" s="267"/>
      <c r="S181" s="267"/>
      <c r="T181" s="268"/>
      <c r="AT181" s="269" t="s">
        <v>203</v>
      </c>
      <c r="AU181" s="269" t="s">
        <v>86</v>
      </c>
      <c r="AV181" s="14" t="s">
        <v>201</v>
      </c>
      <c r="AW181" s="14" t="s">
        <v>32</v>
      </c>
      <c r="AX181" s="14" t="s">
        <v>84</v>
      </c>
      <c r="AY181" s="269" t="s">
        <v>194</v>
      </c>
    </row>
    <row r="182" spans="2:65" s="1" customFormat="1" ht="24" customHeight="1">
      <c r="B182" s="37"/>
      <c r="C182" s="224" t="s">
        <v>262</v>
      </c>
      <c r="D182" s="224" t="s">
        <v>196</v>
      </c>
      <c r="E182" s="225" t="s">
        <v>263</v>
      </c>
      <c r="F182" s="226" t="s">
        <v>264</v>
      </c>
      <c r="G182" s="227" t="s">
        <v>238</v>
      </c>
      <c r="H182" s="228">
        <v>211.805</v>
      </c>
      <c r="I182" s="229"/>
      <c r="J182" s="230">
        <f>ROUND(I182*H182,2)</f>
        <v>0</v>
      </c>
      <c r="K182" s="226" t="s">
        <v>200</v>
      </c>
      <c r="L182" s="42"/>
      <c r="M182" s="231" t="s">
        <v>1</v>
      </c>
      <c r="N182" s="232" t="s">
        <v>42</v>
      </c>
      <c r="O182" s="85"/>
      <c r="P182" s="233">
        <f>O182*H182</f>
        <v>0</v>
      </c>
      <c r="Q182" s="233">
        <v>0.017</v>
      </c>
      <c r="R182" s="233">
        <f>Q182*H182</f>
        <v>3.6006850000000004</v>
      </c>
      <c r="S182" s="233">
        <v>0</v>
      </c>
      <c r="T182" s="234">
        <f>S182*H182</f>
        <v>0</v>
      </c>
      <c r="AR182" s="235" t="s">
        <v>201</v>
      </c>
      <c r="AT182" s="235" t="s">
        <v>196</v>
      </c>
      <c r="AU182" s="235" t="s">
        <v>86</v>
      </c>
      <c r="AY182" s="16" t="s">
        <v>194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6" t="s">
        <v>86</v>
      </c>
      <c r="BK182" s="236">
        <f>ROUND(I182*H182,2)</f>
        <v>0</v>
      </c>
      <c r="BL182" s="16" t="s">
        <v>201</v>
      </c>
      <c r="BM182" s="235" t="s">
        <v>265</v>
      </c>
    </row>
    <row r="183" spans="2:51" s="13" customFormat="1" ht="12">
      <c r="B183" s="248"/>
      <c r="C183" s="249"/>
      <c r="D183" s="239" t="s">
        <v>203</v>
      </c>
      <c r="E183" s="250" t="s">
        <v>1</v>
      </c>
      <c r="F183" s="251" t="s">
        <v>266</v>
      </c>
      <c r="G183" s="249"/>
      <c r="H183" s="252">
        <v>7.472</v>
      </c>
      <c r="I183" s="253"/>
      <c r="J183" s="249"/>
      <c r="K183" s="249"/>
      <c r="L183" s="254"/>
      <c r="M183" s="255"/>
      <c r="N183" s="256"/>
      <c r="O183" s="256"/>
      <c r="P183" s="256"/>
      <c r="Q183" s="256"/>
      <c r="R183" s="256"/>
      <c r="S183" s="256"/>
      <c r="T183" s="257"/>
      <c r="AT183" s="258" t="s">
        <v>203</v>
      </c>
      <c r="AU183" s="258" t="s">
        <v>86</v>
      </c>
      <c r="AV183" s="13" t="s">
        <v>86</v>
      </c>
      <c r="AW183" s="13" t="s">
        <v>32</v>
      </c>
      <c r="AX183" s="13" t="s">
        <v>76</v>
      </c>
      <c r="AY183" s="258" t="s">
        <v>194</v>
      </c>
    </row>
    <row r="184" spans="2:51" s="13" customFormat="1" ht="12">
      <c r="B184" s="248"/>
      <c r="C184" s="249"/>
      <c r="D184" s="239" t="s">
        <v>203</v>
      </c>
      <c r="E184" s="250" t="s">
        <v>1</v>
      </c>
      <c r="F184" s="251" t="s">
        <v>267</v>
      </c>
      <c r="G184" s="249"/>
      <c r="H184" s="252">
        <v>13.207</v>
      </c>
      <c r="I184" s="253"/>
      <c r="J184" s="249"/>
      <c r="K184" s="249"/>
      <c r="L184" s="254"/>
      <c r="M184" s="255"/>
      <c r="N184" s="256"/>
      <c r="O184" s="256"/>
      <c r="P184" s="256"/>
      <c r="Q184" s="256"/>
      <c r="R184" s="256"/>
      <c r="S184" s="256"/>
      <c r="T184" s="257"/>
      <c r="AT184" s="258" t="s">
        <v>203</v>
      </c>
      <c r="AU184" s="258" t="s">
        <v>86</v>
      </c>
      <c r="AV184" s="13" t="s">
        <v>86</v>
      </c>
      <c r="AW184" s="13" t="s">
        <v>32</v>
      </c>
      <c r="AX184" s="13" t="s">
        <v>76</v>
      </c>
      <c r="AY184" s="258" t="s">
        <v>194</v>
      </c>
    </row>
    <row r="185" spans="2:51" s="13" customFormat="1" ht="12">
      <c r="B185" s="248"/>
      <c r="C185" s="249"/>
      <c r="D185" s="239" t="s">
        <v>203</v>
      </c>
      <c r="E185" s="250" t="s">
        <v>1</v>
      </c>
      <c r="F185" s="251" t="s">
        <v>268</v>
      </c>
      <c r="G185" s="249"/>
      <c r="H185" s="252">
        <v>70.484</v>
      </c>
      <c r="I185" s="253"/>
      <c r="J185" s="249"/>
      <c r="K185" s="249"/>
      <c r="L185" s="254"/>
      <c r="M185" s="255"/>
      <c r="N185" s="256"/>
      <c r="O185" s="256"/>
      <c r="P185" s="256"/>
      <c r="Q185" s="256"/>
      <c r="R185" s="256"/>
      <c r="S185" s="256"/>
      <c r="T185" s="257"/>
      <c r="AT185" s="258" t="s">
        <v>203</v>
      </c>
      <c r="AU185" s="258" t="s">
        <v>86</v>
      </c>
      <c r="AV185" s="13" t="s">
        <v>86</v>
      </c>
      <c r="AW185" s="13" t="s">
        <v>32</v>
      </c>
      <c r="AX185" s="13" t="s">
        <v>76</v>
      </c>
      <c r="AY185" s="258" t="s">
        <v>194</v>
      </c>
    </row>
    <row r="186" spans="2:51" s="13" customFormat="1" ht="12">
      <c r="B186" s="248"/>
      <c r="C186" s="249"/>
      <c r="D186" s="239" t="s">
        <v>203</v>
      </c>
      <c r="E186" s="250" t="s">
        <v>1</v>
      </c>
      <c r="F186" s="251" t="s">
        <v>269</v>
      </c>
      <c r="G186" s="249"/>
      <c r="H186" s="252">
        <v>21.119</v>
      </c>
      <c r="I186" s="253"/>
      <c r="J186" s="249"/>
      <c r="K186" s="249"/>
      <c r="L186" s="254"/>
      <c r="M186" s="255"/>
      <c r="N186" s="256"/>
      <c r="O186" s="256"/>
      <c r="P186" s="256"/>
      <c r="Q186" s="256"/>
      <c r="R186" s="256"/>
      <c r="S186" s="256"/>
      <c r="T186" s="257"/>
      <c r="AT186" s="258" t="s">
        <v>203</v>
      </c>
      <c r="AU186" s="258" t="s">
        <v>86</v>
      </c>
      <c r="AV186" s="13" t="s">
        <v>86</v>
      </c>
      <c r="AW186" s="13" t="s">
        <v>32</v>
      </c>
      <c r="AX186" s="13" t="s">
        <v>76</v>
      </c>
      <c r="AY186" s="258" t="s">
        <v>194</v>
      </c>
    </row>
    <row r="187" spans="2:51" s="13" customFormat="1" ht="12">
      <c r="B187" s="248"/>
      <c r="C187" s="249"/>
      <c r="D187" s="239" t="s">
        <v>203</v>
      </c>
      <c r="E187" s="250" t="s">
        <v>1</v>
      </c>
      <c r="F187" s="251" t="s">
        <v>270</v>
      </c>
      <c r="G187" s="249"/>
      <c r="H187" s="252">
        <v>46.127</v>
      </c>
      <c r="I187" s="253"/>
      <c r="J187" s="249"/>
      <c r="K187" s="249"/>
      <c r="L187" s="254"/>
      <c r="M187" s="255"/>
      <c r="N187" s="256"/>
      <c r="O187" s="256"/>
      <c r="P187" s="256"/>
      <c r="Q187" s="256"/>
      <c r="R187" s="256"/>
      <c r="S187" s="256"/>
      <c r="T187" s="257"/>
      <c r="AT187" s="258" t="s">
        <v>203</v>
      </c>
      <c r="AU187" s="258" t="s">
        <v>86</v>
      </c>
      <c r="AV187" s="13" t="s">
        <v>86</v>
      </c>
      <c r="AW187" s="13" t="s">
        <v>32</v>
      </c>
      <c r="AX187" s="13" t="s">
        <v>76</v>
      </c>
      <c r="AY187" s="258" t="s">
        <v>194</v>
      </c>
    </row>
    <row r="188" spans="2:51" s="13" customFormat="1" ht="12">
      <c r="B188" s="248"/>
      <c r="C188" s="249"/>
      <c r="D188" s="239" t="s">
        <v>203</v>
      </c>
      <c r="E188" s="250" t="s">
        <v>1</v>
      </c>
      <c r="F188" s="251" t="s">
        <v>271</v>
      </c>
      <c r="G188" s="249"/>
      <c r="H188" s="252">
        <v>38.247</v>
      </c>
      <c r="I188" s="253"/>
      <c r="J188" s="249"/>
      <c r="K188" s="249"/>
      <c r="L188" s="254"/>
      <c r="M188" s="255"/>
      <c r="N188" s="256"/>
      <c r="O188" s="256"/>
      <c r="P188" s="256"/>
      <c r="Q188" s="256"/>
      <c r="R188" s="256"/>
      <c r="S188" s="256"/>
      <c r="T188" s="257"/>
      <c r="AT188" s="258" t="s">
        <v>203</v>
      </c>
      <c r="AU188" s="258" t="s">
        <v>86</v>
      </c>
      <c r="AV188" s="13" t="s">
        <v>86</v>
      </c>
      <c r="AW188" s="13" t="s">
        <v>32</v>
      </c>
      <c r="AX188" s="13" t="s">
        <v>76</v>
      </c>
      <c r="AY188" s="258" t="s">
        <v>194</v>
      </c>
    </row>
    <row r="189" spans="2:51" s="13" customFormat="1" ht="12">
      <c r="B189" s="248"/>
      <c r="C189" s="249"/>
      <c r="D189" s="239" t="s">
        <v>203</v>
      </c>
      <c r="E189" s="250" t="s">
        <v>1</v>
      </c>
      <c r="F189" s="251" t="s">
        <v>272</v>
      </c>
      <c r="G189" s="249"/>
      <c r="H189" s="252">
        <v>15.149</v>
      </c>
      <c r="I189" s="253"/>
      <c r="J189" s="249"/>
      <c r="K189" s="249"/>
      <c r="L189" s="254"/>
      <c r="M189" s="255"/>
      <c r="N189" s="256"/>
      <c r="O189" s="256"/>
      <c r="P189" s="256"/>
      <c r="Q189" s="256"/>
      <c r="R189" s="256"/>
      <c r="S189" s="256"/>
      <c r="T189" s="257"/>
      <c r="AT189" s="258" t="s">
        <v>203</v>
      </c>
      <c r="AU189" s="258" t="s">
        <v>86</v>
      </c>
      <c r="AV189" s="13" t="s">
        <v>86</v>
      </c>
      <c r="AW189" s="13" t="s">
        <v>32</v>
      </c>
      <c r="AX189" s="13" t="s">
        <v>76</v>
      </c>
      <c r="AY189" s="258" t="s">
        <v>194</v>
      </c>
    </row>
    <row r="190" spans="2:51" s="14" customFormat="1" ht="12">
      <c r="B190" s="259"/>
      <c r="C190" s="260"/>
      <c r="D190" s="239" t="s">
        <v>203</v>
      </c>
      <c r="E190" s="261" t="s">
        <v>119</v>
      </c>
      <c r="F190" s="262" t="s">
        <v>219</v>
      </c>
      <c r="G190" s="260"/>
      <c r="H190" s="263">
        <v>211.805</v>
      </c>
      <c r="I190" s="264"/>
      <c r="J190" s="260"/>
      <c r="K190" s="260"/>
      <c r="L190" s="265"/>
      <c r="M190" s="266"/>
      <c r="N190" s="267"/>
      <c r="O190" s="267"/>
      <c r="P190" s="267"/>
      <c r="Q190" s="267"/>
      <c r="R190" s="267"/>
      <c r="S190" s="267"/>
      <c r="T190" s="268"/>
      <c r="AT190" s="269" t="s">
        <v>203</v>
      </c>
      <c r="AU190" s="269" t="s">
        <v>86</v>
      </c>
      <c r="AV190" s="14" t="s">
        <v>201</v>
      </c>
      <c r="AW190" s="14" t="s">
        <v>32</v>
      </c>
      <c r="AX190" s="14" t="s">
        <v>84</v>
      </c>
      <c r="AY190" s="269" t="s">
        <v>194</v>
      </c>
    </row>
    <row r="191" spans="2:65" s="1" customFormat="1" ht="24" customHeight="1">
      <c r="B191" s="37"/>
      <c r="C191" s="224" t="s">
        <v>273</v>
      </c>
      <c r="D191" s="224" t="s">
        <v>196</v>
      </c>
      <c r="E191" s="225" t="s">
        <v>274</v>
      </c>
      <c r="F191" s="226" t="s">
        <v>275</v>
      </c>
      <c r="G191" s="227" t="s">
        <v>238</v>
      </c>
      <c r="H191" s="228">
        <v>188.946</v>
      </c>
      <c r="I191" s="229"/>
      <c r="J191" s="230">
        <f>ROUND(I191*H191,2)</f>
        <v>0</v>
      </c>
      <c r="K191" s="226" t="s">
        <v>200</v>
      </c>
      <c r="L191" s="42"/>
      <c r="M191" s="231" t="s">
        <v>1</v>
      </c>
      <c r="N191" s="232" t="s">
        <v>42</v>
      </c>
      <c r="O191" s="85"/>
      <c r="P191" s="233">
        <f>O191*H191</f>
        <v>0</v>
      </c>
      <c r="Q191" s="233">
        <v>0.0284</v>
      </c>
      <c r="R191" s="233">
        <f>Q191*H191</f>
        <v>5.3660664</v>
      </c>
      <c r="S191" s="233">
        <v>0</v>
      </c>
      <c r="T191" s="234">
        <f>S191*H191</f>
        <v>0</v>
      </c>
      <c r="AR191" s="235" t="s">
        <v>201</v>
      </c>
      <c r="AT191" s="235" t="s">
        <v>196</v>
      </c>
      <c r="AU191" s="235" t="s">
        <v>86</v>
      </c>
      <c r="AY191" s="16" t="s">
        <v>194</v>
      </c>
      <c r="BE191" s="236">
        <f>IF(N191="základní",J191,0)</f>
        <v>0</v>
      </c>
      <c r="BF191" s="236">
        <f>IF(N191="snížená",J191,0)</f>
        <v>0</v>
      </c>
      <c r="BG191" s="236">
        <f>IF(N191="zákl. přenesená",J191,0)</f>
        <v>0</v>
      </c>
      <c r="BH191" s="236">
        <f>IF(N191="sníž. přenesená",J191,0)</f>
        <v>0</v>
      </c>
      <c r="BI191" s="236">
        <f>IF(N191="nulová",J191,0)</f>
        <v>0</v>
      </c>
      <c r="BJ191" s="16" t="s">
        <v>86</v>
      </c>
      <c r="BK191" s="236">
        <f>ROUND(I191*H191,2)</f>
        <v>0</v>
      </c>
      <c r="BL191" s="16" t="s">
        <v>201</v>
      </c>
      <c r="BM191" s="235" t="s">
        <v>276</v>
      </c>
    </row>
    <row r="192" spans="2:51" s="13" customFormat="1" ht="12">
      <c r="B192" s="248"/>
      <c r="C192" s="249"/>
      <c r="D192" s="239" t="s">
        <v>203</v>
      </c>
      <c r="E192" s="250" t="s">
        <v>1</v>
      </c>
      <c r="F192" s="251" t="s">
        <v>277</v>
      </c>
      <c r="G192" s="249"/>
      <c r="H192" s="252">
        <v>20.646</v>
      </c>
      <c r="I192" s="253"/>
      <c r="J192" s="249"/>
      <c r="K192" s="249"/>
      <c r="L192" s="254"/>
      <c r="M192" s="255"/>
      <c r="N192" s="256"/>
      <c r="O192" s="256"/>
      <c r="P192" s="256"/>
      <c r="Q192" s="256"/>
      <c r="R192" s="256"/>
      <c r="S192" s="256"/>
      <c r="T192" s="257"/>
      <c r="AT192" s="258" t="s">
        <v>203</v>
      </c>
      <c r="AU192" s="258" t="s">
        <v>86</v>
      </c>
      <c r="AV192" s="13" t="s">
        <v>86</v>
      </c>
      <c r="AW192" s="13" t="s">
        <v>32</v>
      </c>
      <c r="AX192" s="13" t="s">
        <v>76</v>
      </c>
      <c r="AY192" s="258" t="s">
        <v>194</v>
      </c>
    </row>
    <row r="193" spans="2:51" s="13" customFormat="1" ht="12">
      <c r="B193" s="248"/>
      <c r="C193" s="249"/>
      <c r="D193" s="239" t="s">
        <v>203</v>
      </c>
      <c r="E193" s="250" t="s">
        <v>1</v>
      </c>
      <c r="F193" s="251" t="s">
        <v>278</v>
      </c>
      <c r="G193" s="249"/>
      <c r="H193" s="252">
        <v>8.645</v>
      </c>
      <c r="I193" s="253"/>
      <c r="J193" s="249"/>
      <c r="K193" s="249"/>
      <c r="L193" s="254"/>
      <c r="M193" s="255"/>
      <c r="N193" s="256"/>
      <c r="O193" s="256"/>
      <c r="P193" s="256"/>
      <c r="Q193" s="256"/>
      <c r="R193" s="256"/>
      <c r="S193" s="256"/>
      <c r="T193" s="257"/>
      <c r="AT193" s="258" t="s">
        <v>203</v>
      </c>
      <c r="AU193" s="258" t="s">
        <v>86</v>
      </c>
      <c r="AV193" s="13" t="s">
        <v>86</v>
      </c>
      <c r="AW193" s="13" t="s">
        <v>32</v>
      </c>
      <c r="AX193" s="13" t="s">
        <v>76</v>
      </c>
      <c r="AY193" s="258" t="s">
        <v>194</v>
      </c>
    </row>
    <row r="194" spans="2:51" s="13" customFormat="1" ht="12">
      <c r="B194" s="248"/>
      <c r="C194" s="249"/>
      <c r="D194" s="239" t="s">
        <v>203</v>
      </c>
      <c r="E194" s="250" t="s">
        <v>1</v>
      </c>
      <c r="F194" s="251" t="s">
        <v>279</v>
      </c>
      <c r="G194" s="249"/>
      <c r="H194" s="252">
        <v>52.001</v>
      </c>
      <c r="I194" s="253"/>
      <c r="J194" s="249"/>
      <c r="K194" s="249"/>
      <c r="L194" s="254"/>
      <c r="M194" s="255"/>
      <c r="N194" s="256"/>
      <c r="O194" s="256"/>
      <c r="P194" s="256"/>
      <c r="Q194" s="256"/>
      <c r="R194" s="256"/>
      <c r="S194" s="256"/>
      <c r="T194" s="257"/>
      <c r="AT194" s="258" t="s">
        <v>203</v>
      </c>
      <c r="AU194" s="258" t="s">
        <v>86</v>
      </c>
      <c r="AV194" s="13" t="s">
        <v>86</v>
      </c>
      <c r="AW194" s="13" t="s">
        <v>32</v>
      </c>
      <c r="AX194" s="13" t="s">
        <v>76</v>
      </c>
      <c r="AY194" s="258" t="s">
        <v>194</v>
      </c>
    </row>
    <row r="195" spans="2:51" s="13" customFormat="1" ht="12">
      <c r="B195" s="248"/>
      <c r="C195" s="249"/>
      <c r="D195" s="239" t="s">
        <v>203</v>
      </c>
      <c r="E195" s="250" t="s">
        <v>1</v>
      </c>
      <c r="F195" s="251" t="s">
        <v>280</v>
      </c>
      <c r="G195" s="249"/>
      <c r="H195" s="252">
        <v>10.722</v>
      </c>
      <c r="I195" s="253"/>
      <c r="J195" s="249"/>
      <c r="K195" s="249"/>
      <c r="L195" s="254"/>
      <c r="M195" s="255"/>
      <c r="N195" s="256"/>
      <c r="O195" s="256"/>
      <c r="P195" s="256"/>
      <c r="Q195" s="256"/>
      <c r="R195" s="256"/>
      <c r="S195" s="256"/>
      <c r="T195" s="257"/>
      <c r="AT195" s="258" t="s">
        <v>203</v>
      </c>
      <c r="AU195" s="258" t="s">
        <v>86</v>
      </c>
      <c r="AV195" s="13" t="s">
        <v>86</v>
      </c>
      <c r="AW195" s="13" t="s">
        <v>32</v>
      </c>
      <c r="AX195" s="13" t="s">
        <v>76</v>
      </c>
      <c r="AY195" s="258" t="s">
        <v>194</v>
      </c>
    </row>
    <row r="196" spans="2:51" s="13" customFormat="1" ht="12">
      <c r="B196" s="248"/>
      <c r="C196" s="249"/>
      <c r="D196" s="239" t="s">
        <v>203</v>
      </c>
      <c r="E196" s="250" t="s">
        <v>1</v>
      </c>
      <c r="F196" s="251" t="s">
        <v>281</v>
      </c>
      <c r="G196" s="249"/>
      <c r="H196" s="252">
        <v>8.976</v>
      </c>
      <c r="I196" s="253"/>
      <c r="J196" s="249"/>
      <c r="K196" s="249"/>
      <c r="L196" s="254"/>
      <c r="M196" s="255"/>
      <c r="N196" s="256"/>
      <c r="O196" s="256"/>
      <c r="P196" s="256"/>
      <c r="Q196" s="256"/>
      <c r="R196" s="256"/>
      <c r="S196" s="256"/>
      <c r="T196" s="257"/>
      <c r="AT196" s="258" t="s">
        <v>203</v>
      </c>
      <c r="AU196" s="258" t="s">
        <v>86</v>
      </c>
      <c r="AV196" s="13" t="s">
        <v>86</v>
      </c>
      <c r="AW196" s="13" t="s">
        <v>32</v>
      </c>
      <c r="AX196" s="13" t="s">
        <v>76</v>
      </c>
      <c r="AY196" s="258" t="s">
        <v>194</v>
      </c>
    </row>
    <row r="197" spans="2:51" s="13" customFormat="1" ht="12">
      <c r="B197" s="248"/>
      <c r="C197" s="249"/>
      <c r="D197" s="239" t="s">
        <v>203</v>
      </c>
      <c r="E197" s="250" t="s">
        <v>1</v>
      </c>
      <c r="F197" s="251" t="s">
        <v>282</v>
      </c>
      <c r="G197" s="249"/>
      <c r="H197" s="252">
        <v>62.572</v>
      </c>
      <c r="I197" s="253"/>
      <c r="J197" s="249"/>
      <c r="K197" s="249"/>
      <c r="L197" s="254"/>
      <c r="M197" s="255"/>
      <c r="N197" s="256"/>
      <c r="O197" s="256"/>
      <c r="P197" s="256"/>
      <c r="Q197" s="256"/>
      <c r="R197" s="256"/>
      <c r="S197" s="256"/>
      <c r="T197" s="257"/>
      <c r="AT197" s="258" t="s">
        <v>203</v>
      </c>
      <c r="AU197" s="258" t="s">
        <v>86</v>
      </c>
      <c r="AV197" s="13" t="s">
        <v>86</v>
      </c>
      <c r="AW197" s="13" t="s">
        <v>32</v>
      </c>
      <c r="AX197" s="13" t="s">
        <v>76</v>
      </c>
      <c r="AY197" s="258" t="s">
        <v>194</v>
      </c>
    </row>
    <row r="198" spans="2:51" s="13" customFormat="1" ht="12">
      <c r="B198" s="248"/>
      <c r="C198" s="249"/>
      <c r="D198" s="239" t="s">
        <v>203</v>
      </c>
      <c r="E198" s="250" t="s">
        <v>1</v>
      </c>
      <c r="F198" s="251" t="s">
        <v>283</v>
      </c>
      <c r="G198" s="249"/>
      <c r="H198" s="252">
        <v>15.348</v>
      </c>
      <c r="I198" s="253"/>
      <c r="J198" s="249"/>
      <c r="K198" s="249"/>
      <c r="L198" s="254"/>
      <c r="M198" s="255"/>
      <c r="N198" s="256"/>
      <c r="O198" s="256"/>
      <c r="P198" s="256"/>
      <c r="Q198" s="256"/>
      <c r="R198" s="256"/>
      <c r="S198" s="256"/>
      <c r="T198" s="257"/>
      <c r="AT198" s="258" t="s">
        <v>203</v>
      </c>
      <c r="AU198" s="258" t="s">
        <v>86</v>
      </c>
      <c r="AV198" s="13" t="s">
        <v>86</v>
      </c>
      <c r="AW198" s="13" t="s">
        <v>32</v>
      </c>
      <c r="AX198" s="13" t="s">
        <v>76</v>
      </c>
      <c r="AY198" s="258" t="s">
        <v>194</v>
      </c>
    </row>
    <row r="199" spans="2:51" s="13" customFormat="1" ht="12">
      <c r="B199" s="248"/>
      <c r="C199" s="249"/>
      <c r="D199" s="239" t="s">
        <v>203</v>
      </c>
      <c r="E199" s="250" t="s">
        <v>1</v>
      </c>
      <c r="F199" s="251" t="s">
        <v>284</v>
      </c>
      <c r="G199" s="249"/>
      <c r="H199" s="252">
        <v>10.036</v>
      </c>
      <c r="I199" s="253"/>
      <c r="J199" s="249"/>
      <c r="K199" s="249"/>
      <c r="L199" s="254"/>
      <c r="M199" s="255"/>
      <c r="N199" s="256"/>
      <c r="O199" s="256"/>
      <c r="P199" s="256"/>
      <c r="Q199" s="256"/>
      <c r="R199" s="256"/>
      <c r="S199" s="256"/>
      <c r="T199" s="257"/>
      <c r="AT199" s="258" t="s">
        <v>203</v>
      </c>
      <c r="AU199" s="258" t="s">
        <v>86</v>
      </c>
      <c r="AV199" s="13" t="s">
        <v>86</v>
      </c>
      <c r="AW199" s="13" t="s">
        <v>32</v>
      </c>
      <c r="AX199" s="13" t="s">
        <v>76</v>
      </c>
      <c r="AY199" s="258" t="s">
        <v>194</v>
      </c>
    </row>
    <row r="200" spans="2:51" s="14" customFormat="1" ht="12">
      <c r="B200" s="259"/>
      <c r="C200" s="260"/>
      <c r="D200" s="239" t="s">
        <v>203</v>
      </c>
      <c r="E200" s="261" t="s">
        <v>121</v>
      </c>
      <c r="F200" s="262" t="s">
        <v>219</v>
      </c>
      <c r="G200" s="260"/>
      <c r="H200" s="263">
        <v>188.946</v>
      </c>
      <c r="I200" s="264"/>
      <c r="J200" s="260"/>
      <c r="K200" s="260"/>
      <c r="L200" s="265"/>
      <c r="M200" s="266"/>
      <c r="N200" s="267"/>
      <c r="O200" s="267"/>
      <c r="P200" s="267"/>
      <c r="Q200" s="267"/>
      <c r="R200" s="267"/>
      <c r="S200" s="267"/>
      <c r="T200" s="268"/>
      <c r="AT200" s="269" t="s">
        <v>203</v>
      </c>
      <c r="AU200" s="269" t="s">
        <v>86</v>
      </c>
      <c r="AV200" s="14" t="s">
        <v>201</v>
      </c>
      <c r="AW200" s="14" t="s">
        <v>32</v>
      </c>
      <c r="AX200" s="14" t="s">
        <v>84</v>
      </c>
      <c r="AY200" s="269" t="s">
        <v>194</v>
      </c>
    </row>
    <row r="201" spans="2:65" s="1" customFormat="1" ht="24" customHeight="1">
      <c r="B201" s="37"/>
      <c r="C201" s="224" t="s">
        <v>285</v>
      </c>
      <c r="D201" s="224" t="s">
        <v>196</v>
      </c>
      <c r="E201" s="225" t="s">
        <v>286</v>
      </c>
      <c r="F201" s="226" t="s">
        <v>287</v>
      </c>
      <c r="G201" s="227" t="s">
        <v>238</v>
      </c>
      <c r="H201" s="228">
        <v>29.013</v>
      </c>
      <c r="I201" s="229"/>
      <c r="J201" s="230">
        <f>ROUND(I201*H201,2)</f>
        <v>0</v>
      </c>
      <c r="K201" s="226" t="s">
        <v>1</v>
      </c>
      <c r="L201" s="42"/>
      <c r="M201" s="231" t="s">
        <v>1</v>
      </c>
      <c r="N201" s="232" t="s">
        <v>42</v>
      </c>
      <c r="O201" s="85"/>
      <c r="P201" s="233">
        <f>O201*H201</f>
        <v>0</v>
      </c>
      <c r="Q201" s="233">
        <v>0.0284</v>
      </c>
      <c r="R201" s="233">
        <f>Q201*H201</f>
        <v>0.8239692000000001</v>
      </c>
      <c r="S201" s="233">
        <v>0</v>
      </c>
      <c r="T201" s="234">
        <f>S201*H201</f>
        <v>0</v>
      </c>
      <c r="AR201" s="235" t="s">
        <v>201</v>
      </c>
      <c r="AT201" s="235" t="s">
        <v>196</v>
      </c>
      <c r="AU201" s="235" t="s">
        <v>86</v>
      </c>
      <c r="AY201" s="16" t="s">
        <v>194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6" t="s">
        <v>86</v>
      </c>
      <c r="BK201" s="236">
        <f>ROUND(I201*H201,2)</f>
        <v>0</v>
      </c>
      <c r="BL201" s="16" t="s">
        <v>201</v>
      </c>
      <c r="BM201" s="235" t="s">
        <v>288</v>
      </c>
    </row>
    <row r="202" spans="2:51" s="13" customFormat="1" ht="12">
      <c r="B202" s="248"/>
      <c r="C202" s="249"/>
      <c r="D202" s="239" t="s">
        <v>203</v>
      </c>
      <c r="E202" s="250" t="s">
        <v>1</v>
      </c>
      <c r="F202" s="251" t="s">
        <v>289</v>
      </c>
      <c r="G202" s="249"/>
      <c r="H202" s="252">
        <v>10.093</v>
      </c>
      <c r="I202" s="253"/>
      <c r="J202" s="249"/>
      <c r="K202" s="249"/>
      <c r="L202" s="254"/>
      <c r="M202" s="255"/>
      <c r="N202" s="256"/>
      <c r="O202" s="256"/>
      <c r="P202" s="256"/>
      <c r="Q202" s="256"/>
      <c r="R202" s="256"/>
      <c r="S202" s="256"/>
      <c r="T202" s="257"/>
      <c r="AT202" s="258" t="s">
        <v>203</v>
      </c>
      <c r="AU202" s="258" t="s">
        <v>86</v>
      </c>
      <c r="AV202" s="13" t="s">
        <v>86</v>
      </c>
      <c r="AW202" s="13" t="s">
        <v>32</v>
      </c>
      <c r="AX202" s="13" t="s">
        <v>76</v>
      </c>
      <c r="AY202" s="258" t="s">
        <v>194</v>
      </c>
    </row>
    <row r="203" spans="2:51" s="13" customFormat="1" ht="12">
      <c r="B203" s="248"/>
      <c r="C203" s="249"/>
      <c r="D203" s="239" t="s">
        <v>203</v>
      </c>
      <c r="E203" s="250" t="s">
        <v>1</v>
      </c>
      <c r="F203" s="251" t="s">
        <v>290</v>
      </c>
      <c r="G203" s="249"/>
      <c r="H203" s="252">
        <v>18.92</v>
      </c>
      <c r="I203" s="253"/>
      <c r="J203" s="249"/>
      <c r="K203" s="249"/>
      <c r="L203" s="254"/>
      <c r="M203" s="255"/>
      <c r="N203" s="256"/>
      <c r="O203" s="256"/>
      <c r="P203" s="256"/>
      <c r="Q203" s="256"/>
      <c r="R203" s="256"/>
      <c r="S203" s="256"/>
      <c r="T203" s="257"/>
      <c r="AT203" s="258" t="s">
        <v>203</v>
      </c>
      <c r="AU203" s="258" t="s">
        <v>86</v>
      </c>
      <c r="AV203" s="13" t="s">
        <v>86</v>
      </c>
      <c r="AW203" s="13" t="s">
        <v>32</v>
      </c>
      <c r="AX203" s="13" t="s">
        <v>76</v>
      </c>
      <c r="AY203" s="258" t="s">
        <v>194</v>
      </c>
    </row>
    <row r="204" spans="2:51" s="14" customFormat="1" ht="12">
      <c r="B204" s="259"/>
      <c r="C204" s="260"/>
      <c r="D204" s="239" t="s">
        <v>203</v>
      </c>
      <c r="E204" s="261" t="s">
        <v>129</v>
      </c>
      <c r="F204" s="262" t="s">
        <v>219</v>
      </c>
      <c r="G204" s="260"/>
      <c r="H204" s="263">
        <v>29.013</v>
      </c>
      <c r="I204" s="264"/>
      <c r="J204" s="260"/>
      <c r="K204" s="260"/>
      <c r="L204" s="265"/>
      <c r="M204" s="266"/>
      <c r="N204" s="267"/>
      <c r="O204" s="267"/>
      <c r="P204" s="267"/>
      <c r="Q204" s="267"/>
      <c r="R204" s="267"/>
      <c r="S204" s="267"/>
      <c r="T204" s="268"/>
      <c r="AT204" s="269" t="s">
        <v>203</v>
      </c>
      <c r="AU204" s="269" t="s">
        <v>86</v>
      </c>
      <c r="AV204" s="14" t="s">
        <v>201</v>
      </c>
      <c r="AW204" s="14" t="s">
        <v>32</v>
      </c>
      <c r="AX204" s="14" t="s">
        <v>84</v>
      </c>
      <c r="AY204" s="269" t="s">
        <v>194</v>
      </c>
    </row>
    <row r="205" spans="2:65" s="1" customFormat="1" ht="24" customHeight="1">
      <c r="B205" s="37"/>
      <c r="C205" s="224" t="s">
        <v>291</v>
      </c>
      <c r="D205" s="224" t="s">
        <v>196</v>
      </c>
      <c r="E205" s="225" t="s">
        <v>292</v>
      </c>
      <c r="F205" s="226" t="s">
        <v>293</v>
      </c>
      <c r="G205" s="227" t="s">
        <v>238</v>
      </c>
      <c r="H205" s="228">
        <v>227.182</v>
      </c>
      <c r="I205" s="229"/>
      <c r="J205" s="230">
        <f>ROUND(I205*H205,2)</f>
        <v>0</v>
      </c>
      <c r="K205" s="226" t="s">
        <v>200</v>
      </c>
      <c r="L205" s="42"/>
      <c r="M205" s="231" t="s">
        <v>1</v>
      </c>
      <c r="N205" s="232" t="s">
        <v>42</v>
      </c>
      <c r="O205" s="85"/>
      <c r="P205" s="233">
        <f>O205*H205</f>
        <v>0</v>
      </c>
      <c r="Q205" s="233">
        <v>0.00438</v>
      </c>
      <c r="R205" s="233">
        <f>Q205*H205</f>
        <v>0.99505716</v>
      </c>
      <c r="S205" s="233">
        <v>0</v>
      </c>
      <c r="T205" s="234">
        <f>S205*H205</f>
        <v>0</v>
      </c>
      <c r="AR205" s="235" t="s">
        <v>201</v>
      </c>
      <c r="AT205" s="235" t="s">
        <v>196</v>
      </c>
      <c r="AU205" s="235" t="s">
        <v>86</v>
      </c>
      <c r="AY205" s="16" t="s">
        <v>194</v>
      </c>
      <c r="BE205" s="236">
        <f>IF(N205="základní",J205,0)</f>
        <v>0</v>
      </c>
      <c r="BF205" s="236">
        <f>IF(N205="snížená",J205,0)</f>
        <v>0</v>
      </c>
      <c r="BG205" s="236">
        <f>IF(N205="zákl. přenesená",J205,0)</f>
        <v>0</v>
      </c>
      <c r="BH205" s="236">
        <f>IF(N205="sníž. přenesená",J205,0)</f>
        <v>0</v>
      </c>
      <c r="BI205" s="236">
        <f>IF(N205="nulová",J205,0)</f>
        <v>0</v>
      </c>
      <c r="BJ205" s="16" t="s">
        <v>86</v>
      </c>
      <c r="BK205" s="236">
        <f>ROUND(I205*H205,2)</f>
        <v>0</v>
      </c>
      <c r="BL205" s="16" t="s">
        <v>201</v>
      </c>
      <c r="BM205" s="235" t="s">
        <v>294</v>
      </c>
    </row>
    <row r="206" spans="2:51" s="13" customFormat="1" ht="12">
      <c r="B206" s="248"/>
      <c r="C206" s="249"/>
      <c r="D206" s="239" t="s">
        <v>203</v>
      </c>
      <c r="E206" s="250" t="s">
        <v>1</v>
      </c>
      <c r="F206" s="251" t="s">
        <v>125</v>
      </c>
      <c r="G206" s="249"/>
      <c r="H206" s="252">
        <v>227.182</v>
      </c>
      <c r="I206" s="253"/>
      <c r="J206" s="249"/>
      <c r="K206" s="249"/>
      <c r="L206" s="254"/>
      <c r="M206" s="255"/>
      <c r="N206" s="256"/>
      <c r="O206" s="256"/>
      <c r="P206" s="256"/>
      <c r="Q206" s="256"/>
      <c r="R206" s="256"/>
      <c r="S206" s="256"/>
      <c r="T206" s="257"/>
      <c r="AT206" s="258" t="s">
        <v>203</v>
      </c>
      <c r="AU206" s="258" t="s">
        <v>86</v>
      </c>
      <c r="AV206" s="13" t="s">
        <v>86</v>
      </c>
      <c r="AW206" s="13" t="s">
        <v>32</v>
      </c>
      <c r="AX206" s="13" t="s">
        <v>84</v>
      </c>
      <c r="AY206" s="258" t="s">
        <v>194</v>
      </c>
    </row>
    <row r="207" spans="2:65" s="1" customFormat="1" ht="24" customHeight="1">
      <c r="B207" s="37"/>
      <c r="C207" s="224" t="s">
        <v>8</v>
      </c>
      <c r="D207" s="224" t="s">
        <v>196</v>
      </c>
      <c r="E207" s="225" t="s">
        <v>295</v>
      </c>
      <c r="F207" s="226" t="s">
        <v>296</v>
      </c>
      <c r="G207" s="227" t="s">
        <v>238</v>
      </c>
      <c r="H207" s="228">
        <v>3.828</v>
      </c>
      <c r="I207" s="229"/>
      <c r="J207" s="230">
        <f>ROUND(I207*H207,2)</f>
        <v>0</v>
      </c>
      <c r="K207" s="226" t="s">
        <v>200</v>
      </c>
      <c r="L207" s="42"/>
      <c r="M207" s="231" t="s">
        <v>1</v>
      </c>
      <c r="N207" s="232" t="s">
        <v>42</v>
      </c>
      <c r="O207" s="85"/>
      <c r="P207" s="233">
        <f>O207*H207</f>
        <v>0</v>
      </c>
      <c r="Q207" s="233">
        <v>0.00825</v>
      </c>
      <c r="R207" s="233">
        <f>Q207*H207</f>
        <v>0.031581</v>
      </c>
      <c r="S207" s="233">
        <v>0</v>
      </c>
      <c r="T207" s="234">
        <f>S207*H207</f>
        <v>0</v>
      </c>
      <c r="AR207" s="235" t="s">
        <v>201</v>
      </c>
      <c r="AT207" s="235" t="s">
        <v>196</v>
      </c>
      <c r="AU207" s="235" t="s">
        <v>86</v>
      </c>
      <c r="AY207" s="16" t="s">
        <v>194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6" t="s">
        <v>86</v>
      </c>
      <c r="BK207" s="236">
        <f>ROUND(I207*H207,2)</f>
        <v>0</v>
      </c>
      <c r="BL207" s="16" t="s">
        <v>201</v>
      </c>
      <c r="BM207" s="235" t="s">
        <v>297</v>
      </c>
    </row>
    <row r="208" spans="2:51" s="13" customFormat="1" ht="12">
      <c r="B208" s="248"/>
      <c r="C208" s="249"/>
      <c r="D208" s="239" t="s">
        <v>203</v>
      </c>
      <c r="E208" s="250" t="s">
        <v>127</v>
      </c>
      <c r="F208" s="251" t="s">
        <v>298</v>
      </c>
      <c r="G208" s="249"/>
      <c r="H208" s="252">
        <v>3.828</v>
      </c>
      <c r="I208" s="253"/>
      <c r="J208" s="249"/>
      <c r="K208" s="249"/>
      <c r="L208" s="254"/>
      <c r="M208" s="255"/>
      <c r="N208" s="256"/>
      <c r="O208" s="256"/>
      <c r="P208" s="256"/>
      <c r="Q208" s="256"/>
      <c r="R208" s="256"/>
      <c r="S208" s="256"/>
      <c r="T208" s="257"/>
      <c r="AT208" s="258" t="s">
        <v>203</v>
      </c>
      <c r="AU208" s="258" t="s">
        <v>86</v>
      </c>
      <c r="AV208" s="13" t="s">
        <v>86</v>
      </c>
      <c r="AW208" s="13" t="s">
        <v>32</v>
      </c>
      <c r="AX208" s="13" t="s">
        <v>84</v>
      </c>
      <c r="AY208" s="258" t="s">
        <v>194</v>
      </c>
    </row>
    <row r="209" spans="2:65" s="1" customFormat="1" ht="16.5" customHeight="1">
      <c r="B209" s="37"/>
      <c r="C209" s="270" t="s">
        <v>299</v>
      </c>
      <c r="D209" s="270" t="s">
        <v>300</v>
      </c>
      <c r="E209" s="271" t="s">
        <v>301</v>
      </c>
      <c r="F209" s="272" t="s">
        <v>302</v>
      </c>
      <c r="G209" s="273" t="s">
        <v>238</v>
      </c>
      <c r="H209" s="274">
        <v>3.905</v>
      </c>
      <c r="I209" s="275"/>
      <c r="J209" s="276">
        <f>ROUND(I209*H209,2)</f>
        <v>0</v>
      </c>
      <c r="K209" s="272" t="s">
        <v>200</v>
      </c>
      <c r="L209" s="277"/>
      <c r="M209" s="278" t="s">
        <v>1</v>
      </c>
      <c r="N209" s="279" t="s">
        <v>42</v>
      </c>
      <c r="O209" s="85"/>
      <c r="P209" s="233">
        <f>O209*H209</f>
        <v>0</v>
      </c>
      <c r="Q209" s="233">
        <v>0.00138</v>
      </c>
      <c r="R209" s="233">
        <f>Q209*H209</f>
        <v>0.005388899999999999</v>
      </c>
      <c r="S209" s="233">
        <v>0</v>
      </c>
      <c r="T209" s="234">
        <f>S209*H209</f>
        <v>0</v>
      </c>
      <c r="AR209" s="235" t="s">
        <v>242</v>
      </c>
      <c r="AT209" s="235" t="s">
        <v>300</v>
      </c>
      <c r="AU209" s="235" t="s">
        <v>86</v>
      </c>
      <c r="AY209" s="16" t="s">
        <v>194</v>
      </c>
      <c r="BE209" s="236">
        <f>IF(N209="základní",J209,0)</f>
        <v>0</v>
      </c>
      <c r="BF209" s="236">
        <f>IF(N209="snížená",J209,0)</f>
        <v>0</v>
      </c>
      <c r="BG209" s="236">
        <f>IF(N209="zákl. přenesená",J209,0)</f>
        <v>0</v>
      </c>
      <c r="BH209" s="236">
        <f>IF(N209="sníž. přenesená",J209,0)</f>
        <v>0</v>
      </c>
      <c r="BI209" s="236">
        <f>IF(N209="nulová",J209,0)</f>
        <v>0</v>
      </c>
      <c r="BJ209" s="16" t="s">
        <v>86</v>
      </c>
      <c r="BK209" s="236">
        <f>ROUND(I209*H209,2)</f>
        <v>0</v>
      </c>
      <c r="BL209" s="16" t="s">
        <v>201</v>
      </c>
      <c r="BM209" s="235" t="s">
        <v>303</v>
      </c>
    </row>
    <row r="210" spans="2:51" s="13" customFormat="1" ht="12">
      <c r="B210" s="248"/>
      <c r="C210" s="249"/>
      <c r="D210" s="239" t="s">
        <v>203</v>
      </c>
      <c r="E210" s="249"/>
      <c r="F210" s="251" t="s">
        <v>304</v>
      </c>
      <c r="G210" s="249"/>
      <c r="H210" s="252">
        <v>3.905</v>
      </c>
      <c r="I210" s="253"/>
      <c r="J210" s="249"/>
      <c r="K210" s="249"/>
      <c r="L210" s="254"/>
      <c r="M210" s="255"/>
      <c r="N210" s="256"/>
      <c r="O210" s="256"/>
      <c r="P210" s="256"/>
      <c r="Q210" s="256"/>
      <c r="R210" s="256"/>
      <c r="S210" s="256"/>
      <c r="T210" s="257"/>
      <c r="AT210" s="258" t="s">
        <v>203</v>
      </c>
      <c r="AU210" s="258" t="s">
        <v>86</v>
      </c>
      <c r="AV210" s="13" t="s">
        <v>86</v>
      </c>
      <c r="AW210" s="13" t="s">
        <v>4</v>
      </c>
      <c r="AX210" s="13" t="s">
        <v>84</v>
      </c>
      <c r="AY210" s="258" t="s">
        <v>194</v>
      </c>
    </row>
    <row r="211" spans="2:65" s="1" customFormat="1" ht="24" customHeight="1">
      <c r="B211" s="37"/>
      <c r="C211" s="224" t="s">
        <v>305</v>
      </c>
      <c r="D211" s="224" t="s">
        <v>196</v>
      </c>
      <c r="E211" s="225" t="s">
        <v>306</v>
      </c>
      <c r="F211" s="226" t="s">
        <v>307</v>
      </c>
      <c r="G211" s="227" t="s">
        <v>238</v>
      </c>
      <c r="H211" s="228">
        <v>247.845</v>
      </c>
      <c r="I211" s="229"/>
      <c r="J211" s="230">
        <f>ROUND(I211*H211,2)</f>
        <v>0</v>
      </c>
      <c r="K211" s="226" t="s">
        <v>200</v>
      </c>
      <c r="L211" s="42"/>
      <c r="M211" s="231" t="s">
        <v>1</v>
      </c>
      <c r="N211" s="232" t="s">
        <v>42</v>
      </c>
      <c r="O211" s="85"/>
      <c r="P211" s="233">
        <f>O211*H211</f>
        <v>0</v>
      </c>
      <c r="Q211" s="233">
        <v>0.0085</v>
      </c>
      <c r="R211" s="233">
        <f>Q211*H211</f>
        <v>2.1066825000000002</v>
      </c>
      <c r="S211" s="233">
        <v>0</v>
      </c>
      <c r="T211" s="234">
        <f>S211*H211</f>
        <v>0</v>
      </c>
      <c r="AR211" s="235" t="s">
        <v>201</v>
      </c>
      <c r="AT211" s="235" t="s">
        <v>196</v>
      </c>
      <c r="AU211" s="235" t="s">
        <v>86</v>
      </c>
      <c r="AY211" s="16" t="s">
        <v>194</v>
      </c>
      <c r="BE211" s="236">
        <f>IF(N211="základní",J211,0)</f>
        <v>0</v>
      </c>
      <c r="BF211" s="236">
        <f>IF(N211="snížená",J211,0)</f>
        <v>0</v>
      </c>
      <c r="BG211" s="236">
        <f>IF(N211="zákl. přenesená",J211,0)</f>
        <v>0</v>
      </c>
      <c r="BH211" s="236">
        <f>IF(N211="sníž. přenesená",J211,0)</f>
        <v>0</v>
      </c>
      <c r="BI211" s="236">
        <f>IF(N211="nulová",J211,0)</f>
        <v>0</v>
      </c>
      <c r="BJ211" s="16" t="s">
        <v>86</v>
      </c>
      <c r="BK211" s="236">
        <f>ROUND(I211*H211,2)</f>
        <v>0</v>
      </c>
      <c r="BL211" s="16" t="s">
        <v>201</v>
      </c>
      <c r="BM211" s="235" t="s">
        <v>308</v>
      </c>
    </row>
    <row r="212" spans="2:51" s="13" customFormat="1" ht="12">
      <c r="B212" s="248"/>
      <c r="C212" s="249"/>
      <c r="D212" s="239" t="s">
        <v>203</v>
      </c>
      <c r="E212" s="250" t="s">
        <v>1</v>
      </c>
      <c r="F212" s="251" t="s">
        <v>309</v>
      </c>
      <c r="G212" s="249"/>
      <c r="H212" s="252">
        <v>247.845</v>
      </c>
      <c r="I212" s="253"/>
      <c r="J212" s="249"/>
      <c r="K212" s="249"/>
      <c r="L212" s="254"/>
      <c r="M212" s="255"/>
      <c r="N212" s="256"/>
      <c r="O212" s="256"/>
      <c r="P212" s="256"/>
      <c r="Q212" s="256"/>
      <c r="R212" s="256"/>
      <c r="S212" s="256"/>
      <c r="T212" s="257"/>
      <c r="AT212" s="258" t="s">
        <v>203</v>
      </c>
      <c r="AU212" s="258" t="s">
        <v>86</v>
      </c>
      <c r="AV212" s="13" t="s">
        <v>86</v>
      </c>
      <c r="AW212" s="13" t="s">
        <v>32</v>
      </c>
      <c r="AX212" s="13" t="s">
        <v>84</v>
      </c>
      <c r="AY212" s="258" t="s">
        <v>194</v>
      </c>
    </row>
    <row r="213" spans="2:65" s="1" customFormat="1" ht="16.5" customHeight="1">
      <c r="B213" s="37"/>
      <c r="C213" s="270" t="s">
        <v>310</v>
      </c>
      <c r="D213" s="270" t="s">
        <v>300</v>
      </c>
      <c r="E213" s="271" t="s">
        <v>311</v>
      </c>
      <c r="F213" s="272" t="s">
        <v>312</v>
      </c>
      <c r="G213" s="273" t="s">
        <v>238</v>
      </c>
      <c r="H213" s="274">
        <v>223.938</v>
      </c>
      <c r="I213" s="275"/>
      <c r="J213" s="276">
        <f>ROUND(I213*H213,2)</f>
        <v>0</v>
      </c>
      <c r="K213" s="272" t="s">
        <v>200</v>
      </c>
      <c r="L213" s="277"/>
      <c r="M213" s="278" t="s">
        <v>1</v>
      </c>
      <c r="N213" s="279" t="s">
        <v>42</v>
      </c>
      <c r="O213" s="85"/>
      <c r="P213" s="233">
        <f>O213*H213</f>
        <v>0</v>
      </c>
      <c r="Q213" s="233">
        <v>0.00322</v>
      </c>
      <c r="R213" s="233">
        <f>Q213*H213</f>
        <v>0.72108036</v>
      </c>
      <c r="S213" s="233">
        <v>0</v>
      </c>
      <c r="T213" s="234">
        <f>S213*H213</f>
        <v>0</v>
      </c>
      <c r="AR213" s="235" t="s">
        <v>242</v>
      </c>
      <c r="AT213" s="235" t="s">
        <v>300</v>
      </c>
      <c r="AU213" s="235" t="s">
        <v>86</v>
      </c>
      <c r="AY213" s="16" t="s">
        <v>194</v>
      </c>
      <c r="BE213" s="236">
        <f>IF(N213="základní",J213,0)</f>
        <v>0</v>
      </c>
      <c r="BF213" s="236">
        <f>IF(N213="snížená",J213,0)</f>
        <v>0</v>
      </c>
      <c r="BG213" s="236">
        <f>IF(N213="zákl. přenesená",J213,0)</f>
        <v>0</v>
      </c>
      <c r="BH213" s="236">
        <f>IF(N213="sníž. přenesená",J213,0)</f>
        <v>0</v>
      </c>
      <c r="BI213" s="236">
        <f>IF(N213="nulová",J213,0)</f>
        <v>0</v>
      </c>
      <c r="BJ213" s="16" t="s">
        <v>86</v>
      </c>
      <c r="BK213" s="236">
        <f>ROUND(I213*H213,2)</f>
        <v>0</v>
      </c>
      <c r="BL213" s="16" t="s">
        <v>201</v>
      </c>
      <c r="BM213" s="235" t="s">
        <v>313</v>
      </c>
    </row>
    <row r="214" spans="2:51" s="13" customFormat="1" ht="12">
      <c r="B214" s="248"/>
      <c r="C214" s="249"/>
      <c r="D214" s="239" t="s">
        <v>203</v>
      </c>
      <c r="E214" s="250" t="s">
        <v>1</v>
      </c>
      <c r="F214" s="251" t="s">
        <v>314</v>
      </c>
      <c r="G214" s="249"/>
      <c r="H214" s="252">
        <v>219.547</v>
      </c>
      <c r="I214" s="253"/>
      <c r="J214" s="249"/>
      <c r="K214" s="249"/>
      <c r="L214" s="254"/>
      <c r="M214" s="255"/>
      <c r="N214" s="256"/>
      <c r="O214" s="256"/>
      <c r="P214" s="256"/>
      <c r="Q214" s="256"/>
      <c r="R214" s="256"/>
      <c r="S214" s="256"/>
      <c r="T214" s="257"/>
      <c r="AT214" s="258" t="s">
        <v>203</v>
      </c>
      <c r="AU214" s="258" t="s">
        <v>86</v>
      </c>
      <c r="AV214" s="13" t="s">
        <v>86</v>
      </c>
      <c r="AW214" s="13" t="s">
        <v>32</v>
      </c>
      <c r="AX214" s="13" t="s">
        <v>84</v>
      </c>
      <c r="AY214" s="258" t="s">
        <v>194</v>
      </c>
    </row>
    <row r="215" spans="2:51" s="13" customFormat="1" ht="12">
      <c r="B215" s="248"/>
      <c r="C215" s="249"/>
      <c r="D215" s="239" t="s">
        <v>203</v>
      </c>
      <c r="E215" s="249"/>
      <c r="F215" s="251" t="s">
        <v>315</v>
      </c>
      <c r="G215" s="249"/>
      <c r="H215" s="252">
        <v>223.938</v>
      </c>
      <c r="I215" s="253"/>
      <c r="J215" s="249"/>
      <c r="K215" s="249"/>
      <c r="L215" s="254"/>
      <c r="M215" s="255"/>
      <c r="N215" s="256"/>
      <c r="O215" s="256"/>
      <c r="P215" s="256"/>
      <c r="Q215" s="256"/>
      <c r="R215" s="256"/>
      <c r="S215" s="256"/>
      <c r="T215" s="257"/>
      <c r="AT215" s="258" t="s">
        <v>203</v>
      </c>
      <c r="AU215" s="258" t="s">
        <v>86</v>
      </c>
      <c r="AV215" s="13" t="s">
        <v>86</v>
      </c>
      <c r="AW215" s="13" t="s">
        <v>4</v>
      </c>
      <c r="AX215" s="13" t="s">
        <v>84</v>
      </c>
      <c r="AY215" s="258" t="s">
        <v>194</v>
      </c>
    </row>
    <row r="216" spans="2:65" s="1" customFormat="1" ht="24" customHeight="1">
      <c r="B216" s="37"/>
      <c r="C216" s="270" t="s">
        <v>316</v>
      </c>
      <c r="D216" s="270" t="s">
        <v>300</v>
      </c>
      <c r="E216" s="271" t="s">
        <v>317</v>
      </c>
      <c r="F216" s="272" t="s">
        <v>318</v>
      </c>
      <c r="G216" s="273" t="s">
        <v>238</v>
      </c>
      <c r="H216" s="274">
        <v>29.415</v>
      </c>
      <c r="I216" s="275"/>
      <c r="J216" s="276">
        <f>ROUND(I216*H216,2)</f>
        <v>0</v>
      </c>
      <c r="K216" s="272" t="s">
        <v>200</v>
      </c>
      <c r="L216" s="277"/>
      <c r="M216" s="278" t="s">
        <v>1</v>
      </c>
      <c r="N216" s="279" t="s">
        <v>42</v>
      </c>
      <c r="O216" s="85"/>
      <c r="P216" s="233">
        <f>O216*H216</f>
        <v>0</v>
      </c>
      <c r="Q216" s="233">
        <v>0.0041</v>
      </c>
      <c r="R216" s="233">
        <f>Q216*H216</f>
        <v>0.1206015</v>
      </c>
      <c r="S216" s="233">
        <v>0</v>
      </c>
      <c r="T216" s="234">
        <f>S216*H216</f>
        <v>0</v>
      </c>
      <c r="AR216" s="235" t="s">
        <v>242</v>
      </c>
      <c r="AT216" s="235" t="s">
        <v>300</v>
      </c>
      <c r="AU216" s="235" t="s">
        <v>86</v>
      </c>
      <c r="AY216" s="16" t="s">
        <v>194</v>
      </c>
      <c r="BE216" s="236">
        <f>IF(N216="základní",J216,0)</f>
        <v>0</v>
      </c>
      <c r="BF216" s="236">
        <f>IF(N216="snížená",J216,0)</f>
        <v>0</v>
      </c>
      <c r="BG216" s="236">
        <f>IF(N216="zákl. přenesená",J216,0)</f>
        <v>0</v>
      </c>
      <c r="BH216" s="236">
        <f>IF(N216="sníž. přenesená",J216,0)</f>
        <v>0</v>
      </c>
      <c r="BI216" s="236">
        <f>IF(N216="nulová",J216,0)</f>
        <v>0</v>
      </c>
      <c r="BJ216" s="16" t="s">
        <v>86</v>
      </c>
      <c r="BK216" s="236">
        <f>ROUND(I216*H216,2)</f>
        <v>0</v>
      </c>
      <c r="BL216" s="16" t="s">
        <v>201</v>
      </c>
      <c r="BM216" s="235" t="s">
        <v>319</v>
      </c>
    </row>
    <row r="217" spans="2:51" s="13" customFormat="1" ht="12">
      <c r="B217" s="248"/>
      <c r="C217" s="249"/>
      <c r="D217" s="239" t="s">
        <v>203</v>
      </c>
      <c r="E217" s="250" t="s">
        <v>1</v>
      </c>
      <c r="F217" s="251" t="s">
        <v>320</v>
      </c>
      <c r="G217" s="249"/>
      <c r="H217" s="252">
        <v>28.838</v>
      </c>
      <c r="I217" s="253"/>
      <c r="J217" s="249"/>
      <c r="K217" s="249"/>
      <c r="L217" s="254"/>
      <c r="M217" s="255"/>
      <c r="N217" s="256"/>
      <c r="O217" s="256"/>
      <c r="P217" s="256"/>
      <c r="Q217" s="256"/>
      <c r="R217" s="256"/>
      <c r="S217" s="256"/>
      <c r="T217" s="257"/>
      <c r="AT217" s="258" t="s">
        <v>203</v>
      </c>
      <c r="AU217" s="258" t="s">
        <v>86</v>
      </c>
      <c r="AV217" s="13" t="s">
        <v>86</v>
      </c>
      <c r="AW217" s="13" t="s">
        <v>32</v>
      </c>
      <c r="AX217" s="13" t="s">
        <v>84</v>
      </c>
      <c r="AY217" s="258" t="s">
        <v>194</v>
      </c>
    </row>
    <row r="218" spans="2:51" s="13" customFormat="1" ht="12">
      <c r="B218" s="248"/>
      <c r="C218" s="249"/>
      <c r="D218" s="239" t="s">
        <v>203</v>
      </c>
      <c r="E218" s="249"/>
      <c r="F218" s="251" t="s">
        <v>321</v>
      </c>
      <c r="G218" s="249"/>
      <c r="H218" s="252">
        <v>29.415</v>
      </c>
      <c r="I218" s="253"/>
      <c r="J218" s="249"/>
      <c r="K218" s="249"/>
      <c r="L218" s="254"/>
      <c r="M218" s="255"/>
      <c r="N218" s="256"/>
      <c r="O218" s="256"/>
      <c r="P218" s="256"/>
      <c r="Q218" s="256"/>
      <c r="R218" s="256"/>
      <c r="S218" s="256"/>
      <c r="T218" s="257"/>
      <c r="AT218" s="258" t="s">
        <v>203</v>
      </c>
      <c r="AU218" s="258" t="s">
        <v>86</v>
      </c>
      <c r="AV218" s="13" t="s">
        <v>86</v>
      </c>
      <c r="AW218" s="13" t="s">
        <v>4</v>
      </c>
      <c r="AX218" s="13" t="s">
        <v>84</v>
      </c>
      <c r="AY218" s="258" t="s">
        <v>194</v>
      </c>
    </row>
    <row r="219" spans="2:65" s="1" customFormat="1" ht="16.5" customHeight="1">
      <c r="B219" s="37"/>
      <c r="C219" s="224" t="s">
        <v>322</v>
      </c>
      <c r="D219" s="224" t="s">
        <v>196</v>
      </c>
      <c r="E219" s="225" t="s">
        <v>323</v>
      </c>
      <c r="F219" s="226" t="s">
        <v>324</v>
      </c>
      <c r="G219" s="227" t="s">
        <v>325</v>
      </c>
      <c r="H219" s="228">
        <v>26.2</v>
      </c>
      <c r="I219" s="229"/>
      <c r="J219" s="230">
        <f>ROUND(I219*H219,2)</f>
        <v>0</v>
      </c>
      <c r="K219" s="226" t="s">
        <v>200</v>
      </c>
      <c r="L219" s="42"/>
      <c r="M219" s="231" t="s">
        <v>1</v>
      </c>
      <c r="N219" s="232" t="s">
        <v>42</v>
      </c>
      <c r="O219" s="85"/>
      <c r="P219" s="233">
        <f>O219*H219</f>
        <v>0</v>
      </c>
      <c r="Q219" s="233">
        <v>6E-05</v>
      </c>
      <c r="R219" s="233">
        <f>Q219*H219</f>
        <v>0.001572</v>
      </c>
      <c r="S219" s="233">
        <v>0</v>
      </c>
      <c r="T219" s="234">
        <f>S219*H219</f>
        <v>0</v>
      </c>
      <c r="AR219" s="235" t="s">
        <v>201</v>
      </c>
      <c r="AT219" s="235" t="s">
        <v>196</v>
      </c>
      <c r="AU219" s="235" t="s">
        <v>86</v>
      </c>
      <c r="AY219" s="16" t="s">
        <v>194</v>
      </c>
      <c r="BE219" s="236">
        <f>IF(N219="základní",J219,0)</f>
        <v>0</v>
      </c>
      <c r="BF219" s="236">
        <f>IF(N219="snížená",J219,0)</f>
        <v>0</v>
      </c>
      <c r="BG219" s="236">
        <f>IF(N219="zákl. přenesená",J219,0)</f>
        <v>0</v>
      </c>
      <c r="BH219" s="236">
        <f>IF(N219="sníž. přenesená",J219,0)</f>
        <v>0</v>
      </c>
      <c r="BI219" s="236">
        <f>IF(N219="nulová",J219,0)</f>
        <v>0</v>
      </c>
      <c r="BJ219" s="16" t="s">
        <v>86</v>
      </c>
      <c r="BK219" s="236">
        <f>ROUND(I219*H219,2)</f>
        <v>0</v>
      </c>
      <c r="BL219" s="16" t="s">
        <v>201</v>
      </c>
      <c r="BM219" s="235" t="s">
        <v>326</v>
      </c>
    </row>
    <row r="220" spans="2:51" s="13" customFormat="1" ht="12">
      <c r="B220" s="248"/>
      <c r="C220" s="249"/>
      <c r="D220" s="239" t="s">
        <v>203</v>
      </c>
      <c r="E220" s="250" t="s">
        <v>1</v>
      </c>
      <c r="F220" s="251" t="s">
        <v>327</v>
      </c>
      <c r="G220" s="249"/>
      <c r="H220" s="252">
        <v>26.2</v>
      </c>
      <c r="I220" s="253"/>
      <c r="J220" s="249"/>
      <c r="K220" s="249"/>
      <c r="L220" s="254"/>
      <c r="M220" s="255"/>
      <c r="N220" s="256"/>
      <c r="O220" s="256"/>
      <c r="P220" s="256"/>
      <c r="Q220" s="256"/>
      <c r="R220" s="256"/>
      <c r="S220" s="256"/>
      <c r="T220" s="257"/>
      <c r="AT220" s="258" t="s">
        <v>203</v>
      </c>
      <c r="AU220" s="258" t="s">
        <v>86</v>
      </c>
      <c r="AV220" s="13" t="s">
        <v>86</v>
      </c>
      <c r="AW220" s="13" t="s">
        <v>32</v>
      </c>
      <c r="AX220" s="13" t="s">
        <v>84</v>
      </c>
      <c r="AY220" s="258" t="s">
        <v>194</v>
      </c>
    </row>
    <row r="221" spans="2:65" s="1" customFormat="1" ht="24" customHeight="1">
      <c r="B221" s="37"/>
      <c r="C221" s="270" t="s">
        <v>7</v>
      </c>
      <c r="D221" s="270" t="s">
        <v>300</v>
      </c>
      <c r="E221" s="271" t="s">
        <v>328</v>
      </c>
      <c r="F221" s="272" t="s">
        <v>329</v>
      </c>
      <c r="G221" s="273" t="s">
        <v>325</v>
      </c>
      <c r="H221" s="274">
        <v>27.51</v>
      </c>
      <c r="I221" s="275"/>
      <c r="J221" s="276">
        <f>ROUND(I221*H221,2)</f>
        <v>0</v>
      </c>
      <c r="K221" s="272" t="s">
        <v>200</v>
      </c>
      <c r="L221" s="277"/>
      <c r="M221" s="278" t="s">
        <v>1</v>
      </c>
      <c r="N221" s="279" t="s">
        <v>42</v>
      </c>
      <c r="O221" s="85"/>
      <c r="P221" s="233">
        <f>O221*H221</f>
        <v>0</v>
      </c>
      <c r="Q221" s="233">
        <v>0.0005</v>
      </c>
      <c r="R221" s="233">
        <f>Q221*H221</f>
        <v>0.013755000000000002</v>
      </c>
      <c r="S221" s="233">
        <v>0</v>
      </c>
      <c r="T221" s="234">
        <f>S221*H221</f>
        <v>0</v>
      </c>
      <c r="AR221" s="235" t="s">
        <v>242</v>
      </c>
      <c r="AT221" s="235" t="s">
        <v>300</v>
      </c>
      <c r="AU221" s="235" t="s">
        <v>86</v>
      </c>
      <c r="AY221" s="16" t="s">
        <v>194</v>
      </c>
      <c r="BE221" s="236">
        <f>IF(N221="základní",J221,0)</f>
        <v>0</v>
      </c>
      <c r="BF221" s="236">
        <f>IF(N221="snížená",J221,0)</f>
        <v>0</v>
      </c>
      <c r="BG221" s="236">
        <f>IF(N221="zákl. přenesená",J221,0)</f>
        <v>0</v>
      </c>
      <c r="BH221" s="236">
        <f>IF(N221="sníž. přenesená",J221,0)</f>
        <v>0</v>
      </c>
      <c r="BI221" s="236">
        <f>IF(N221="nulová",J221,0)</f>
        <v>0</v>
      </c>
      <c r="BJ221" s="16" t="s">
        <v>86</v>
      </c>
      <c r="BK221" s="236">
        <f>ROUND(I221*H221,2)</f>
        <v>0</v>
      </c>
      <c r="BL221" s="16" t="s">
        <v>201</v>
      </c>
      <c r="BM221" s="235" t="s">
        <v>330</v>
      </c>
    </row>
    <row r="222" spans="2:51" s="13" customFormat="1" ht="12">
      <c r="B222" s="248"/>
      <c r="C222" s="249"/>
      <c r="D222" s="239" t="s">
        <v>203</v>
      </c>
      <c r="E222" s="249"/>
      <c r="F222" s="251" t="s">
        <v>331</v>
      </c>
      <c r="G222" s="249"/>
      <c r="H222" s="252">
        <v>27.51</v>
      </c>
      <c r="I222" s="253"/>
      <c r="J222" s="249"/>
      <c r="K222" s="249"/>
      <c r="L222" s="254"/>
      <c r="M222" s="255"/>
      <c r="N222" s="256"/>
      <c r="O222" s="256"/>
      <c r="P222" s="256"/>
      <c r="Q222" s="256"/>
      <c r="R222" s="256"/>
      <c r="S222" s="256"/>
      <c r="T222" s="257"/>
      <c r="AT222" s="258" t="s">
        <v>203</v>
      </c>
      <c r="AU222" s="258" t="s">
        <v>86</v>
      </c>
      <c r="AV222" s="13" t="s">
        <v>86</v>
      </c>
      <c r="AW222" s="13" t="s">
        <v>4</v>
      </c>
      <c r="AX222" s="13" t="s">
        <v>84</v>
      </c>
      <c r="AY222" s="258" t="s">
        <v>194</v>
      </c>
    </row>
    <row r="223" spans="2:65" s="1" customFormat="1" ht="16.5" customHeight="1">
      <c r="B223" s="37"/>
      <c r="C223" s="224" t="s">
        <v>332</v>
      </c>
      <c r="D223" s="224" t="s">
        <v>196</v>
      </c>
      <c r="E223" s="225" t="s">
        <v>333</v>
      </c>
      <c r="F223" s="226" t="s">
        <v>334</v>
      </c>
      <c r="G223" s="227" t="s">
        <v>325</v>
      </c>
      <c r="H223" s="228">
        <v>83.15</v>
      </c>
      <c r="I223" s="229"/>
      <c r="J223" s="230">
        <f>ROUND(I223*H223,2)</f>
        <v>0</v>
      </c>
      <c r="K223" s="226" t="s">
        <v>200</v>
      </c>
      <c r="L223" s="42"/>
      <c r="M223" s="231" t="s">
        <v>1</v>
      </c>
      <c r="N223" s="232" t="s">
        <v>42</v>
      </c>
      <c r="O223" s="85"/>
      <c r="P223" s="233">
        <f>O223*H223</f>
        <v>0</v>
      </c>
      <c r="Q223" s="233">
        <v>0.00025</v>
      </c>
      <c r="R223" s="233">
        <f>Q223*H223</f>
        <v>0.0207875</v>
      </c>
      <c r="S223" s="233">
        <v>0</v>
      </c>
      <c r="T223" s="234">
        <f>S223*H223</f>
        <v>0</v>
      </c>
      <c r="AR223" s="235" t="s">
        <v>201</v>
      </c>
      <c r="AT223" s="235" t="s">
        <v>196</v>
      </c>
      <c r="AU223" s="235" t="s">
        <v>86</v>
      </c>
      <c r="AY223" s="16" t="s">
        <v>194</v>
      </c>
      <c r="BE223" s="236">
        <f>IF(N223="základní",J223,0)</f>
        <v>0</v>
      </c>
      <c r="BF223" s="236">
        <f>IF(N223="snížená",J223,0)</f>
        <v>0</v>
      </c>
      <c r="BG223" s="236">
        <f>IF(N223="zákl. přenesená",J223,0)</f>
        <v>0</v>
      </c>
      <c r="BH223" s="236">
        <f>IF(N223="sníž. přenesená",J223,0)</f>
        <v>0</v>
      </c>
      <c r="BI223" s="236">
        <f>IF(N223="nulová",J223,0)</f>
        <v>0</v>
      </c>
      <c r="BJ223" s="16" t="s">
        <v>86</v>
      </c>
      <c r="BK223" s="236">
        <f>ROUND(I223*H223,2)</f>
        <v>0</v>
      </c>
      <c r="BL223" s="16" t="s">
        <v>201</v>
      </c>
      <c r="BM223" s="235" t="s">
        <v>335</v>
      </c>
    </row>
    <row r="224" spans="2:51" s="13" customFormat="1" ht="12">
      <c r="B224" s="248"/>
      <c r="C224" s="249"/>
      <c r="D224" s="239" t="s">
        <v>203</v>
      </c>
      <c r="E224" s="250" t="s">
        <v>1</v>
      </c>
      <c r="F224" s="251" t="s">
        <v>336</v>
      </c>
      <c r="G224" s="249"/>
      <c r="H224" s="252">
        <v>69.25</v>
      </c>
      <c r="I224" s="253"/>
      <c r="J224" s="249"/>
      <c r="K224" s="249"/>
      <c r="L224" s="254"/>
      <c r="M224" s="255"/>
      <c r="N224" s="256"/>
      <c r="O224" s="256"/>
      <c r="P224" s="256"/>
      <c r="Q224" s="256"/>
      <c r="R224" s="256"/>
      <c r="S224" s="256"/>
      <c r="T224" s="257"/>
      <c r="AT224" s="258" t="s">
        <v>203</v>
      </c>
      <c r="AU224" s="258" t="s">
        <v>86</v>
      </c>
      <c r="AV224" s="13" t="s">
        <v>86</v>
      </c>
      <c r="AW224" s="13" t="s">
        <v>32</v>
      </c>
      <c r="AX224" s="13" t="s">
        <v>76</v>
      </c>
      <c r="AY224" s="258" t="s">
        <v>194</v>
      </c>
    </row>
    <row r="225" spans="2:51" s="13" customFormat="1" ht="12">
      <c r="B225" s="248"/>
      <c r="C225" s="249"/>
      <c r="D225" s="239" t="s">
        <v>203</v>
      </c>
      <c r="E225" s="250" t="s">
        <v>1</v>
      </c>
      <c r="F225" s="251" t="s">
        <v>337</v>
      </c>
      <c r="G225" s="249"/>
      <c r="H225" s="252">
        <v>13.9</v>
      </c>
      <c r="I225" s="253"/>
      <c r="J225" s="249"/>
      <c r="K225" s="249"/>
      <c r="L225" s="254"/>
      <c r="M225" s="255"/>
      <c r="N225" s="256"/>
      <c r="O225" s="256"/>
      <c r="P225" s="256"/>
      <c r="Q225" s="256"/>
      <c r="R225" s="256"/>
      <c r="S225" s="256"/>
      <c r="T225" s="257"/>
      <c r="AT225" s="258" t="s">
        <v>203</v>
      </c>
      <c r="AU225" s="258" t="s">
        <v>86</v>
      </c>
      <c r="AV225" s="13" t="s">
        <v>86</v>
      </c>
      <c r="AW225" s="13" t="s">
        <v>32</v>
      </c>
      <c r="AX225" s="13" t="s">
        <v>76</v>
      </c>
      <c r="AY225" s="258" t="s">
        <v>194</v>
      </c>
    </row>
    <row r="226" spans="2:51" s="14" customFormat="1" ht="12">
      <c r="B226" s="259"/>
      <c r="C226" s="260"/>
      <c r="D226" s="239" t="s">
        <v>203</v>
      </c>
      <c r="E226" s="261" t="s">
        <v>1</v>
      </c>
      <c r="F226" s="262" t="s">
        <v>219</v>
      </c>
      <c r="G226" s="260"/>
      <c r="H226" s="263">
        <v>83.15</v>
      </c>
      <c r="I226" s="264"/>
      <c r="J226" s="260"/>
      <c r="K226" s="260"/>
      <c r="L226" s="265"/>
      <c r="M226" s="266"/>
      <c r="N226" s="267"/>
      <c r="O226" s="267"/>
      <c r="P226" s="267"/>
      <c r="Q226" s="267"/>
      <c r="R226" s="267"/>
      <c r="S226" s="267"/>
      <c r="T226" s="268"/>
      <c r="AT226" s="269" t="s">
        <v>203</v>
      </c>
      <c r="AU226" s="269" t="s">
        <v>86</v>
      </c>
      <c r="AV226" s="14" t="s">
        <v>201</v>
      </c>
      <c r="AW226" s="14" t="s">
        <v>32</v>
      </c>
      <c r="AX226" s="14" t="s">
        <v>84</v>
      </c>
      <c r="AY226" s="269" t="s">
        <v>194</v>
      </c>
    </row>
    <row r="227" spans="2:65" s="1" customFormat="1" ht="16.5" customHeight="1">
      <c r="B227" s="37"/>
      <c r="C227" s="270" t="s">
        <v>338</v>
      </c>
      <c r="D227" s="270" t="s">
        <v>300</v>
      </c>
      <c r="E227" s="271" t="s">
        <v>339</v>
      </c>
      <c r="F227" s="272" t="s">
        <v>340</v>
      </c>
      <c r="G227" s="273" t="s">
        <v>325</v>
      </c>
      <c r="H227" s="274">
        <v>87.308</v>
      </c>
      <c r="I227" s="275"/>
      <c r="J227" s="276">
        <f>ROUND(I227*H227,2)</f>
        <v>0</v>
      </c>
      <c r="K227" s="272" t="s">
        <v>1</v>
      </c>
      <c r="L227" s="277"/>
      <c r="M227" s="278" t="s">
        <v>1</v>
      </c>
      <c r="N227" s="279" t="s">
        <v>42</v>
      </c>
      <c r="O227" s="85"/>
      <c r="P227" s="233">
        <f>O227*H227</f>
        <v>0</v>
      </c>
      <c r="Q227" s="233">
        <v>3E-05</v>
      </c>
      <c r="R227" s="233">
        <f>Q227*H227</f>
        <v>0.00261924</v>
      </c>
      <c r="S227" s="233">
        <v>0</v>
      </c>
      <c r="T227" s="234">
        <f>S227*H227</f>
        <v>0</v>
      </c>
      <c r="AR227" s="235" t="s">
        <v>242</v>
      </c>
      <c r="AT227" s="235" t="s">
        <v>300</v>
      </c>
      <c r="AU227" s="235" t="s">
        <v>86</v>
      </c>
      <c r="AY227" s="16" t="s">
        <v>194</v>
      </c>
      <c r="BE227" s="236">
        <f>IF(N227="základní",J227,0)</f>
        <v>0</v>
      </c>
      <c r="BF227" s="236">
        <f>IF(N227="snížená",J227,0)</f>
        <v>0</v>
      </c>
      <c r="BG227" s="236">
        <f>IF(N227="zákl. přenesená",J227,0)</f>
        <v>0</v>
      </c>
      <c r="BH227" s="236">
        <f>IF(N227="sníž. přenesená",J227,0)</f>
        <v>0</v>
      </c>
      <c r="BI227" s="236">
        <f>IF(N227="nulová",J227,0)</f>
        <v>0</v>
      </c>
      <c r="BJ227" s="16" t="s">
        <v>86</v>
      </c>
      <c r="BK227" s="236">
        <f>ROUND(I227*H227,2)</f>
        <v>0</v>
      </c>
      <c r="BL227" s="16" t="s">
        <v>201</v>
      </c>
      <c r="BM227" s="235" t="s">
        <v>341</v>
      </c>
    </row>
    <row r="228" spans="2:51" s="13" customFormat="1" ht="12">
      <c r="B228" s="248"/>
      <c r="C228" s="249"/>
      <c r="D228" s="239" t="s">
        <v>203</v>
      </c>
      <c r="E228" s="249"/>
      <c r="F228" s="251" t="s">
        <v>342</v>
      </c>
      <c r="G228" s="249"/>
      <c r="H228" s="252">
        <v>87.308</v>
      </c>
      <c r="I228" s="253"/>
      <c r="J228" s="249"/>
      <c r="K228" s="249"/>
      <c r="L228" s="254"/>
      <c r="M228" s="255"/>
      <c r="N228" s="256"/>
      <c r="O228" s="256"/>
      <c r="P228" s="256"/>
      <c r="Q228" s="256"/>
      <c r="R228" s="256"/>
      <c r="S228" s="256"/>
      <c r="T228" s="257"/>
      <c r="AT228" s="258" t="s">
        <v>203</v>
      </c>
      <c r="AU228" s="258" t="s">
        <v>86</v>
      </c>
      <c r="AV228" s="13" t="s">
        <v>86</v>
      </c>
      <c r="AW228" s="13" t="s">
        <v>4</v>
      </c>
      <c r="AX228" s="13" t="s">
        <v>84</v>
      </c>
      <c r="AY228" s="258" t="s">
        <v>194</v>
      </c>
    </row>
    <row r="229" spans="2:65" s="1" customFormat="1" ht="24" customHeight="1">
      <c r="B229" s="37"/>
      <c r="C229" s="224" t="s">
        <v>343</v>
      </c>
      <c r="D229" s="224" t="s">
        <v>196</v>
      </c>
      <c r="E229" s="225" t="s">
        <v>344</v>
      </c>
      <c r="F229" s="226" t="s">
        <v>345</v>
      </c>
      <c r="G229" s="227" t="s">
        <v>238</v>
      </c>
      <c r="H229" s="228">
        <v>231.01</v>
      </c>
      <c r="I229" s="229"/>
      <c r="J229" s="230">
        <f>ROUND(I229*H229,2)</f>
        <v>0</v>
      </c>
      <c r="K229" s="226" t="s">
        <v>200</v>
      </c>
      <c r="L229" s="42"/>
      <c r="M229" s="231" t="s">
        <v>1</v>
      </c>
      <c r="N229" s="232" t="s">
        <v>42</v>
      </c>
      <c r="O229" s="85"/>
      <c r="P229" s="233">
        <f>O229*H229</f>
        <v>0</v>
      </c>
      <c r="Q229" s="233">
        <v>0.00348</v>
      </c>
      <c r="R229" s="233">
        <f>Q229*H229</f>
        <v>0.8039147999999999</v>
      </c>
      <c r="S229" s="233">
        <v>0</v>
      </c>
      <c r="T229" s="234">
        <f>S229*H229</f>
        <v>0</v>
      </c>
      <c r="AR229" s="235" t="s">
        <v>201</v>
      </c>
      <c r="AT229" s="235" t="s">
        <v>196</v>
      </c>
      <c r="AU229" s="235" t="s">
        <v>86</v>
      </c>
      <c r="AY229" s="16" t="s">
        <v>194</v>
      </c>
      <c r="BE229" s="236">
        <f>IF(N229="základní",J229,0)</f>
        <v>0</v>
      </c>
      <c r="BF229" s="236">
        <f>IF(N229="snížená",J229,0)</f>
        <v>0</v>
      </c>
      <c r="BG229" s="236">
        <f>IF(N229="zákl. přenesená",J229,0)</f>
        <v>0</v>
      </c>
      <c r="BH229" s="236">
        <f>IF(N229="sníž. přenesená",J229,0)</f>
        <v>0</v>
      </c>
      <c r="BI229" s="236">
        <f>IF(N229="nulová",J229,0)</f>
        <v>0</v>
      </c>
      <c r="BJ229" s="16" t="s">
        <v>86</v>
      </c>
      <c r="BK229" s="236">
        <f>ROUND(I229*H229,2)</f>
        <v>0</v>
      </c>
      <c r="BL229" s="16" t="s">
        <v>201</v>
      </c>
      <c r="BM229" s="235" t="s">
        <v>346</v>
      </c>
    </row>
    <row r="230" spans="2:51" s="13" customFormat="1" ht="12">
      <c r="B230" s="248"/>
      <c r="C230" s="249"/>
      <c r="D230" s="239" t="s">
        <v>203</v>
      </c>
      <c r="E230" s="250" t="s">
        <v>1</v>
      </c>
      <c r="F230" s="251" t="s">
        <v>347</v>
      </c>
      <c r="G230" s="249"/>
      <c r="H230" s="252">
        <v>231.01</v>
      </c>
      <c r="I230" s="253"/>
      <c r="J230" s="249"/>
      <c r="K230" s="249"/>
      <c r="L230" s="254"/>
      <c r="M230" s="255"/>
      <c r="N230" s="256"/>
      <c r="O230" s="256"/>
      <c r="P230" s="256"/>
      <c r="Q230" s="256"/>
      <c r="R230" s="256"/>
      <c r="S230" s="256"/>
      <c r="T230" s="257"/>
      <c r="AT230" s="258" t="s">
        <v>203</v>
      </c>
      <c r="AU230" s="258" t="s">
        <v>86</v>
      </c>
      <c r="AV230" s="13" t="s">
        <v>86</v>
      </c>
      <c r="AW230" s="13" t="s">
        <v>32</v>
      </c>
      <c r="AX230" s="13" t="s">
        <v>84</v>
      </c>
      <c r="AY230" s="258" t="s">
        <v>194</v>
      </c>
    </row>
    <row r="231" spans="2:65" s="1" customFormat="1" ht="24" customHeight="1">
      <c r="B231" s="37"/>
      <c r="C231" s="224" t="s">
        <v>348</v>
      </c>
      <c r="D231" s="224" t="s">
        <v>196</v>
      </c>
      <c r="E231" s="225" t="s">
        <v>349</v>
      </c>
      <c r="F231" s="226" t="s">
        <v>350</v>
      </c>
      <c r="G231" s="227" t="s">
        <v>199</v>
      </c>
      <c r="H231" s="228">
        <v>4.683</v>
      </c>
      <c r="I231" s="229"/>
      <c r="J231" s="230">
        <f>ROUND(I231*H231,2)</f>
        <v>0</v>
      </c>
      <c r="K231" s="226" t="s">
        <v>200</v>
      </c>
      <c r="L231" s="42"/>
      <c r="M231" s="231" t="s">
        <v>1</v>
      </c>
      <c r="N231" s="232" t="s">
        <v>42</v>
      </c>
      <c r="O231" s="85"/>
      <c r="P231" s="233">
        <f>O231*H231</f>
        <v>0</v>
      </c>
      <c r="Q231" s="233">
        <v>2.45329</v>
      </c>
      <c r="R231" s="233">
        <f>Q231*H231</f>
        <v>11.48875707</v>
      </c>
      <c r="S231" s="233">
        <v>0</v>
      </c>
      <c r="T231" s="234">
        <f>S231*H231</f>
        <v>0</v>
      </c>
      <c r="AR231" s="235" t="s">
        <v>201</v>
      </c>
      <c r="AT231" s="235" t="s">
        <v>196</v>
      </c>
      <c r="AU231" s="235" t="s">
        <v>86</v>
      </c>
      <c r="AY231" s="16" t="s">
        <v>194</v>
      </c>
      <c r="BE231" s="236">
        <f>IF(N231="základní",J231,0)</f>
        <v>0</v>
      </c>
      <c r="BF231" s="236">
        <f>IF(N231="snížená",J231,0)</f>
        <v>0</v>
      </c>
      <c r="BG231" s="236">
        <f>IF(N231="zákl. přenesená",J231,0)</f>
        <v>0</v>
      </c>
      <c r="BH231" s="236">
        <f>IF(N231="sníž. přenesená",J231,0)</f>
        <v>0</v>
      </c>
      <c r="BI231" s="236">
        <f>IF(N231="nulová",J231,0)</f>
        <v>0</v>
      </c>
      <c r="BJ231" s="16" t="s">
        <v>86</v>
      </c>
      <c r="BK231" s="236">
        <f>ROUND(I231*H231,2)</f>
        <v>0</v>
      </c>
      <c r="BL231" s="16" t="s">
        <v>201</v>
      </c>
      <c r="BM231" s="235" t="s">
        <v>351</v>
      </c>
    </row>
    <row r="232" spans="2:51" s="13" customFormat="1" ht="12">
      <c r="B232" s="248"/>
      <c r="C232" s="249"/>
      <c r="D232" s="239" t="s">
        <v>203</v>
      </c>
      <c r="E232" s="250" t="s">
        <v>143</v>
      </c>
      <c r="F232" s="251" t="s">
        <v>352</v>
      </c>
      <c r="G232" s="249"/>
      <c r="H232" s="252">
        <v>4.09</v>
      </c>
      <c r="I232" s="253"/>
      <c r="J232" s="249"/>
      <c r="K232" s="249"/>
      <c r="L232" s="254"/>
      <c r="M232" s="255"/>
      <c r="N232" s="256"/>
      <c r="O232" s="256"/>
      <c r="P232" s="256"/>
      <c r="Q232" s="256"/>
      <c r="R232" s="256"/>
      <c r="S232" s="256"/>
      <c r="T232" s="257"/>
      <c r="AT232" s="258" t="s">
        <v>203</v>
      </c>
      <c r="AU232" s="258" t="s">
        <v>86</v>
      </c>
      <c r="AV232" s="13" t="s">
        <v>86</v>
      </c>
      <c r="AW232" s="13" t="s">
        <v>32</v>
      </c>
      <c r="AX232" s="13" t="s">
        <v>76</v>
      </c>
      <c r="AY232" s="258" t="s">
        <v>194</v>
      </c>
    </row>
    <row r="233" spans="2:51" s="13" customFormat="1" ht="12">
      <c r="B233" s="248"/>
      <c r="C233" s="249"/>
      <c r="D233" s="239" t="s">
        <v>203</v>
      </c>
      <c r="E233" s="250" t="s">
        <v>145</v>
      </c>
      <c r="F233" s="251" t="s">
        <v>353</v>
      </c>
      <c r="G233" s="249"/>
      <c r="H233" s="252">
        <v>54.13</v>
      </c>
      <c r="I233" s="253"/>
      <c r="J233" s="249"/>
      <c r="K233" s="249"/>
      <c r="L233" s="254"/>
      <c r="M233" s="255"/>
      <c r="N233" s="256"/>
      <c r="O233" s="256"/>
      <c r="P233" s="256"/>
      <c r="Q233" s="256"/>
      <c r="R233" s="256"/>
      <c r="S233" s="256"/>
      <c r="T233" s="257"/>
      <c r="AT233" s="258" t="s">
        <v>203</v>
      </c>
      <c r="AU233" s="258" t="s">
        <v>86</v>
      </c>
      <c r="AV233" s="13" t="s">
        <v>86</v>
      </c>
      <c r="AW233" s="13" t="s">
        <v>32</v>
      </c>
      <c r="AX233" s="13" t="s">
        <v>76</v>
      </c>
      <c r="AY233" s="258" t="s">
        <v>194</v>
      </c>
    </row>
    <row r="234" spans="2:51" s="13" customFormat="1" ht="12">
      <c r="B234" s="248"/>
      <c r="C234" s="249"/>
      <c r="D234" s="239" t="s">
        <v>203</v>
      </c>
      <c r="E234" s="250" t="s">
        <v>1</v>
      </c>
      <c r="F234" s="251" t="s">
        <v>354</v>
      </c>
      <c r="G234" s="249"/>
      <c r="H234" s="252">
        <v>4.683</v>
      </c>
      <c r="I234" s="253"/>
      <c r="J234" s="249"/>
      <c r="K234" s="249"/>
      <c r="L234" s="254"/>
      <c r="M234" s="255"/>
      <c r="N234" s="256"/>
      <c r="O234" s="256"/>
      <c r="P234" s="256"/>
      <c r="Q234" s="256"/>
      <c r="R234" s="256"/>
      <c r="S234" s="256"/>
      <c r="T234" s="257"/>
      <c r="AT234" s="258" t="s">
        <v>203</v>
      </c>
      <c r="AU234" s="258" t="s">
        <v>86</v>
      </c>
      <c r="AV234" s="13" t="s">
        <v>86</v>
      </c>
      <c r="AW234" s="13" t="s">
        <v>32</v>
      </c>
      <c r="AX234" s="13" t="s">
        <v>84</v>
      </c>
      <c r="AY234" s="258" t="s">
        <v>194</v>
      </c>
    </row>
    <row r="235" spans="2:65" s="1" customFormat="1" ht="16.5" customHeight="1">
      <c r="B235" s="37"/>
      <c r="C235" s="224" t="s">
        <v>355</v>
      </c>
      <c r="D235" s="224" t="s">
        <v>196</v>
      </c>
      <c r="E235" s="225" t="s">
        <v>356</v>
      </c>
      <c r="F235" s="226" t="s">
        <v>357</v>
      </c>
      <c r="G235" s="227" t="s">
        <v>223</v>
      </c>
      <c r="H235" s="228">
        <v>0.24</v>
      </c>
      <c r="I235" s="229"/>
      <c r="J235" s="230">
        <f>ROUND(I235*H235,2)</f>
        <v>0</v>
      </c>
      <c r="K235" s="226" t="s">
        <v>200</v>
      </c>
      <c r="L235" s="42"/>
      <c r="M235" s="231" t="s">
        <v>1</v>
      </c>
      <c r="N235" s="232" t="s">
        <v>42</v>
      </c>
      <c r="O235" s="85"/>
      <c r="P235" s="233">
        <f>O235*H235</f>
        <v>0</v>
      </c>
      <c r="Q235" s="233">
        <v>1.06277</v>
      </c>
      <c r="R235" s="233">
        <f>Q235*H235</f>
        <v>0.2550648</v>
      </c>
      <c r="S235" s="233">
        <v>0</v>
      </c>
      <c r="T235" s="234">
        <f>S235*H235</f>
        <v>0</v>
      </c>
      <c r="AR235" s="235" t="s">
        <v>201</v>
      </c>
      <c r="AT235" s="235" t="s">
        <v>196</v>
      </c>
      <c r="AU235" s="235" t="s">
        <v>86</v>
      </c>
      <c r="AY235" s="16" t="s">
        <v>194</v>
      </c>
      <c r="BE235" s="236">
        <f>IF(N235="základní",J235,0)</f>
        <v>0</v>
      </c>
      <c r="BF235" s="236">
        <f>IF(N235="snížená",J235,0)</f>
        <v>0</v>
      </c>
      <c r="BG235" s="236">
        <f>IF(N235="zákl. přenesená",J235,0)</f>
        <v>0</v>
      </c>
      <c r="BH235" s="236">
        <f>IF(N235="sníž. přenesená",J235,0)</f>
        <v>0</v>
      </c>
      <c r="BI235" s="236">
        <f>IF(N235="nulová",J235,0)</f>
        <v>0</v>
      </c>
      <c r="BJ235" s="16" t="s">
        <v>86</v>
      </c>
      <c r="BK235" s="236">
        <f>ROUND(I235*H235,2)</f>
        <v>0</v>
      </c>
      <c r="BL235" s="16" t="s">
        <v>201</v>
      </c>
      <c r="BM235" s="235" t="s">
        <v>358</v>
      </c>
    </row>
    <row r="236" spans="2:51" s="13" customFormat="1" ht="12">
      <c r="B236" s="248"/>
      <c r="C236" s="249"/>
      <c r="D236" s="239" t="s">
        <v>203</v>
      </c>
      <c r="E236" s="250" t="s">
        <v>1</v>
      </c>
      <c r="F236" s="251" t="s">
        <v>359</v>
      </c>
      <c r="G236" s="249"/>
      <c r="H236" s="252">
        <v>0.24</v>
      </c>
      <c r="I236" s="253"/>
      <c r="J236" s="249"/>
      <c r="K236" s="249"/>
      <c r="L236" s="254"/>
      <c r="M236" s="255"/>
      <c r="N236" s="256"/>
      <c r="O236" s="256"/>
      <c r="P236" s="256"/>
      <c r="Q236" s="256"/>
      <c r="R236" s="256"/>
      <c r="S236" s="256"/>
      <c r="T236" s="257"/>
      <c r="AT236" s="258" t="s">
        <v>203</v>
      </c>
      <c r="AU236" s="258" t="s">
        <v>86</v>
      </c>
      <c r="AV236" s="13" t="s">
        <v>86</v>
      </c>
      <c r="AW236" s="13" t="s">
        <v>32</v>
      </c>
      <c r="AX236" s="13" t="s">
        <v>84</v>
      </c>
      <c r="AY236" s="258" t="s">
        <v>194</v>
      </c>
    </row>
    <row r="237" spans="2:65" s="1" customFormat="1" ht="16.5" customHeight="1">
      <c r="B237" s="37"/>
      <c r="C237" s="224" t="s">
        <v>360</v>
      </c>
      <c r="D237" s="224" t="s">
        <v>196</v>
      </c>
      <c r="E237" s="225" t="s">
        <v>361</v>
      </c>
      <c r="F237" s="226" t="s">
        <v>362</v>
      </c>
      <c r="G237" s="227" t="s">
        <v>238</v>
      </c>
      <c r="H237" s="228">
        <v>105.25</v>
      </c>
      <c r="I237" s="229"/>
      <c r="J237" s="230">
        <f>ROUND(I237*H237,2)</f>
        <v>0</v>
      </c>
      <c r="K237" s="226" t="s">
        <v>200</v>
      </c>
      <c r="L237" s="42"/>
      <c r="M237" s="231" t="s">
        <v>1</v>
      </c>
      <c r="N237" s="232" t="s">
        <v>42</v>
      </c>
      <c r="O237" s="85"/>
      <c r="P237" s="233">
        <f>O237*H237</f>
        <v>0</v>
      </c>
      <c r="Q237" s="233">
        <v>0.00013</v>
      </c>
      <c r="R237" s="233">
        <f>Q237*H237</f>
        <v>0.013682499999999998</v>
      </c>
      <c r="S237" s="233">
        <v>0</v>
      </c>
      <c r="T237" s="234">
        <f>S237*H237</f>
        <v>0</v>
      </c>
      <c r="AR237" s="235" t="s">
        <v>201</v>
      </c>
      <c r="AT237" s="235" t="s">
        <v>196</v>
      </c>
      <c r="AU237" s="235" t="s">
        <v>86</v>
      </c>
      <c r="AY237" s="16" t="s">
        <v>194</v>
      </c>
      <c r="BE237" s="236">
        <f>IF(N237="základní",J237,0)</f>
        <v>0</v>
      </c>
      <c r="BF237" s="236">
        <f>IF(N237="snížená",J237,0)</f>
        <v>0</v>
      </c>
      <c r="BG237" s="236">
        <f>IF(N237="zákl. přenesená",J237,0)</f>
        <v>0</v>
      </c>
      <c r="BH237" s="236">
        <f>IF(N237="sníž. přenesená",J237,0)</f>
        <v>0</v>
      </c>
      <c r="BI237" s="236">
        <f>IF(N237="nulová",J237,0)</f>
        <v>0</v>
      </c>
      <c r="BJ237" s="16" t="s">
        <v>86</v>
      </c>
      <c r="BK237" s="236">
        <f>ROUND(I237*H237,2)</f>
        <v>0</v>
      </c>
      <c r="BL237" s="16" t="s">
        <v>201</v>
      </c>
      <c r="BM237" s="235" t="s">
        <v>363</v>
      </c>
    </row>
    <row r="238" spans="2:51" s="13" customFormat="1" ht="12">
      <c r="B238" s="248"/>
      <c r="C238" s="249"/>
      <c r="D238" s="239" t="s">
        <v>203</v>
      </c>
      <c r="E238" s="250" t="s">
        <v>1</v>
      </c>
      <c r="F238" s="251" t="s">
        <v>364</v>
      </c>
      <c r="G238" s="249"/>
      <c r="H238" s="252">
        <v>105.25</v>
      </c>
      <c r="I238" s="253"/>
      <c r="J238" s="249"/>
      <c r="K238" s="249"/>
      <c r="L238" s="254"/>
      <c r="M238" s="255"/>
      <c r="N238" s="256"/>
      <c r="O238" s="256"/>
      <c r="P238" s="256"/>
      <c r="Q238" s="256"/>
      <c r="R238" s="256"/>
      <c r="S238" s="256"/>
      <c r="T238" s="257"/>
      <c r="AT238" s="258" t="s">
        <v>203</v>
      </c>
      <c r="AU238" s="258" t="s">
        <v>86</v>
      </c>
      <c r="AV238" s="13" t="s">
        <v>86</v>
      </c>
      <c r="AW238" s="13" t="s">
        <v>32</v>
      </c>
      <c r="AX238" s="13" t="s">
        <v>84</v>
      </c>
      <c r="AY238" s="258" t="s">
        <v>194</v>
      </c>
    </row>
    <row r="239" spans="2:63" s="11" customFormat="1" ht="22.8" customHeight="1">
      <c r="B239" s="208"/>
      <c r="C239" s="209"/>
      <c r="D239" s="210" t="s">
        <v>75</v>
      </c>
      <c r="E239" s="222" t="s">
        <v>248</v>
      </c>
      <c r="F239" s="222" t="s">
        <v>365</v>
      </c>
      <c r="G239" s="209"/>
      <c r="H239" s="209"/>
      <c r="I239" s="212"/>
      <c r="J239" s="223">
        <f>BK239</f>
        <v>0</v>
      </c>
      <c r="K239" s="209"/>
      <c r="L239" s="214"/>
      <c r="M239" s="215"/>
      <c r="N239" s="216"/>
      <c r="O239" s="216"/>
      <c r="P239" s="217">
        <f>SUM(P240:P294)</f>
        <v>0</v>
      </c>
      <c r="Q239" s="216"/>
      <c r="R239" s="217">
        <f>SUM(R240:R294)</f>
        <v>0</v>
      </c>
      <c r="S239" s="216"/>
      <c r="T239" s="218">
        <f>SUM(T240:T294)</f>
        <v>26.96703200000001</v>
      </c>
      <c r="AR239" s="219" t="s">
        <v>84</v>
      </c>
      <c r="AT239" s="220" t="s">
        <v>75</v>
      </c>
      <c r="AU239" s="220" t="s">
        <v>84</v>
      </c>
      <c r="AY239" s="219" t="s">
        <v>194</v>
      </c>
      <c r="BK239" s="221">
        <f>SUM(BK240:BK294)</f>
        <v>0</v>
      </c>
    </row>
    <row r="240" spans="2:65" s="1" customFormat="1" ht="24" customHeight="1">
      <c r="B240" s="37"/>
      <c r="C240" s="224" t="s">
        <v>366</v>
      </c>
      <c r="D240" s="224" t="s">
        <v>196</v>
      </c>
      <c r="E240" s="225" t="s">
        <v>367</v>
      </c>
      <c r="F240" s="226" t="s">
        <v>368</v>
      </c>
      <c r="G240" s="227" t="s">
        <v>238</v>
      </c>
      <c r="H240" s="228">
        <v>250</v>
      </c>
      <c r="I240" s="229"/>
      <c r="J240" s="230">
        <f>ROUND(I240*H240,2)</f>
        <v>0</v>
      </c>
      <c r="K240" s="226" t="s">
        <v>200</v>
      </c>
      <c r="L240" s="42"/>
      <c r="M240" s="231" t="s">
        <v>1</v>
      </c>
      <c r="N240" s="232" t="s">
        <v>42</v>
      </c>
      <c r="O240" s="85"/>
      <c r="P240" s="233">
        <f>O240*H240</f>
        <v>0</v>
      </c>
      <c r="Q240" s="233">
        <v>0</v>
      </c>
      <c r="R240" s="233">
        <f>Q240*H240</f>
        <v>0</v>
      </c>
      <c r="S240" s="233">
        <v>0</v>
      </c>
      <c r="T240" s="234">
        <f>S240*H240</f>
        <v>0</v>
      </c>
      <c r="AR240" s="235" t="s">
        <v>201</v>
      </c>
      <c r="AT240" s="235" t="s">
        <v>196</v>
      </c>
      <c r="AU240" s="235" t="s">
        <v>86</v>
      </c>
      <c r="AY240" s="16" t="s">
        <v>194</v>
      </c>
      <c r="BE240" s="236">
        <f>IF(N240="základní",J240,0)</f>
        <v>0</v>
      </c>
      <c r="BF240" s="236">
        <f>IF(N240="snížená",J240,0)</f>
        <v>0</v>
      </c>
      <c r="BG240" s="236">
        <f>IF(N240="zákl. přenesená",J240,0)</f>
        <v>0</v>
      </c>
      <c r="BH240" s="236">
        <f>IF(N240="sníž. přenesená",J240,0)</f>
        <v>0</v>
      </c>
      <c r="BI240" s="236">
        <f>IF(N240="nulová",J240,0)</f>
        <v>0</v>
      </c>
      <c r="BJ240" s="16" t="s">
        <v>86</v>
      </c>
      <c r="BK240" s="236">
        <f>ROUND(I240*H240,2)</f>
        <v>0</v>
      </c>
      <c r="BL240" s="16" t="s">
        <v>201</v>
      </c>
      <c r="BM240" s="235" t="s">
        <v>369</v>
      </c>
    </row>
    <row r="241" spans="2:51" s="13" customFormat="1" ht="12">
      <c r="B241" s="248"/>
      <c r="C241" s="249"/>
      <c r="D241" s="239" t="s">
        <v>203</v>
      </c>
      <c r="E241" s="250" t="s">
        <v>102</v>
      </c>
      <c r="F241" s="251" t="s">
        <v>370</v>
      </c>
      <c r="G241" s="249"/>
      <c r="H241" s="252">
        <v>250</v>
      </c>
      <c r="I241" s="253"/>
      <c r="J241" s="249"/>
      <c r="K241" s="249"/>
      <c r="L241" s="254"/>
      <c r="M241" s="255"/>
      <c r="N241" s="256"/>
      <c r="O241" s="256"/>
      <c r="P241" s="256"/>
      <c r="Q241" s="256"/>
      <c r="R241" s="256"/>
      <c r="S241" s="256"/>
      <c r="T241" s="257"/>
      <c r="AT241" s="258" t="s">
        <v>203</v>
      </c>
      <c r="AU241" s="258" t="s">
        <v>86</v>
      </c>
      <c r="AV241" s="13" t="s">
        <v>86</v>
      </c>
      <c r="AW241" s="13" t="s">
        <v>32</v>
      </c>
      <c r="AX241" s="13" t="s">
        <v>84</v>
      </c>
      <c r="AY241" s="258" t="s">
        <v>194</v>
      </c>
    </row>
    <row r="242" spans="2:65" s="1" customFormat="1" ht="36" customHeight="1">
      <c r="B242" s="37"/>
      <c r="C242" s="224" t="s">
        <v>371</v>
      </c>
      <c r="D242" s="224" t="s">
        <v>196</v>
      </c>
      <c r="E242" s="225" t="s">
        <v>372</v>
      </c>
      <c r="F242" s="226" t="s">
        <v>373</v>
      </c>
      <c r="G242" s="227" t="s">
        <v>238</v>
      </c>
      <c r="H242" s="228">
        <v>250</v>
      </c>
      <c r="I242" s="229"/>
      <c r="J242" s="230">
        <f>ROUND(I242*H242,2)</f>
        <v>0</v>
      </c>
      <c r="K242" s="226" t="s">
        <v>1</v>
      </c>
      <c r="L242" s="42"/>
      <c r="M242" s="231" t="s">
        <v>1</v>
      </c>
      <c r="N242" s="232" t="s">
        <v>42</v>
      </c>
      <c r="O242" s="85"/>
      <c r="P242" s="233">
        <f>O242*H242</f>
        <v>0</v>
      </c>
      <c r="Q242" s="233">
        <v>0</v>
      </c>
      <c r="R242" s="233">
        <f>Q242*H242</f>
        <v>0</v>
      </c>
      <c r="S242" s="233">
        <v>0</v>
      </c>
      <c r="T242" s="234">
        <f>S242*H242</f>
        <v>0</v>
      </c>
      <c r="AR242" s="235" t="s">
        <v>201</v>
      </c>
      <c r="AT242" s="235" t="s">
        <v>196</v>
      </c>
      <c r="AU242" s="235" t="s">
        <v>86</v>
      </c>
      <c r="AY242" s="16" t="s">
        <v>194</v>
      </c>
      <c r="BE242" s="236">
        <f>IF(N242="základní",J242,0)</f>
        <v>0</v>
      </c>
      <c r="BF242" s="236">
        <f>IF(N242="snížená",J242,0)</f>
        <v>0</v>
      </c>
      <c r="BG242" s="236">
        <f>IF(N242="zákl. přenesená",J242,0)</f>
        <v>0</v>
      </c>
      <c r="BH242" s="236">
        <f>IF(N242="sníž. přenesená",J242,0)</f>
        <v>0</v>
      </c>
      <c r="BI242" s="236">
        <f>IF(N242="nulová",J242,0)</f>
        <v>0</v>
      </c>
      <c r="BJ242" s="16" t="s">
        <v>86</v>
      </c>
      <c r="BK242" s="236">
        <f>ROUND(I242*H242,2)</f>
        <v>0</v>
      </c>
      <c r="BL242" s="16" t="s">
        <v>201</v>
      </c>
      <c r="BM242" s="235" t="s">
        <v>374</v>
      </c>
    </row>
    <row r="243" spans="2:51" s="13" customFormat="1" ht="12">
      <c r="B243" s="248"/>
      <c r="C243" s="249"/>
      <c r="D243" s="239" t="s">
        <v>203</v>
      </c>
      <c r="E243" s="250" t="s">
        <v>1</v>
      </c>
      <c r="F243" s="251" t="s">
        <v>102</v>
      </c>
      <c r="G243" s="249"/>
      <c r="H243" s="252">
        <v>250</v>
      </c>
      <c r="I243" s="253"/>
      <c r="J243" s="249"/>
      <c r="K243" s="249"/>
      <c r="L243" s="254"/>
      <c r="M243" s="255"/>
      <c r="N243" s="256"/>
      <c r="O243" s="256"/>
      <c r="P243" s="256"/>
      <c r="Q243" s="256"/>
      <c r="R243" s="256"/>
      <c r="S243" s="256"/>
      <c r="T243" s="257"/>
      <c r="AT243" s="258" t="s">
        <v>203</v>
      </c>
      <c r="AU243" s="258" t="s">
        <v>86</v>
      </c>
      <c r="AV243" s="13" t="s">
        <v>86</v>
      </c>
      <c r="AW243" s="13" t="s">
        <v>32</v>
      </c>
      <c r="AX243" s="13" t="s">
        <v>84</v>
      </c>
      <c r="AY243" s="258" t="s">
        <v>194</v>
      </c>
    </row>
    <row r="244" spans="2:65" s="1" customFormat="1" ht="24" customHeight="1">
      <c r="B244" s="37"/>
      <c r="C244" s="224" t="s">
        <v>375</v>
      </c>
      <c r="D244" s="224" t="s">
        <v>196</v>
      </c>
      <c r="E244" s="225" t="s">
        <v>376</v>
      </c>
      <c r="F244" s="226" t="s">
        <v>377</v>
      </c>
      <c r="G244" s="227" t="s">
        <v>238</v>
      </c>
      <c r="H244" s="228">
        <v>250</v>
      </c>
      <c r="I244" s="229"/>
      <c r="J244" s="230">
        <f>ROUND(I244*H244,2)</f>
        <v>0</v>
      </c>
      <c r="K244" s="226" t="s">
        <v>200</v>
      </c>
      <c r="L244" s="42"/>
      <c r="M244" s="231" t="s">
        <v>1</v>
      </c>
      <c r="N244" s="232" t="s">
        <v>42</v>
      </c>
      <c r="O244" s="85"/>
      <c r="P244" s="233">
        <f>O244*H244</f>
        <v>0</v>
      </c>
      <c r="Q244" s="233">
        <v>0</v>
      </c>
      <c r="R244" s="233">
        <f>Q244*H244</f>
        <v>0</v>
      </c>
      <c r="S244" s="233">
        <v>0</v>
      </c>
      <c r="T244" s="234">
        <f>S244*H244</f>
        <v>0</v>
      </c>
      <c r="AR244" s="235" t="s">
        <v>201</v>
      </c>
      <c r="AT244" s="235" t="s">
        <v>196</v>
      </c>
      <c r="AU244" s="235" t="s">
        <v>86</v>
      </c>
      <c r="AY244" s="16" t="s">
        <v>194</v>
      </c>
      <c r="BE244" s="236">
        <f>IF(N244="základní",J244,0)</f>
        <v>0</v>
      </c>
      <c r="BF244" s="236">
        <f>IF(N244="snížená",J244,0)</f>
        <v>0</v>
      </c>
      <c r="BG244" s="236">
        <f>IF(N244="zákl. přenesená",J244,0)</f>
        <v>0</v>
      </c>
      <c r="BH244" s="236">
        <f>IF(N244="sníž. přenesená",J244,0)</f>
        <v>0</v>
      </c>
      <c r="BI244" s="236">
        <f>IF(N244="nulová",J244,0)</f>
        <v>0</v>
      </c>
      <c r="BJ244" s="16" t="s">
        <v>86</v>
      </c>
      <c r="BK244" s="236">
        <f>ROUND(I244*H244,2)</f>
        <v>0</v>
      </c>
      <c r="BL244" s="16" t="s">
        <v>201</v>
      </c>
      <c r="BM244" s="235" t="s">
        <v>378</v>
      </c>
    </row>
    <row r="245" spans="2:51" s="13" customFormat="1" ht="12">
      <c r="B245" s="248"/>
      <c r="C245" s="249"/>
      <c r="D245" s="239" t="s">
        <v>203</v>
      </c>
      <c r="E245" s="250" t="s">
        <v>1</v>
      </c>
      <c r="F245" s="251" t="s">
        <v>102</v>
      </c>
      <c r="G245" s="249"/>
      <c r="H245" s="252">
        <v>250</v>
      </c>
      <c r="I245" s="253"/>
      <c r="J245" s="249"/>
      <c r="K245" s="249"/>
      <c r="L245" s="254"/>
      <c r="M245" s="255"/>
      <c r="N245" s="256"/>
      <c r="O245" s="256"/>
      <c r="P245" s="256"/>
      <c r="Q245" s="256"/>
      <c r="R245" s="256"/>
      <c r="S245" s="256"/>
      <c r="T245" s="257"/>
      <c r="AT245" s="258" t="s">
        <v>203</v>
      </c>
      <c r="AU245" s="258" t="s">
        <v>86</v>
      </c>
      <c r="AV245" s="13" t="s">
        <v>86</v>
      </c>
      <c r="AW245" s="13" t="s">
        <v>32</v>
      </c>
      <c r="AX245" s="13" t="s">
        <v>84</v>
      </c>
      <c r="AY245" s="258" t="s">
        <v>194</v>
      </c>
    </row>
    <row r="246" spans="2:65" s="1" customFormat="1" ht="16.5" customHeight="1">
      <c r="B246" s="37"/>
      <c r="C246" s="224" t="s">
        <v>379</v>
      </c>
      <c r="D246" s="224" t="s">
        <v>196</v>
      </c>
      <c r="E246" s="225" t="s">
        <v>380</v>
      </c>
      <c r="F246" s="226" t="s">
        <v>381</v>
      </c>
      <c r="G246" s="227" t="s">
        <v>238</v>
      </c>
      <c r="H246" s="228">
        <v>1.558</v>
      </c>
      <c r="I246" s="229"/>
      <c r="J246" s="230">
        <f>ROUND(I246*H246,2)</f>
        <v>0</v>
      </c>
      <c r="K246" s="226" t="s">
        <v>200</v>
      </c>
      <c r="L246" s="42"/>
      <c r="M246" s="231" t="s">
        <v>1</v>
      </c>
      <c r="N246" s="232" t="s">
        <v>42</v>
      </c>
      <c r="O246" s="85"/>
      <c r="P246" s="233">
        <f>O246*H246</f>
        <v>0</v>
      </c>
      <c r="Q246" s="233">
        <v>0</v>
      </c>
      <c r="R246" s="233">
        <f>Q246*H246</f>
        <v>0</v>
      </c>
      <c r="S246" s="233">
        <v>0.131</v>
      </c>
      <c r="T246" s="234">
        <f>S246*H246</f>
        <v>0.204098</v>
      </c>
      <c r="AR246" s="235" t="s">
        <v>201</v>
      </c>
      <c r="AT246" s="235" t="s">
        <v>196</v>
      </c>
      <c r="AU246" s="235" t="s">
        <v>86</v>
      </c>
      <c r="AY246" s="16" t="s">
        <v>194</v>
      </c>
      <c r="BE246" s="236">
        <f>IF(N246="základní",J246,0)</f>
        <v>0</v>
      </c>
      <c r="BF246" s="236">
        <f>IF(N246="snížená",J246,0)</f>
        <v>0</v>
      </c>
      <c r="BG246" s="236">
        <f>IF(N246="zákl. přenesená",J246,0)</f>
        <v>0</v>
      </c>
      <c r="BH246" s="236">
        <f>IF(N246="sníž. přenesená",J246,0)</f>
        <v>0</v>
      </c>
      <c r="BI246" s="236">
        <f>IF(N246="nulová",J246,0)</f>
        <v>0</v>
      </c>
      <c r="BJ246" s="16" t="s">
        <v>86</v>
      </c>
      <c r="BK246" s="236">
        <f>ROUND(I246*H246,2)</f>
        <v>0</v>
      </c>
      <c r="BL246" s="16" t="s">
        <v>201</v>
      </c>
      <c r="BM246" s="235" t="s">
        <v>382</v>
      </c>
    </row>
    <row r="247" spans="2:51" s="13" customFormat="1" ht="12">
      <c r="B247" s="248"/>
      <c r="C247" s="249"/>
      <c r="D247" s="239" t="s">
        <v>203</v>
      </c>
      <c r="E247" s="250" t="s">
        <v>1</v>
      </c>
      <c r="F247" s="251" t="s">
        <v>383</v>
      </c>
      <c r="G247" s="249"/>
      <c r="H247" s="252">
        <v>1.558</v>
      </c>
      <c r="I247" s="253"/>
      <c r="J247" s="249"/>
      <c r="K247" s="249"/>
      <c r="L247" s="254"/>
      <c r="M247" s="255"/>
      <c r="N247" s="256"/>
      <c r="O247" s="256"/>
      <c r="P247" s="256"/>
      <c r="Q247" s="256"/>
      <c r="R247" s="256"/>
      <c r="S247" s="256"/>
      <c r="T247" s="257"/>
      <c r="AT247" s="258" t="s">
        <v>203</v>
      </c>
      <c r="AU247" s="258" t="s">
        <v>86</v>
      </c>
      <c r="AV247" s="13" t="s">
        <v>86</v>
      </c>
      <c r="AW247" s="13" t="s">
        <v>32</v>
      </c>
      <c r="AX247" s="13" t="s">
        <v>84</v>
      </c>
      <c r="AY247" s="258" t="s">
        <v>194</v>
      </c>
    </row>
    <row r="248" spans="2:65" s="1" customFormat="1" ht="24" customHeight="1">
      <c r="B248" s="37"/>
      <c r="C248" s="224" t="s">
        <v>384</v>
      </c>
      <c r="D248" s="224" t="s">
        <v>196</v>
      </c>
      <c r="E248" s="225" t="s">
        <v>385</v>
      </c>
      <c r="F248" s="226" t="s">
        <v>386</v>
      </c>
      <c r="G248" s="227" t="s">
        <v>199</v>
      </c>
      <c r="H248" s="228">
        <v>3.094</v>
      </c>
      <c r="I248" s="229"/>
      <c r="J248" s="230">
        <f>ROUND(I248*H248,2)</f>
        <v>0</v>
      </c>
      <c r="K248" s="226" t="s">
        <v>200</v>
      </c>
      <c r="L248" s="42"/>
      <c r="M248" s="231" t="s">
        <v>1</v>
      </c>
      <c r="N248" s="232" t="s">
        <v>42</v>
      </c>
      <c r="O248" s="85"/>
      <c r="P248" s="233">
        <f>O248*H248</f>
        <v>0</v>
      </c>
      <c r="Q248" s="233">
        <v>0</v>
      </c>
      <c r="R248" s="233">
        <f>Q248*H248</f>
        <v>0</v>
      </c>
      <c r="S248" s="233">
        <v>1.8</v>
      </c>
      <c r="T248" s="234">
        <f>S248*H248</f>
        <v>5.5691999999999995</v>
      </c>
      <c r="AR248" s="235" t="s">
        <v>201</v>
      </c>
      <c r="AT248" s="235" t="s">
        <v>196</v>
      </c>
      <c r="AU248" s="235" t="s">
        <v>86</v>
      </c>
      <c r="AY248" s="16" t="s">
        <v>194</v>
      </c>
      <c r="BE248" s="236">
        <f>IF(N248="základní",J248,0)</f>
        <v>0</v>
      </c>
      <c r="BF248" s="236">
        <f>IF(N248="snížená",J248,0)</f>
        <v>0</v>
      </c>
      <c r="BG248" s="236">
        <f>IF(N248="zákl. přenesená",J248,0)</f>
        <v>0</v>
      </c>
      <c r="BH248" s="236">
        <f>IF(N248="sníž. přenesená",J248,0)</f>
        <v>0</v>
      </c>
      <c r="BI248" s="236">
        <f>IF(N248="nulová",J248,0)</f>
        <v>0</v>
      </c>
      <c r="BJ248" s="16" t="s">
        <v>86</v>
      </c>
      <c r="BK248" s="236">
        <f>ROUND(I248*H248,2)</f>
        <v>0</v>
      </c>
      <c r="BL248" s="16" t="s">
        <v>201</v>
      </c>
      <c r="BM248" s="235" t="s">
        <v>387</v>
      </c>
    </row>
    <row r="249" spans="2:51" s="13" customFormat="1" ht="12">
      <c r="B249" s="248"/>
      <c r="C249" s="249"/>
      <c r="D249" s="239" t="s">
        <v>203</v>
      </c>
      <c r="E249" s="250" t="s">
        <v>1</v>
      </c>
      <c r="F249" s="251" t="s">
        <v>388</v>
      </c>
      <c r="G249" s="249"/>
      <c r="H249" s="252">
        <v>2.491</v>
      </c>
      <c r="I249" s="253"/>
      <c r="J249" s="249"/>
      <c r="K249" s="249"/>
      <c r="L249" s="254"/>
      <c r="M249" s="255"/>
      <c r="N249" s="256"/>
      <c r="O249" s="256"/>
      <c r="P249" s="256"/>
      <c r="Q249" s="256"/>
      <c r="R249" s="256"/>
      <c r="S249" s="256"/>
      <c r="T249" s="257"/>
      <c r="AT249" s="258" t="s">
        <v>203</v>
      </c>
      <c r="AU249" s="258" t="s">
        <v>86</v>
      </c>
      <c r="AV249" s="13" t="s">
        <v>86</v>
      </c>
      <c r="AW249" s="13" t="s">
        <v>32</v>
      </c>
      <c r="AX249" s="13" t="s">
        <v>76</v>
      </c>
      <c r="AY249" s="258" t="s">
        <v>194</v>
      </c>
    </row>
    <row r="250" spans="2:51" s="13" customFormat="1" ht="12">
      <c r="B250" s="248"/>
      <c r="C250" s="249"/>
      <c r="D250" s="239" t="s">
        <v>203</v>
      </c>
      <c r="E250" s="250" t="s">
        <v>1</v>
      </c>
      <c r="F250" s="251" t="s">
        <v>389</v>
      </c>
      <c r="G250" s="249"/>
      <c r="H250" s="252">
        <v>0.603</v>
      </c>
      <c r="I250" s="253"/>
      <c r="J250" s="249"/>
      <c r="K250" s="249"/>
      <c r="L250" s="254"/>
      <c r="M250" s="255"/>
      <c r="N250" s="256"/>
      <c r="O250" s="256"/>
      <c r="P250" s="256"/>
      <c r="Q250" s="256"/>
      <c r="R250" s="256"/>
      <c r="S250" s="256"/>
      <c r="T250" s="257"/>
      <c r="AT250" s="258" t="s">
        <v>203</v>
      </c>
      <c r="AU250" s="258" t="s">
        <v>86</v>
      </c>
      <c r="AV250" s="13" t="s">
        <v>86</v>
      </c>
      <c r="AW250" s="13" t="s">
        <v>32</v>
      </c>
      <c r="AX250" s="13" t="s">
        <v>76</v>
      </c>
      <c r="AY250" s="258" t="s">
        <v>194</v>
      </c>
    </row>
    <row r="251" spans="2:51" s="14" customFormat="1" ht="12">
      <c r="B251" s="259"/>
      <c r="C251" s="260"/>
      <c r="D251" s="239" t="s">
        <v>203</v>
      </c>
      <c r="E251" s="261" t="s">
        <v>1</v>
      </c>
      <c r="F251" s="262" t="s">
        <v>219</v>
      </c>
      <c r="G251" s="260"/>
      <c r="H251" s="263">
        <v>3.094</v>
      </c>
      <c r="I251" s="264"/>
      <c r="J251" s="260"/>
      <c r="K251" s="260"/>
      <c r="L251" s="265"/>
      <c r="M251" s="266"/>
      <c r="N251" s="267"/>
      <c r="O251" s="267"/>
      <c r="P251" s="267"/>
      <c r="Q251" s="267"/>
      <c r="R251" s="267"/>
      <c r="S251" s="267"/>
      <c r="T251" s="268"/>
      <c r="AT251" s="269" t="s">
        <v>203</v>
      </c>
      <c r="AU251" s="269" t="s">
        <v>86</v>
      </c>
      <c r="AV251" s="14" t="s">
        <v>201</v>
      </c>
      <c r="AW251" s="14" t="s">
        <v>32</v>
      </c>
      <c r="AX251" s="14" t="s">
        <v>84</v>
      </c>
      <c r="AY251" s="269" t="s">
        <v>194</v>
      </c>
    </row>
    <row r="252" spans="2:65" s="1" customFormat="1" ht="36" customHeight="1">
      <c r="B252" s="37"/>
      <c r="C252" s="224" t="s">
        <v>390</v>
      </c>
      <c r="D252" s="224" t="s">
        <v>196</v>
      </c>
      <c r="E252" s="225" t="s">
        <v>391</v>
      </c>
      <c r="F252" s="226" t="s">
        <v>392</v>
      </c>
      <c r="G252" s="227" t="s">
        <v>199</v>
      </c>
      <c r="H252" s="228">
        <v>5.822</v>
      </c>
      <c r="I252" s="229"/>
      <c r="J252" s="230">
        <f>ROUND(I252*H252,2)</f>
        <v>0</v>
      </c>
      <c r="K252" s="226" t="s">
        <v>200</v>
      </c>
      <c r="L252" s="42"/>
      <c r="M252" s="231" t="s">
        <v>1</v>
      </c>
      <c r="N252" s="232" t="s">
        <v>42</v>
      </c>
      <c r="O252" s="85"/>
      <c r="P252" s="233">
        <f>O252*H252</f>
        <v>0</v>
      </c>
      <c r="Q252" s="233">
        <v>0</v>
      </c>
      <c r="R252" s="233">
        <f>Q252*H252</f>
        <v>0</v>
      </c>
      <c r="S252" s="233">
        <v>2.2</v>
      </c>
      <c r="T252" s="234">
        <f>S252*H252</f>
        <v>12.8084</v>
      </c>
      <c r="AR252" s="235" t="s">
        <v>201</v>
      </c>
      <c r="AT252" s="235" t="s">
        <v>196</v>
      </c>
      <c r="AU252" s="235" t="s">
        <v>86</v>
      </c>
      <c r="AY252" s="16" t="s">
        <v>194</v>
      </c>
      <c r="BE252" s="236">
        <f>IF(N252="základní",J252,0)</f>
        <v>0</v>
      </c>
      <c r="BF252" s="236">
        <f>IF(N252="snížená",J252,0)</f>
        <v>0</v>
      </c>
      <c r="BG252" s="236">
        <f>IF(N252="zákl. přenesená",J252,0)</f>
        <v>0</v>
      </c>
      <c r="BH252" s="236">
        <f>IF(N252="sníž. přenesená",J252,0)</f>
        <v>0</v>
      </c>
      <c r="BI252" s="236">
        <f>IF(N252="nulová",J252,0)</f>
        <v>0</v>
      </c>
      <c r="BJ252" s="16" t="s">
        <v>86</v>
      </c>
      <c r="BK252" s="236">
        <f>ROUND(I252*H252,2)</f>
        <v>0</v>
      </c>
      <c r="BL252" s="16" t="s">
        <v>201</v>
      </c>
      <c r="BM252" s="235" t="s">
        <v>393</v>
      </c>
    </row>
    <row r="253" spans="2:51" s="13" customFormat="1" ht="12">
      <c r="B253" s="248"/>
      <c r="C253" s="249"/>
      <c r="D253" s="239" t="s">
        <v>203</v>
      </c>
      <c r="E253" s="250" t="s">
        <v>1</v>
      </c>
      <c r="F253" s="251" t="s">
        <v>394</v>
      </c>
      <c r="G253" s="249"/>
      <c r="H253" s="252">
        <v>5.822</v>
      </c>
      <c r="I253" s="253"/>
      <c r="J253" s="249"/>
      <c r="K253" s="249"/>
      <c r="L253" s="254"/>
      <c r="M253" s="255"/>
      <c r="N253" s="256"/>
      <c r="O253" s="256"/>
      <c r="P253" s="256"/>
      <c r="Q253" s="256"/>
      <c r="R253" s="256"/>
      <c r="S253" s="256"/>
      <c r="T253" s="257"/>
      <c r="AT253" s="258" t="s">
        <v>203</v>
      </c>
      <c r="AU253" s="258" t="s">
        <v>86</v>
      </c>
      <c r="AV253" s="13" t="s">
        <v>86</v>
      </c>
      <c r="AW253" s="13" t="s">
        <v>32</v>
      </c>
      <c r="AX253" s="13" t="s">
        <v>84</v>
      </c>
      <c r="AY253" s="258" t="s">
        <v>194</v>
      </c>
    </row>
    <row r="254" spans="2:65" s="1" customFormat="1" ht="24" customHeight="1">
      <c r="B254" s="37"/>
      <c r="C254" s="224" t="s">
        <v>395</v>
      </c>
      <c r="D254" s="224" t="s">
        <v>196</v>
      </c>
      <c r="E254" s="225" t="s">
        <v>396</v>
      </c>
      <c r="F254" s="226" t="s">
        <v>397</v>
      </c>
      <c r="G254" s="227" t="s">
        <v>238</v>
      </c>
      <c r="H254" s="228">
        <v>2.788</v>
      </c>
      <c r="I254" s="229"/>
      <c r="J254" s="230">
        <f>ROUND(I254*H254,2)</f>
        <v>0</v>
      </c>
      <c r="K254" s="226" t="s">
        <v>200</v>
      </c>
      <c r="L254" s="42"/>
      <c r="M254" s="231" t="s">
        <v>1</v>
      </c>
      <c r="N254" s="232" t="s">
        <v>42</v>
      </c>
      <c r="O254" s="85"/>
      <c r="P254" s="233">
        <f>O254*H254</f>
        <v>0</v>
      </c>
      <c r="Q254" s="233">
        <v>0</v>
      </c>
      <c r="R254" s="233">
        <f>Q254*H254</f>
        <v>0</v>
      </c>
      <c r="S254" s="233">
        <v>0.048</v>
      </c>
      <c r="T254" s="234">
        <f>S254*H254</f>
        <v>0.133824</v>
      </c>
      <c r="AR254" s="235" t="s">
        <v>201</v>
      </c>
      <c r="AT254" s="235" t="s">
        <v>196</v>
      </c>
      <c r="AU254" s="235" t="s">
        <v>86</v>
      </c>
      <c r="AY254" s="16" t="s">
        <v>194</v>
      </c>
      <c r="BE254" s="236">
        <f>IF(N254="základní",J254,0)</f>
        <v>0</v>
      </c>
      <c r="BF254" s="236">
        <f>IF(N254="snížená",J254,0)</f>
        <v>0</v>
      </c>
      <c r="BG254" s="236">
        <f>IF(N254="zákl. přenesená",J254,0)</f>
        <v>0</v>
      </c>
      <c r="BH254" s="236">
        <f>IF(N254="sníž. přenesená",J254,0)</f>
        <v>0</v>
      </c>
      <c r="BI254" s="236">
        <f>IF(N254="nulová",J254,0)</f>
        <v>0</v>
      </c>
      <c r="BJ254" s="16" t="s">
        <v>86</v>
      </c>
      <c r="BK254" s="236">
        <f>ROUND(I254*H254,2)</f>
        <v>0</v>
      </c>
      <c r="BL254" s="16" t="s">
        <v>201</v>
      </c>
      <c r="BM254" s="235" t="s">
        <v>398</v>
      </c>
    </row>
    <row r="255" spans="2:51" s="13" customFormat="1" ht="12">
      <c r="B255" s="248"/>
      <c r="C255" s="249"/>
      <c r="D255" s="239" t="s">
        <v>203</v>
      </c>
      <c r="E255" s="250" t="s">
        <v>1</v>
      </c>
      <c r="F255" s="251" t="s">
        <v>399</v>
      </c>
      <c r="G255" s="249"/>
      <c r="H255" s="252">
        <v>0.4</v>
      </c>
      <c r="I255" s="253"/>
      <c r="J255" s="249"/>
      <c r="K255" s="249"/>
      <c r="L255" s="254"/>
      <c r="M255" s="255"/>
      <c r="N255" s="256"/>
      <c r="O255" s="256"/>
      <c r="P255" s="256"/>
      <c r="Q255" s="256"/>
      <c r="R255" s="256"/>
      <c r="S255" s="256"/>
      <c r="T255" s="257"/>
      <c r="AT255" s="258" t="s">
        <v>203</v>
      </c>
      <c r="AU255" s="258" t="s">
        <v>86</v>
      </c>
      <c r="AV255" s="13" t="s">
        <v>86</v>
      </c>
      <c r="AW255" s="13" t="s">
        <v>32</v>
      </c>
      <c r="AX255" s="13" t="s">
        <v>76</v>
      </c>
      <c r="AY255" s="258" t="s">
        <v>194</v>
      </c>
    </row>
    <row r="256" spans="2:51" s="13" customFormat="1" ht="12">
      <c r="B256" s="248"/>
      <c r="C256" s="249"/>
      <c r="D256" s="239" t="s">
        <v>203</v>
      </c>
      <c r="E256" s="250" t="s">
        <v>1</v>
      </c>
      <c r="F256" s="251" t="s">
        <v>400</v>
      </c>
      <c r="G256" s="249"/>
      <c r="H256" s="252">
        <v>0.45</v>
      </c>
      <c r="I256" s="253"/>
      <c r="J256" s="249"/>
      <c r="K256" s="249"/>
      <c r="L256" s="254"/>
      <c r="M256" s="255"/>
      <c r="N256" s="256"/>
      <c r="O256" s="256"/>
      <c r="P256" s="256"/>
      <c r="Q256" s="256"/>
      <c r="R256" s="256"/>
      <c r="S256" s="256"/>
      <c r="T256" s="257"/>
      <c r="AT256" s="258" t="s">
        <v>203</v>
      </c>
      <c r="AU256" s="258" t="s">
        <v>86</v>
      </c>
      <c r="AV256" s="13" t="s">
        <v>86</v>
      </c>
      <c r="AW256" s="13" t="s">
        <v>32</v>
      </c>
      <c r="AX256" s="13" t="s">
        <v>76</v>
      </c>
      <c r="AY256" s="258" t="s">
        <v>194</v>
      </c>
    </row>
    <row r="257" spans="2:51" s="13" customFormat="1" ht="12">
      <c r="B257" s="248"/>
      <c r="C257" s="249"/>
      <c r="D257" s="239" t="s">
        <v>203</v>
      </c>
      <c r="E257" s="250" t="s">
        <v>1</v>
      </c>
      <c r="F257" s="251" t="s">
        <v>401</v>
      </c>
      <c r="G257" s="249"/>
      <c r="H257" s="252">
        <v>1.938</v>
      </c>
      <c r="I257" s="253"/>
      <c r="J257" s="249"/>
      <c r="K257" s="249"/>
      <c r="L257" s="254"/>
      <c r="M257" s="255"/>
      <c r="N257" s="256"/>
      <c r="O257" s="256"/>
      <c r="P257" s="256"/>
      <c r="Q257" s="256"/>
      <c r="R257" s="256"/>
      <c r="S257" s="256"/>
      <c r="T257" s="257"/>
      <c r="AT257" s="258" t="s">
        <v>203</v>
      </c>
      <c r="AU257" s="258" t="s">
        <v>86</v>
      </c>
      <c r="AV257" s="13" t="s">
        <v>86</v>
      </c>
      <c r="AW257" s="13" t="s">
        <v>32</v>
      </c>
      <c r="AX257" s="13" t="s">
        <v>76</v>
      </c>
      <c r="AY257" s="258" t="s">
        <v>194</v>
      </c>
    </row>
    <row r="258" spans="2:51" s="14" customFormat="1" ht="12">
      <c r="B258" s="259"/>
      <c r="C258" s="260"/>
      <c r="D258" s="239" t="s">
        <v>203</v>
      </c>
      <c r="E258" s="261" t="s">
        <v>1</v>
      </c>
      <c r="F258" s="262" t="s">
        <v>219</v>
      </c>
      <c r="G258" s="260"/>
      <c r="H258" s="263">
        <v>2.788</v>
      </c>
      <c r="I258" s="264"/>
      <c r="J258" s="260"/>
      <c r="K258" s="260"/>
      <c r="L258" s="265"/>
      <c r="M258" s="266"/>
      <c r="N258" s="267"/>
      <c r="O258" s="267"/>
      <c r="P258" s="267"/>
      <c r="Q258" s="267"/>
      <c r="R258" s="267"/>
      <c r="S258" s="267"/>
      <c r="T258" s="268"/>
      <c r="AT258" s="269" t="s">
        <v>203</v>
      </c>
      <c r="AU258" s="269" t="s">
        <v>86</v>
      </c>
      <c r="AV258" s="14" t="s">
        <v>201</v>
      </c>
      <c r="AW258" s="14" t="s">
        <v>32</v>
      </c>
      <c r="AX258" s="14" t="s">
        <v>84</v>
      </c>
      <c r="AY258" s="269" t="s">
        <v>194</v>
      </c>
    </row>
    <row r="259" spans="2:65" s="1" customFormat="1" ht="24" customHeight="1">
      <c r="B259" s="37"/>
      <c r="C259" s="224" t="s">
        <v>402</v>
      </c>
      <c r="D259" s="224" t="s">
        <v>196</v>
      </c>
      <c r="E259" s="225" t="s">
        <v>403</v>
      </c>
      <c r="F259" s="226" t="s">
        <v>404</v>
      </c>
      <c r="G259" s="227" t="s">
        <v>238</v>
      </c>
      <c r="H259" s="228">
        <v>5.392</v>
      </c>
      <c r="I259" s="229"/>
      <c r="J259" s="230">
        <f>ROUND(I259*H259,2)</f>
        <v>0</v>
      </c>
      <c r="K259" s="226" t="s">
        <v>200</v>
      </c>
      <c r="L259" s="42"/>
      <c r="M259" s="231" t="s">
        <v>1</v>
      </c>
      <c r="N259" s="232" t="s">
        <v>42</v>
      </c>
      <c r="O259" s="85"/>
      <c r="P259" s="233">
        <f>O259*H259</f>
        <v>0</v>
      </c>
      <c r="Q259" s="233">
        <v>0</v>
      </c>
      <c r="R259" s="233">
        <f>Q259*H259</f>
        <v>0</v>
      </c>
      <c r="S259" s="233">
        <v>0.038</v>
      </c>
      <c r="T259" s="234">
        <f>S259*H259</f>
        <v>0.204896</v>
      </c>
      <c r="AR259" s="235" t="s">
        <v>201</v>
      </c>
      <c r="AT259" s="235" t="s">
        <v>196</v>
      </c>
      <c r="AU259" s="235" t="s">
        <v>86</v>
      </c>
      <c r="AY259" s="16" t="s">
        <v>194</v>
      </c>
      <c r="BE259" s="236">
        <f>IF(N259="základní",J259,0)</f>
        <v>0</v>
      </c>
      <c r="BF259" s="236">
        <f>IF(N259="snížená",J259,0)</f>
        <v>0</v>
      </c>
      <c r="BG259" s="236">
        <f>IF(N259="zákl. přenesená",J259,0)</f>
        <v>0</v>
      </c>
      <c r="BH259" s="236">
        <f>IF(N259="sníž. přenesená",J259,0)</f>
        <v>0</v>
      </c>
      <c r="BI259" s="236">
        <f>IF(N259="nulová",J259,0)</f>
        <v>0</v>
      </c>
      <c r="BJ259" s="16" t="s">
        <v>86</v>
      </c>
      <c r="BK259" s="236">
        <f>ROUND(I259*H259,2)</f>
        <v>0</v>
      </c>
      <c r="BL259" s="16" t="s">
        <v>201</v>
      </c>
      <c r="BM259" s="235" t="s">
        <v>405</v>
      </c>
    </row>
    <row r="260" spans="2:51" s="13" customFormat="1" ht="12">
      <c r="B260" s="248"/>
      <c r="C260" s="249"/>
      <c r="D260" s="239" t="s">
        <v>203</v>
      </c>
      <c r="E260" s="250" t="s">
        <v>1</v>
      </c>
      <c r="F260" s="251" t="s">
        <v>406</v>
      </c>
      <c r="G260" s="249"/>
      <c r="H260" s="252">
        <v>1.2</v>
      </c>
      <c r="I260" s="253"/>
      <c r="J260" s="249"/>
      <c r="K260" s="249"/>
      <c r="L260" s="254"/>
      <c r="M260" s="255"/>
      <c r="N260" s="256"/>
      <c r="O260" s="256"/>
      <c r="P260" s="256"/>
      <c r="Q260" s="256"/>
      <c r="R260" s="256"/>
      <c r="S260" s="256"/>
      <c r="T260" s="257"/>
      <c r="AT260" s="258" t="s">
        <v>203</v>
      </c>
      <c r="AU260" s="258" t="s">
        <v>86</v>
      </c>
      <c r="AV260" s="13" t="s">
        <v>86</v>
      </c>
      <c r="AW260" s="13" t="s">
        <v>32</v>
      </c>
      <c r="AX260" s="13" t="s">
        <v>76</v>
      </c>
      <c r="AY260" s="258" t="s">
        <v>194</v>
      </c>
    </row>
    <row r="261" spans="2:51" s="13" customFormat="1" ht="12">
      <c r="B261" s="248"/>
      <c r="C261" s="249"/>
      <c r="D261" s="239" t="s">
        <v>203</v>
      </c>
      <c r="E261" s="250" t="s">
        <v>1</v>
      </c>
      <c r="F261" s="251" t="s">
        <v>407</v>
      </c>
      <c r="G261" s="249"/>
      <c r="H261" s="252">
        <v>1.2</v>
      </c>
      <c r="I261" s="253"/>
      <c r="J261" s="249"/>
      <c r="K261" s="249"/>
      <c r="L261" s="254"/>
      <c r="M261" s="255"/>
      <c r="N261" s="256"/>
      <c r="O261" s="256"/>
      <c r="P261" s="256"/>
      <c r="Q261" s="256"/>
      <c r="R261" s="256"/>
      <c r="S261" s="256"/>
      <c r="T261" s="257"/>
      <c r="AT261" s="258" t="s">
        <v>203</v>
      </c>
      <c r="AU261" s="258" t="s">
        <v>86</v>
      </c>
      <c r="AV261" s="13" t="s">
        <v>86</v>
      </c>
      <c r="AW261" s="13" t="s">
        <v>32</v>
      </c>
      <c r="AX261" s="13" t="s">
        <v>76</v>
      </c>
      <c r="AY261" s="258" t="s">
        <v>194</v>
      </c>
    </row>
    <row r="262" spans="2:51" s="13" customFormat="1" ht="12">
      <c r="B262" s="248"/>
      <c r="C262" s="249"/>
      <c r="D262" s="239" t="s">
        <v>203</v>
      </c>
      <c r="E262" s="250" t="s">
        <v>1</v>
      </c>
      <c r="F262" s="251" t="s">
        <v>408</v>
      </c>
      <c r="G262" s="249"/>
      <c r="H262" s="252">
        <v>2.992</v>
      </c>
      <c r="I262" s="253"/>
      <c r="J262" s="249"/>
      <c r="K262" s="249"/>
      <c r="L262" s="254"/>
      <c r="M262" s="255"/>
      <c r="N262" s="256"/>
      <c r="O262" s="256"/>
      <c r="P262" s="256"/>
      <c r="Q262" s="256"/>
      <c r="R262" s="256"/>
      <c r="S262" s="256"/>
      <c r="T262" s="257"/>
      <c r="AT262" s="258" t="s">
        <v>203</v>
      </c>
      <c r="AU262" s="258" t="s">
        <v>86</v>
      </c>
      <c r="AV262" s="13" t="s">
        <v>86</v>
      </c>
      <c r="AW262" s="13" t="s">
        <v>32</v>
      </c>
      <c r="AX262" s="13" t="s">
        <v>76</v>
      </c>
      <c r="AY262" s="258" t="s">
        <v>194</v>
      </c>
    </row>
    <row r="263" spans="2:51" s="14" customFormat="1" ht="12">
      <c r="B263" s="259"/>
      <c r="C263" s="260"/>
      <c r="D263" s="239" t="s">
        <v>203</v>
      </c>
      <c r="E263" s="261" t="s">
        <v>1</v>
      </c>
      <c r="F263" s="262" t="s">
        <v>219</v>
      </c>
      <c r="G263" s="260"/>
      <c r="H263" s="263">
        <v>5.392</v>
      </c>
      <c r="I263" s="264"/>
      <c r="J263" s="260"/>
      <c r="K263" s="260"/>
      <c r="L263" s="265"/>
      <c r="M263" s="266"/>
      <c r="N263" s="267"/>
      <c r="O263" s="267"/>
      <c r="P263" s="267"/>
      <c r="Q263" s="267"/>
      <c r="R263" s="267"/>
      <c r="S263" s="267"/>
      <c r="T263" s="268"/>
      <c r="AT263" s="269" t="s">
        <v>203</v>
      </c>
      <c r="AU263" s="269" t="s">
        <v>86</v>
      </c>
      <c r="AV263" s="14" t="s">
        <v>201</v>
      </c>
      <c r="AW263" s="14" t="s">
        <v>32</v>
      </c>
      <c r="AX263" s="14" t="s">
        <v>84</v>
      </c>
      <c r="AY263" s="269" t="s">
        <v>194</v>
      </c>
    </row>
    <row r="264" spans="2:65" s="1" customFormat="1" ht="24" customHeight="1">
      <c r="B264" s="37"/>
      <c r="C264" s="224" t="s">
        <v>409</v>
      </c>
      <c r="D264" s="224" t="s">
        <v>196</v>
      </c>
      <c r="E264" s="225" t="s">
        <v>410</v>
      </c>
      <c r="F264" s="226" t="s">
        <v>411</v>
      </c>
      <c r="G264" s="227" t="s">
        <v>238</v>
      </c>
      <c r="H264" s="228">
        <v>11.938</v>
      </c>
      <c r="I264" s="229"/>
      <c r="J264" s="230">
        <f>ROUND(I264*H264,2)</f>
        <v>0</v>
      </c>
      <c r="K264" s="226" t="s">
        <v>200</v>
      </c>
      <c r="L264" s="42"/>
      <c r="M264" s="231" t="s">
        <v>1</v>
      </c>
      <c r="N264" s="232" t="s">
        <v>42</v>
      </c>
      <c r="O264" s="85"/>
      <c r="P264" s="233">
        <f>O264*H264</f>
        <v>0</v>
      </c>
      <c r="Q264" s="233">
        <v>0</v>
      </c>
      <c r="R264" s="233">
        <f>Q264*H264</f>
        <v>0</v>
      </c>
      <c r="S264" s="233">
        <v>0.034</v>
      </c>
      <c r="T264" s="234">
        <f>S264*H264</f>
        <v>0.40589200000000003</v>
      </c>
      <c r="AR264" s="235" t="s">
        <v>201</v>
      </c>
      <c r="AT264" s="235" t="s">
        <v>196</v>
      </c>
      <c r="AU264" s="235" t="s">
        <v>86</v>
      </c>
      <c r="AY264" s="16" t="s">
        <v>194</v>
      </c>
      <c r="BE264" s="236">
        <f>IF(N264="základní",J264,0)</f>
        <v>0</v>
      </c>
      <c r="BF264" s="236">
        <f>IF(N264="snížená",J264,0)</f>
        <v>0</v>
      </c>
      <c r="BG264" s="236">
        <f>IF(N264="zákl. přenesená",J264,0)</f>
        <v>0</v>
      </c>
      <c r="BH264" s="236">
        <f>IF(N264="sníž. přenesená",J264,0)</f>
        <v>0</v>
      </c>
      <c r="BI264" s="236">
        <f>IF(N264="nulová",J264,0)</f>
        <v>0</v>
      </c>
      <c r="BJ264" s="16" t="s">
        <v>86</v>
      </c>
      <c r="BK264" s="236">
        <f>ROUND(I264*H264,2)</f>
        <v>0</v>
      </c>
      <c r="BL264" s="16" t="s">
        <v>201</v>
      </c>
      <c r="BM264" s="235" t="s">
        <v>412</v>
      </c>
    </row>
    <row r="265" spans="2:51" s="13" customFormat="1" ht="12">
      <c r="B265" s="248"/>
      <c r="C265" s="249"/>
      <c r="D265" s="239" t="s">
        <v>203</v>
      </c>
      <c r="E265" s="250" t="s">
        <v>1</v>
      </c>
      <c r="F265" s="251" t="s">
        <v>413</v>
      </c>
      <c r="G265" s="249"/>
      <c r="H265" s="252">
        <v>5.105</v>
      </c>
      <c r="I265" s="253"/>
      <c r="J265" s="249"/>
      <c r="K265" s="249"/>
      <c r="L265" s="254"/>
      <c r="M265" s="255"/>
      <c r="N265" s="256"/>
      <c r="O265" s="256"/>
      <c r="P265" s="256"/>
      <c r="Q265" s="256"/>
      <c r="R265" s="256"/>
      <c r="S265" s="256"/>
      <c r="T265" s="257"/>
      <c r="AT265" s="258" t="s">
        <v>203</v>
      </c>
      <c r="AU265" s="258" t="s">
        <v>86</v>
      </c>
      <c r="AV265" s="13" t="s">
        <v>86</v>
      </c>
      <c r="AW265" s="13" t="s">
        <v>32</v>
      </c>
      <c r="AX265" s="13" t="s">
        <v>76</v>
      </c>
      <c r="AY265" s="258" t="s">
        <v>194</v>
      </c>
    </row>
    <row r="266" spans="2:51" s="13" customFormat="1" ht="12">
      <c r="B266" s="248"/>
      <c r="C266" s="249"/>
      <c r="D266" s="239" t="s">
        <v>203</v>
      </c>
      <c r="E266" s="250" t="s">
        <v>1</v>
      </c>
      <c r="F266" s="251" t="s">
        <v>414</v>
      </c>
      <c r="G266" s="249"/>
      <c r="H266" s="252">
        <v>6.833</v>
      </c>
      <c r="I266" s="253"/>
      <c r="J266" s="249"/>
      <c r="K266" s="249"/>
      <c r="L266" s="254"/>
      <c r="M266" s="255"/>
      <c r="N266" s="256"/>
      <c r="O266" s="256"/>
      <c r="P266" s="256"/>
      <c r="Q266" s="256"/>
      <c r="R266" s="256"/>
      <c r="S266" s="256"/>
      <c r="T266" s="257"/>
      <c r="AT266" s="258" t="s">
        <v>203</v>
      </c>
      <c r="AU266" s="258" t="s">
        <v>86</v>
      </c>
      <c r="AV266" s="13" t="s">
        <v>86</v>
      </c>
      <c r="AW266" s="13" t="s">
        <v>32</v>
      </c>
      <c r="AX266" s="13" t="s">
        <v>76</v>
      </c>
      <c r="AY266" s="258" t="s">
        <v>194</v>
      </c>
    </row>
    <row r="267" spans="2:51" s="14" customFormat="1" ht="12">
      <c r="B267" s="259"/>
      <c r="C267" s="260"/>
      <c r="D267" s="239" t="s">
        <v>203</v>
      </c>
      <c r="E267" s="261" t="s">
        <v>1</v>
      </c>
      <c r="F267" s="262" t="s">
        <v>219</v>
      </c>
      <c r="G267" s="260"/>
      <c r="H267" s="263">
        <v>11.938</v>
      </c>
      <c r="I267" s="264"/>
      <c r="J267" s="260"/>
      <c r="K267" s="260"/>
      <c r="L267" s="265"/>
      <c r="M267" s="266"/>
      <c r="N267" s="267"/>
      <c r="O267" s="267"/>
      <c r="P267" s="267"/>
      <c r="Q267" s="267"/>
      <c r="R267" s="267"/>
      <c r="S267" s="267"/>
      <c r="T267" s="268"/>
      <c r="AT267" s="269" t="s">
        <v>203</v>
      </c>
      <c r="AU267" s="269" t="s">
        <v>86</v>
      </c>
      <c r="AV267" s="14" t="s">
        <v>201</v>
      </c>
      <c r="AW267" s="14" t="s">
        <v>32</v>
      </c>
      <c r="AX267" s="14" t="s">
        <v>84</v>
      </c>
      <c r="AY267" s="269" t="s">
        <v>194</v>
      </c>
    </row>
    <row r="268" spans="2:65" s="1" customFormat="1" ht="16.5" customHeight="1">
      <c r="B268" s="37"/>
      <c r="C268" s="224" t="s">
        <v>415</v>
      </c>
      <c r="D268" s="224" t="s">
        <v>196</v>
      </c>
      <c r="E268" s="225" t="s">
        <v>416</v>
      </c>
      <c r="F268" s="226" t="s">
        <v>417</v>
      </c>
      <c r="G268" s="227" t="s">
        <v>238</v>
      </c>
      <c r="H268" s="228">
        <v>2.758</v>
      </c>
      <c r="I268" s="229"/>
      <c r="J268" s="230">
        <f>ROUND(I268*H268,2)</f>
        <v>0</v>
      </c>
      <c r="K268" s="226" t="s">
        <v>200</v>
      </c>
      <c r="L268" s="42"/>
      <c r="M268" s="231" t="s">
        <v>1</v>
      </c>
      <c r="N268" s="232" t="s">
        <v>42</v>
      </c>
      <c r="O268" s="85"/>
      <c r="P268" s="233">
        <f>O268*H268</f>
        <v>0</v>
      </c>
      <c r="Q268" s="233">
        <v>0</v>
      </c>
      <c r="R268" s="233">
        <f>Q268*H268</f>
        <v>0</v>
      </c>
      <c r="S268" s="233">
        <v>0.088</v>
      </c>
      <c r="T268" s="234">
        <f>S268*H268</f>
        <v>0.24270399999999998</v>
      </c>
      <c r="AR268" s="235" t="s">
        <v>201</v>
      </c>
      <c r="AT268" s="235" t="s">
        <v>196</v>
      </c>
      <c r="AU268" s="235" t="s">
        <v>86</v>
      </c>
      <c r="AY268" s="16" t="s">
        <v>194</v>
      </c>
      <c r="BE268" s="236">
        <f>IF(N268="základní",J268,0)</f>
        <v>0</v>
      </c>
      <c r="BF268" s="236">
        <f>IF(N268="snížená",J268,0)</f>
        <v>0</v>
      </c>
      <c r="BG268" s="236">
        <f>IF(N268="zákl. přenesená",J268,0)</f>
        <v>0</v>
      </c>
      <c r="BH268" s="236">
        <f>IF(N268="sníž. přenesená",J268,0)</f>
        <v>0</v>
      </c>
      <c r="BI268" s="236">
        <f>IF(N268="nulová",J268,0)</f>
        <v>0</v>
      </c>
      <c r="BJ268" s="16" t="s">
        <v>86</v>
      </c>
      <c r="BK268" s="236">
        <f>ROUND(I268*H268,2)</f>
        <v>0</v>
      </c>
      <c r="BL268" s="16" t="s">
        <v>201</v>
      </c>
      <c r="BM268" s="235" t="s">
        <v>418</v>
      </c>
    </row>
    <row r="269" spans="2:51" s="13" customFormat="1" ht="12">
      <c r="B269" s="248"/>
      <c r="C269" s="249"/>
      <c r="D269" s="239" t="s">
        <v>203</v>
      </c>
      <c r="E269" s="250" t="s">
        <v>1</v>
      </c>
      <c r="F269" s="251" t="s">
        <v>419</v>
      </c>
      <c r="G269" s="249"/>
      <c r="H269" s="252">
        <v>2.758</v>
      </c>
      <c r="I269" s="253"/>
      <c r="J269" s="249"/>
      <c r="K269" s="249"/>
      <c r="L269" s="254"/>
      <c r="M269" s="255"/>
      <c r="N269" s="256"/>
      <c r="O269" s="256"/>
      <c r="P269" s="256"/>
      <c r="Q269" s="256"/>
      <c r="R269" s="256"/>
      <c r="S269" s="256"/>
      <c r="T269" s="257"/>
      <c r="AT269" s="258" t="s">
        <v>203</v>
      </c>
      <c r="AU269" s="258" t="s">
        <v>86</v>
      </c>
      <c r="AV269" s="13" t="s">
        <v>86</v>
      </c>
      <c r="AW269" s="13" t="s">
        <v>32</v>
      </c>
      <c r="AX269" s="13" t="s">
        <v>84</v>
      </c>
      <c r="AY269" s="258" t="s">
        <v>194</v>
      </c>
    </row>
    <row r="270" spans="2:65" s="1" customFormat="1" ht="16.5" customHeight="1">
      <c r="B270" s="37"/>
      <c r="C270" s="224" t="s">
        <v>420</v>
      </c>
      <c r="D270" s="224" t="s">
        <v>196</v>
      </c>
      <c r="E270" s="225" t="s">
        <v>421</v>
      </c>
      <c r="F270" s="226" t="s">
        <v>422</v>
      </c>
      <c r="G270" s="227" t="s">
        <v>238</v>
      </c>
      <c r="H270" s="228">
        <v>20.091</v>
      </c>
      <c r="I270" s="229"/>
      <c r="J270" s="230">
        <f>ROUND(I270*H270,2)</f>
        <v>0</v>
      </c>
      <c r="K270" s="226" t="s">
        <v>200</v>
      </c>
      <c r="L270" s="42"/>
      <c r="M270" s="231" t="s">
        <v>1</v>
      </c>
      <c r="N270" s="232" t="s">
        <v>42</v>
      </c>
      <c r="O270" s="85"/>
      <c r="P270" s="233">
        <f>O270*H270</f>
        <v>0</v>
      </c>
      <c r="Q270" s="233">
        <v>0</v>
      </c>
      <c r="R270" s="233">
        <f>Q270*H270</f>
        <v>0</v>
      </c>
      <c r="S270" s="233">
        <v>0.076</v>
      </c>
      <c r="T270" s="234">
        <f>S270*H270</f>
        <v>1.526916</v>
      </c>
      <c r="AR270" s="235" t="s">
        <v>201</v>
      </c>
      <c r="AT270" s="235" t="s">
        <v>196</v>
      </c>
      <c r="AU270" s="235" t="s">
        <v>86</v>
      </c>
      <c r="AY270" s="16" t="s">
        <v>194</v>
      </c>
      <c r="BE270" s="236">
        <f>IF(N270="základní",J270,0)</f>
        <v>0</v>
      </c>
      <c r="BF270" s="236">
        <f>IF(N270="snížená",J270,0)</f>
        <v>0</v>
      </c>
      <c r="BG270" s="236">
        <f>IF(N270="zákl. přenesená",J270,0)</f>
        <v>0</v>
      </c>
      <c r="BH270" s="236">
        <f>IF(N270="sníž. přenesená",J270,0)</f>
        <v>0</v>
      </c>
      <c r="BI270" s="236">
        <f>IF(N270="nulová",J270,0)</f>
        <v>0</v>
      </c>
      <c r="BJ270" s="16" t="s">
        <v>86</v>
      </c>
      <c r="BK270" s="236">
        <f>ROUND(I270*H270,2)</f>
        <v>0</v>
      </c>
      <c r="BL270" s="16" t="s">
        <v>201</v>
      </c>
      <c r="BM270" s="235" t="s">
        <v>423</v>
      </c>
    </row>
    <row r="271" spans="2:51" s="13" customFormat="1" ht="12">
      <c r="B271" s="248"/>
      <c r="C271" s="249"/>
      <c r="D271" s="239" t="s">
        <v>203</v>
      </c>
      <c r="E271" s="250" t="s">
        <v>1</v>
      </c>
      <c r="F271" s="251" t="s">
        <v>424</v>
      </c>
      <c r="G271" s="249"/>
      <c r="H271" s="252">
        <v>11.993</v>
      </c>
      <c r="I271" s="253"/>
      <c r="J271" s="249"/>
      <c r="K271" s="249"/>
      <c r="L271" s="254"/>
      <c r="M271" s="255"/>
      <c r="N271" s="256"/>
      <c r="O271" s="256"/>
      <c r="P271" s="256"/>
      <c r="Q271" s="256"/>
      <c r="R271" s="256"/>
      <c r="S271" s="256"/>
      <c r="T271" s="257"/>
      <c r="AT271" s="258" t="s">
        <v>203</v>
      </c>
      <c r="AU271" s="258" t="s">
        <v>86</v>
      </c>
      <c r="AV271" s="13" t="s">
        <v>86</v>
      </c>
      <c r="AW271" s="13" t="s">
        <v>32</v>
      </c>
      <c r="AX271" s="13" t="s">
        <v>76</v>
      </c>
      <c r="AY271" s="258" t="s">
        <v>194</v>
      </c>
    </row>
    <row r="272" spans="2:51" s="13" customFormat="1" ht="12">
      <c r="B272" s="248"/>
      <c r="C272" s="249"/>
      <c r="D272" s="239" t="s">
        <v>203</v>
      </c>
      <c r="E272" s="250" t="s">
        <v>1</v>
      </c>
      <c r="F272" s="251" t="s">
        <v>425</v>
      </c>
      <c r="G272" s="249"/>
      <c r="H272" s="252">
        <v>8.098</v>
      </c>
      <c r="I272" s="253"/>
      <c r="J272" s="249"/>
      <c r="K272" s="249"/>
      <c r="L272" s="254"/>
      <c r="M272" s="255"/>
      <c r="N272" s="256"/>
      <c r="O272" s="256"/>
      <c r="P272" s="256"/>
      <c r="Q272" s="256"/>
      <c r="R272" s="256"/>
      <c r="S272" s="256"/>
      <c r="T272" s="257"/>
      <c r="AT272" s="258" t="s">
        <v>203</v>
      </c>
      <c r="AU272" s="258" t="s">
        <v>86</v>
      </c>
      <c r="AV272" s="13" t="s">
        <v>86</v>
      </c>
      <c r="AW272" s="13" t="s">
        <v>32</v>
      </c>
      <c r="AX272" s="13" t="s">
        <v>76</v>
      </c>
      <c r="AY272" s="258" t="s">
        <v>194</v>
      </c>
    </row>
    <row r="273" spans="2:51" s="14" customFormat="1" ht="12">
      <c r="B273" s="259"/>
      <c r="C273" s="260"/>
      <c r="D273" s="239" t="s">
        <v>203</v>
      </c>
      <c r="E273" s="261" t="s">
        <v>1</v>
      </c>
      <c r="F273" s="262" t="s">
        <v>219</v>
      </c>
      <c r="G273" s="260"/>
      <c r="H273" s="263">
        <v>20.091</v>
      </c>
      <c r="I273" s="264"/>
      <c r="J273" s="260"/>
      <c r="K273" s="260"/>
      <c r="L273" s="265"/>
      <c r="M273" s="266"/>
      <c r="N273" s="267"/>
      <c r="O273" s="267"/>
      <c r="P273" s="267"/>
      <c r="Q273" s="267"/>
      <c r="R273" s="267"/>
      <c r="S273" s="267"/>
      <c r="T273" s="268"/>
      <c r="AT273" s="269" t="s">
        <v>203</v>
      </c>
      <c r="AU273" s="269" t="s">
        <v>86</v>
      </c>
      <c r="AV273" s="14" t="s">
        <v>201</v>
      </c>
      <c r="AW273" s="14" t="s">
        <v>32</v>
      </c>
      <c r="AX273" s="14" t="s">
        <v>84</v>
      </c>
      <c r="AY273" s="269" t="s">
        <v>194</v>
      </c>
    </row>
    <row r="274" spans="2:65" s="1" customFormat="1" ht="36" customHeight="1">
      <c r="B274" s="37"/>
      <c r="C274" s="224" t="s">
        <v>426</v>
      </c>
      <c r="D274" s="224" t="s">
        <v>196</v>
      </c>
      <c r="E274" s="225" t="s">
        <v>427</v>
      </c>
      <c r="F274" s="226" t="s">
        <v>428</v>
      </c>
      <c r="G274" s="227" t="s">
        <v>231</v>
      </c>
      <c r="H274" s="228">
        <v>1</v>
      </c>
      <c r="I274" s="229"/>
      <c r="J274" s="230">
        <f>ROUND(I274*H274,2)</f>
        <v>0</v>
      </c>
      <c r="K274" s="226" t="s">
        <v>1</v>
      </c>
      <c r="L274" s="42"/>
      <c r="M274" s="231" t="s">
        <v>1</v>
      </c>
      <c r="N274" s="232" t="s">
        <v>42</v>
      </c>
      <c r="O274" s="85"/>
      <c r="P274" s="233">
        <f>O274*H274</f>
        <v>0</v>
      </c>
      <c r="Q274" s="233">
        <v>0</v>
      </c>
      <c r="R274" s="233">
        <f>Q274*H274</f>
        <v>0</v>
      </c>
      <c r="S274" s="233">
        <v>0.013</v>
      </c>
      <c r="T274" s="234">
        <f>S274*H274</f>
        <v>0.013</v>
      </c>
      <c r="AR274" s="235" t="s">
        <v>201</v>
      </c>
      <c r="AT274" s="235" t="s">
        <v>196</v>
      </c>
      <c r="AU274" s="235" t="s">
        <v>86</v>
      </c>
      <c r="AY274" s="16" t="s">
        <v>194</v>
      </c>
      <c r="BE274" s="236">
        <f>IF(N274="základní",J274,0)</f>
        <v>0</v>
      </c>
      <c r="BF274" s="236">
        <f>IF(N274="snížená",J274,0)</f>
        <v>0</v>
      </c>
      <c r="BG274" s="236">
        <f>IF(N274="zákl. přenesená",J274,0)</f>
        <v>0</v>
      </c>
      <c r="BH274" s="236">
        <f>IF(N274="sníž. přenesená",J274,0)</f>
        <v>0</v>
      </c>
      <c r="BI274" s="236">
        <f>IF(N274="nulová",J274,0)</f>
        <v>0</v>
      </c>
      <c r="BJ274" s="16" t="s">
        <v>86</v>
      </c>
      <c r="BK274" s="236">
        <f>ROUND(I274*H274,2)</f>
        <v>0</v>
      </c>
      <c r="BL274" s="16" t="s">
        <v>201</v>
      </c>
      <c r="BM274" s="235" t="s">
        <v>429</v>
      </c>
    </row>
    <row r="275" spans="2:65" s="1" customFormat="1" ht="24" customHeight="1">
      <c r="B275" s="37"/>
      <c r="C275" s="224" t="s">
        <v>430</v>
      </c>
      <c r="D275" s="224" t="s">
        <v>196</v>
      </c>
      <c r="E275" s="225" t="s">
        <v>431</v>
      </c>
      <c r="F275" s="226" t="s">
        <v>432</v>
      </c>
      <c r="G275" s="227" t="s">
        <v>231</v>
      </c>
      <c r="H275" s="228">
        <v>1</v>
      </c>
      <c r="I275" s="229"/>
      <c r="J275" s="230">
        <f>ROUND(I275*H275,2)</f>
        <v>0</v>
      </c>
      <c r="K275" s="226" t="s">
        <v>1</v>
      </c>
      <c r="L275" s="42"/>
      <c r="M275" s="231" t="s">
        <v>1</v>
      </c>
      <c r="N275" s="232" t="s">
        <v>42</v>
      </c>
      <c r="O275" s="85"/>
      <c r="P275" s="233">
        <f>O275*H275</f>
        <v>0</v>
      </c>
      <c r="Q275" s="233">
        <v>0</v>
      </c>
      <c r="R275" s="233">
        <f>Q275*H275</f>
        <v>0</v>
      </c>
      <c r="S275" s="233">
        <v>0.013</v>
      </c>
      <c r="T275" s="234">
        <f>S275*H275</f>
        <v>0.013</v>
      </c>
      <c r="AR275" s="235" t="s">
        <v>201</v>
      </c>
      <c r="AT275" s="235" t="s">
        <v>196</v>
      </c>
      <c r="AU275" s="235" t="s">
        <v>86</v>
      </c>
      <c r="AY275" s="16" t="s">
        <v>194</v>
      </c>
      <c r="BE275" s="236">
        <f>IF(N275="základní",J275,0)</f>
        <v>0</v>
      </c>
      <c r="BF275" s="236">
        <f>IF(N275="snížená",J275,0)</f>
        <v>0</v>
      </c>
      <c r="BG275" s="236">
        <f>IF(N275="zákl. přenesená",J275,0)</f>
        <v>0</v>
      </c>
      <c r="BH275" s="236">
        <f>IF(N275="sníž. přenesená",J275,0)</f>
        <v>0</v>
      </c>
      <c r="BI275" s="236">
        <f>IF(N275="nulová",J275,0)</f>
        <v>0</v>
      </c>
      <c r="BJ275" s="16" t="s">
        <v>86</v>
      </c>
      <c r="BK275" s="236">
        <f>ROUND(I275*H275,2)</f>
        <v>0</v>
      </c>
      <c r="BL275" s="16" t="s">
        <v>201</v>
      </c>
      <c r="BM275" s="235" t="s">
        <v>433</v>
      </c>
    </row>
    <row r="276" spans="2:65" s="1" customFormat="1" ht="24" customHeight="1">
      <c r="B276" s="37"/>
      <c r="C276" s="224" t="s">
        <v>434</v>
      </c>
      <c r="D276" s="224" t="s">
        <v>196</v>
      </c>
      <c r="E276" s="225" t="s">
        <v>435</v>
      </c>
      <c r="F276" s="226" t="s">
        <v>436</v>
      </c>
      <c r="G276" s="227" t="s">
        <v>231</v>
      </c>
      <c r="H276" s="228">
        <v>1</v>
      </c>
      <c r="I276" s="229"/>
      <c r="J276" s="230">
        <f>ROUND(I276*H276,2)</f>
        <v>0</v>
      </c>
      <c r="K276" s="226" t="s">
        <v>1</v>
      </c>
      <c r="L276" s="42"/>
      <c r="M276" s="231" t="s">
        <v>1</v>
      </c>
      <c r="N276" s="232" t="s">
        <v>42</v>
      </c>
      <c r="O276" s="85"/>
      <c r="P276" s="233">
        <f>O276*H276</f>
        <v>0</v>
      </c>
      <c r="Q276" s="233">
        <v>0</v>
      </c>
      <c r="R276" s="233">
        <f>Q276*H276</f>
        <v>0</v>
      </c>
      <c r="S276" s="233">
        <v>0.013</v>
      </c>
      <c r="T276" s="234">
        <f>S276*H276</f>
        <v>0.013</v>
      </c>
      <c r="AR276" s="235" t="s">
        <v>201</v>
      </c>
      <c r="AT276" s="235" t="s">
        <v>196</v>
      </c>
      <c r="AU276" s="235" t="s">
        <v>86</v>
      </c>
      <c r="AY276" s="16" t="s">
        <v>194</v>
      </c>
      <c r="BE276" s="236">
        <f>IF(N276="základní",J276,0)</f>
        <v>0</v>
      </c>
      <c r="BF276" s="236">
        <f>IF(N276="snížená",J276,0)</f>
        <v>0</v>
      </c>
      <c r="BG276" s="236">
        <f>IF(N276="zákl. přenesená",J276,0)</f>
        <v>0</v>
      </c>
      <c r="BH276" s="236">
        <f>IF(N276="sníž. přenesená",J276,0)</f>
        <v>0</v>
      </c>
      <c r="BI276" s="236">
        <f>IF(N276="nulová",J276,0)</f>
        <v>0</v>
      </c>
      <c r="BJ276" s="16" t="s">
        <v>86</v>
      </c>
      <c r="BK276" s="236">
        <f>ROUND(I276*H276,2)</f>
        <v>0</v>
      </c>
      <c r="BL276" s="16" t="s">
        <v>201</v>
      </c>
      <c r="BM276" s="235" t="s">
        <v>437</v>
      </c>
    </row>
    <row r="277" spans="2:65" s="1" customFormat="1" ht="24" customHeight="1">
      <c r="B277" s="37"/>
      <c r="C277" s="224" t="s">
        <v>438</v>
      </c>
      <c r="D277" s="224" t="s">
        <v>196</v>
      </c>
      <c r="E277" s="225" t="s">
        <v>439</v>
      </c>
      <c r="F277" s="226" t="s">
        <v>440</v>
      </c>
      <c r="G277" s="227" t="s">
        <v>231</v>
      </c>
      <c r="H277" s="228">
        <v>1</v>
      </c>
      <c r="I277" s="229"/>
      <c r="J277" s="230">
        <f>ROUND(I277*H277,2)</f>
        <v>0</v>
      </c>
      <c r="K277" s="226" t="s">
        <v>200</v>
      </c>
      <c r="L277" s="42"/>
      <c r="M277" s="231" t="s">
        <v>1</v>
      </c>
      <c r="N277" s="232" t="s">
        <v>42</v>
      </c>
      <c r="O277" s="85"/>
      <c r="P277" s="233">
        <f>O277*H277</f>
        <v>0</v>
      </c>
      <c r="Q277" s="233">
        <v>0</v>
      </c>
      <c r="R277" s="233">
        <f>Q277*H277</f>
        <v>0</v>
      </c>
      <c r="S277" s="233">
        <v>0.008</v>
      </c>
      <c r="T277" s="234">
        <f>S277*H277</f>
        <v>0.008</v>
      </c>
      <c r="AR277" s="235" t="s">
        <v>201</v>
      </c>
      <c r="AT277" s="235" t="s">
        <v>196</v>
      </c>
      <c r="AU277" s="235" t="s">
        <v>86</v>
      </c>
      <c r="AY277" s="16" t="s">
        <v>194</v>
      </c>
      <c r="BE277" s="236">
        <f>IF(N277="základní",J277,0)</f>
        <v>0</v>
      </c>
      <c r="BF277" s="236">
        <f>IF(N277="snížená",J277,0)</f>
        <v>0</v>
      </c>
      <c r="BG277" s="236">
        <f>IF(N277="zákl. přenesená",J277,0)</f>
        <v>0</v>
      </c>
      <c r="BH277" s="236">
        <f>IF(N277="sníž. přenesená",J277,0)</f>
        <v>0</v>
      </c>
      <c r="BI277" s="236">
        <f>IF(N277="nulová",J277,0)</f>
        <v>0</v>
      </c>
      <c r="BJ277" s="16" t="s">
        <v>86</v>
      </c>
      <c r="BK277" s="236">
        <f>ROUND(I277*H277,2)</f>
        <v>0</v>
      </c>
      <c r="BL277" s="16" t="s">
        <v>201</v>
      </c>
      <c r="BM277" s="235" t="s">
        <v>441</v>
      </c>
    </row>
    <row r="278" spans="2:51" s="13" customFormat="1" ht="12">
      <c r="B278" s="248"/>
      <c r="C278" s="249"/>
      <c r="D278" s="239" t="s">
        <v>203</v>
      </c>
      <c r="E278" s="250" t="s">
        <v>1</v>
      </c>
      <c r="F278" s="251" t="s">
        <v>442</v>
      </c>
      <c r="G278" s="249"/>
      <c r="H278" s="252">
        <v>1</v>
      </c>
      <c r="I278" s="253"/>
      <c r="J278" s="249"/>
      <c r="K278" s="249"/>
      <c r="L278" s="254"/>
      <c r="M278" s="255"/>
      <c r="N278" s="256"/>
      <c r="O278" s="256"/>
      <c r="P278" s="256"/>
      <c r="Q278" s="256"/>
      <c r="R278" s="256"/>
      <c r="S278" s="256"/>
      <c r="T278" s="257"/>
      <c r="AT278" s="258" t="s">
        <v>203</v>
      </c>
      <c r="AU278" s="258" t="s">
        <v>86</v>
      </c>
      <c r="AV278" s="13" t="s">
        <v>86</v>
      </c>
      <c r="AW278" s="13" t="s">
        <v>32</v>
      </c>
      <c r="AX278" s="13" t="s">
        <v>84</v>
      </c>
      <c r="AY278" s="258" t="s">
        <v>194</v>
      </c>
    </row>
    <row r="279" spans="2:65" s="1" customFormat="1" ht="24" customHeight="1">
      <c r="B279" s="37"/>
      <c r="C279" s="224" t="s">
        <v>443</v>
      </c>
      <c r="D279" s="224" t="s">
        <v>196</v>
      </c>
      <c r="E279" s="225" t="s">
        <v>444</v>
      </c>
      <c r="F279" s="226" t="s">
        <v>445</v>
      </c>
      <c r="G279" s="227" t="s">
        <v>231</v>
      </c>
      <c r="H279" s="228">
        <v>2</v>
      </c>
      <c r="I279" s="229"/>
      <c r="J279" s="230">
        <f>ROUND(I279*H279,2)</f>
        <v>0</v>
      </c>
      <c r="K279" s="226" t="s">
        <v>200</v>
      </c>
      <c r="L279" s="42"/>
      <c r="M279" s="231" t="s">
        <v>1</v>
      </c>
      <c r="N279" s="232" t="s">
        <v>42</v>
      </c>
      <c r="O279" s="85"/>
      <c r="P279" s="233">
        <f>O279*H279</f>
        <v>0</v>
      </c>
      <c r="Q279" s="233">
        <v>0</v>
      </c>
      <c r="R279" s="233">
        <f>Q279*H279</f>
        <v>0</v>
      </c>
      <c r="S279" s="233">
        <v>0.069</v>
      </c>
      <c r="T279" s="234">
        <f>S279*H279</f>
        <v>0.138</v>
      </c>
      <c r="AR279" s="235" t="s">
        <v>201</v>
      </c>
      <c r="AT279" s="235" t="s">
        <v>196</v>
      </c>
      <c r="AU279" s="235" t="s">
        <v>86</v>
      </c>
      <c r="AY279" s="16" t="s">
        <v>194</v>
      </c>
      <c r="BE279" s="236">
        <f>IF(N279="základní",J279,0)</f>
        <v>0</v>
      </c>
      <c r="BF279" s="236">
        <f>IF(N279="snížená",J279,0)</f>
        <v>0</v>
      </c>
      <c r="BG279" s="236">
        <f>IF(N279="zákl. přenesená",J279,0)</f>
        <v>0</v>
      </c>
      <c r="BH279" s="236">
        <f>IF(N279="sníž. přenesená",J279,0)</f>
        <v>0</v>
      </c>
      <c r="BI279" s="236">
        <f>IF(N279="nulová",J279,0)</f>
        <v>0</v>
      </c>
      <c r="BJ279" s="16" t="s">
        <v>86</v>
      </c>
      <c r="BK279" s="236">
        <f>ROUND(I279*H279,2)</f>
        <v>0</v>
      </c>
      <c r="BL279" s="16" t="s">
        <v>201</v>
      </c>
      <c r="BM279" s="235" t="s">
        <v>446</v>
      </c>
    </row>
    <row r="280" spans="2:51" s="13" customFormat="1" ht="12">
      <c r="B280" s="248"/>
      <c r="C280" s="249"/>
      <c r="D280" s="239" t="s">
        <v>203</v>
      </c>
      <c r="E280" s="250" t="s">
        <v>1</v>
      </c>
      <c r="F280" s="251" t="s">
        <v>447</v>
      </c>
      <c r="G280" s="249"/>
      <c r="H280" s="252">
        <v>2</v>
      </c>
      <c r="I280" s="253"/>
      <c r="J280" s="249"/>
      <c r="K280" s="249"/>
      <c r="L280" s="254"/>
      <c r="M280" s="255"/>
      <c r="N280" s="256"/>
      <c r="O280" s="256"/>
      <c r="P280" s="256"/>
      <c r="Q280" s="256"/>
      <c r="R280" s="256"/>
      <c r="S280" s="256"/>
      <c r="T280" s="257"/>
      <c r="AT280" s="258" t="s">
        <v>203</v>
      </c>
      <c r="AU280" s="258" t="s">
        <v>86</v>
      </c>
      <c r="AV280" s="13" t="s">
        <v>86</v>
      </c>
      <c r="AW280" s="13" t="s">
        <v>32</v>
      </c>
      <c r="AX280" s="13" t="s">
        <v>84</v>
      </c>
      <c r="AY280" s="258" t="s">
        <v>194</v>
      </c>
    </row>
    <row r="281" spans="2:65" s="1" customFormat="1" ht="24" customHeight="1">
      <c r="B281" s="37"/>
      <c r="C281" s="224" t="s">
        <v>448</v>
      </c>
      <c r="D281" s="224" t="s">
        <v>196</v>
      </c>
      <c r="E281" s="225" t="s">
        <v>449</v>
      </c>
      <c r="F281" s="226" t="s">
        <v>450</v>
      </c>
      <c r="G281" s="227" t="s">
        <v>238</v>
      </c>
      <c r="H281" s="228">
        <v>0.677</v>
      </c>
      <c r="I281" s="229"/>
      <c r="J281" s="230">
        <f>ROUND(I281*H281,2)</f>
        <v>0</v>
      </c>
      <c r="K281" s="226" t="s">
        <v>200</v>
      </c>
      <c r="L281" s="42"/>
      <c r="M281" s="231" t="s">
        <v>1</v>
      </c>
      <c r="N281" s="232" t="s">
        <v>42</v>
      </c>
      <c r="O281" s="85"/>
      <c r="P281" s="233">
        <f>O281*H281</f>
        <v>0</v>
      </c>
      <c r="Q281" s="233">
        <v>0</v>
      </c>
      <c r="R281" s="233">
        <f>Q281*H281</f>
        <v>0</v>
      </c>
      <c r="S281" s="233">
        <v>0.27</v>
      </c>
      <c r="T281" s="234">
        <f>S281*H281</f>
        <v>0.18279000000000004</v>
      </c>
      <c r="AR281" s="235" t="s">
        <v>201</v>
      </c>
      <c r="AT281" s="235" t="s">
        <v>196</v>
      </c>
      <c r="AU281" s="235" t="s">
        <v>86</v>
      </c>
      <c r="AY281" s="16" t="s">
        <v>194</v>
      </c>
      <c r="BE281" s="236">
        <f>IF(N281="základní",J281,0)</f>
        <v>0</v>
      </c>
      <c r="BF281" s="236">
        <f>IF(N281="snížená",J281,0)</f>
        <v>0</v>
      </c>
      <c r="BG281" s="236">
        <f>IF(N281="zákl. přenesená",J281,0)</f>
        <v>0</v>
      </c>
      <c r="BH281" s="236">
        <f>IF(N281="sníž. přenesená",J281,0)</f>
        <v>0</v>
      </c>
      <c r="BI281" s="236">
        <f>IF(N281="nulová",J281,0)</f>
        <v>0</v>
      </c>
      <c r="BJ281" s="16" t="s">
        <v>86</v>
      </c>
      <c r="BK281" s="236">
        <f>ROUND(I281*H281,2)</f>
        <v>0</v>
      </c>
      <c r="BL281" s="16" t="s">
        <v>201</v>
      </c>
      <c r="BM281" s="235" t="s">
        <v>451</v>
      </c>
    </row>
    <row r="282" spans="2:51" s="13" customFormat="1" ht="12">
      <c r="B282" s="248"/>
      <c r="C282" s="249"/>
      <c r="D282" s="239" t="s">
        <v>203</v>
      </c>
      <c r="E282" s="250" t="s">
        <v>1</v>
      </c>
      <c r="F282" s="251" t="s">
        <v>452</v>
      </c>
      <c r="G282" s="249"/>
      <c r="H282" s="252">
        <v>0.677</v>
      </c>
      <c r="I282" s="253"/>
      <c r="J282" s="249"/>
      <c r="K282" s="249"/>
      <c r="L282" s="254"/>
      <c r="M282" s="255"/>
      <c r="N282" s="256"/>
      <c r="O282" s="256"/>
      <c r="P282" s="256"/>
      <c r="Q282" s="256"/>
      <c r="R282" s="256"/>
      <c r="S282" s="256"/>
      <c r="T282" s="257"/>
      <c r="AT282" s="258" t="s">
        <v>203</v>
      </c>
      <c r="AU282" s="258" t="s">
        <v>86</v>
      </c>
      <c r="AV282" s="13" t="s">
        <v>86</v>
      </c>
      <c r="AW282" s="13" t="s">
        <v>32</v>
      </c>
      <c r="AX282" s="13" t="s">
        <v>84</v>
      </c>
      <c r="AY282" s="258" t="s">
        <v>194</v>
      </c>
    </row>
    <row r="283" spans="2:65" s="1" customFormat="1" ht="24" customHeight="1">
      <c r="B283" s="37"/>
      <c r="C283" s="224" t="s">
        <v>453</v>
      </c>
      <c r="D283" s="224" t="s">
        <v>196</v>
      </c>
      <c r="E283" s="225" t="s">
        <v>454</v>
      </c>
      <c r="F283" s="226" t="s">
        <v>455</v>
      </c>
      <c r="G283" s="227" t="s">
        <v>199</v>
      </c>
      <c r="H283" s="228">
        <v>0.078</v>
      </c>
      <c r="I283" s="229"/>
      <c r="J283" s="230">
        <f>ROUND(I283*H283,2)</f>
        <v>0</v>
      </c>
      <c r="K283" s="226" t="s">
        <v>200</v>
      </c>
      <c r="L283" s="42"/>
      <c r="M283" s="231" t="s">
        <v>1</v>
      </c>
      <c r="N283" s="232" t="s">
        <v>42</v>
      </c>
      <c r="O283" s="85"/>
      <c r="P283" s="233">
        <f>O283*H283</f>
        <v>0</v>
      </c>
      <c r="Q283" s="233">
        <v>0</v>
      </c>
      <c r="R283" s="233">
        <f>Q283*H283</f>
        <v>0</v>
      </c>
      <c r="S283" s="233">
        <v>1.8</v>
      </c>
      <c r="T283" s="234">
        <f>S283*H283</f>
        <v>0.1404</v>
      </c>
      <c r="AR283" s="235" t="s">
        <v>201</v>
      </c>
      <c r="AT283" s="235" t="s">
        <v>196</v>
      </c>
      <c r="AU283" s="235" t="s">
        <v>86</v>
      </c>
      <c r="AY283" s="16" t="s">
        <v>194</v>
      </c>
      <c r="BE283" s="236">
        <f>IF(N283="základní",J283,0)</f>
        <v>0</v>
      </c>
      <c r="BF283" s="236">
        <f>IF(N283="snížená",J283,0)</f>
        <v>0</v>
      </c>
      <c r="BG283" s="236">
        <f>IF(N283="zákl. přenesená",J283,0)</f>
        <v>0</v>
      </c>
      <c r="BH283" s="236">
        <f>IF(N283="sníž. přenesená",J283,0)</f>
        <v>0</v>
      </c>
      <c r="BI283" s="236">
        <f>IF(N283="nulová",J283,0)</f>
        <v>0</v>
      </c>
      <c r="BJ283" s="16" t="s">
        <v>86</v>
      </c>
      <c r="BK283" s="236">
        <f>ROUND(I283*H283,2)</f>
        <v>0</v>
      </c>
      <c r="BL283" s="16" t="s">
        <v>201</v>
      </c>
      <c r="BM283" s="235" t="s">
        <v>456</v>
      </c>
    </row>
    <row r="284" spans="2:51" s="13" customFormat="1" ht="12">
      <c r="B284" s="248"/>
      <c r="C284" s="249"/>
      <c r="D284" s="239" t="s">
        <v>203</v>
      </c>
      <c r="E284" s="250" t="s">
        <v>1</v>
      </c>
      <c r="F284" s="251" t="s">
        <v>457</v>
      </c>
      <c r="G284" s="249"/>
      <c r="H284" s="252">
        <v>0.078</v>
      </c>
      <c r="I284" s="253"/>
      <c r="J284" s="249"/>
      <c r="K284" s="249"/>
      <c r="L284" s="254"/>
      <c r="M284" s="255"/>
      <c r="N284" s="256"/>
      <c r="O284" s="256"/>
      <c r="P284" s="256"/>
      <c r="Q284" s="256"/>
      <c r="R284" s="256"/>
      <c r="S284" s="256"/>
      <c r="T284" s="257"/>
      <c r="AT284" s="258" t="s">
        <v>203</v>
      </c>
      <c r="AU284" s="258" t="s">
        <v>86</v>
      </c>
      <c r="AV284" s="13" t="s">
        <v>86</v>
      </c>
      <c r="AW284" s="13" t="s">
        <v>32</v>
      </c>
      <c r="AX284" s="13" t="s">
        <v>84</v>
      </c>
      <c r="AY284" s="258" t="s">
        <v>194</v>
      </c>
    </row>
    <row r="285" spans="2:65" s="1" customFormat="1" ht="24" customHeight="1">
      <c r="B285" s="37"/>
      <c r="C285" s="224" t="s">
        <v>458</v>
      </c>
      <c r="D285" s="224" t="s">
        <v>196</v>
      </c>
      <c r="E285" s="225" t="s">
        <v>459</v>
      </c>
      <c r="F285" s="226" t="s">
        <v>460</v>
      </c>
      <c r="G285" s="227" t="s">
        <v>199</v>
      </c>
      <c r="H285" s="228">
        <v>0.36</v>
      </c>
      <c r="I285" s="229"/>
      <c r="J285" s="230">
        <f>ROUND(I285*H285,2)</f>
        <v>0</v>
      </c>
      <c r="K285" s="226" t="s">
        <v>200</v>
      </c>
      <c r="L285" s="42"/>
      <c r="M285" s="231" t="s">
        <v>1</v>
      </c>
      <c r="N285" s="232" t="s">
        <v>42</v>
      </c>
      <c r="O285" s="85"/>
      <c r="P285" s="233">
        <f>O285*H285</f>
        <v>0</v>
      </c>
      <c r="Q285" s="233">
        <v>0</v>
      </c>
      <c r="R285" s="233">
        <f>Q285*H285</f>
        <v>0</v>
      </c>
      <c r="S285" s="233">
        <v>1.8</v>
      </c>
      <c r="T285" s="234">
        <f>S285*H285</f>
        <v>0.648</v>
      </c>
      <c r="AR285" s="235" t="s">
        <v>201</v>
      </c>
      <c r="AT285" s="235" t="s">
        <v>196</v>
      </c>
      <c r="AU285" s="235" t="s">
        <v>86</v>
      </c>
      <c r="AY285" s="16" t="s">
        <v>194</v>
      </c>
      <c r="BE285" s="236">
        <f>IF(N285="základní",J285,0)</f>
        <v>0</v>
      </c>
      <c r="BF285" s="236">
        <f>IF(N285="snížená",J285,0)</f>
        <v>0</v>
      </c>
      <c r="BG285" s="236">
        <f>IF(N285="zákl. přenesená",J285,0)</f>
        <v>0</v>
      </c>
      <c r="BH285" s="236">
        <f>IF(N285="sníž. přenesená",J285,0)</f>
        <v>0</v>
      </c>
      <c r="BI285" s="236">
        <f>IF(N285="nulová",J285,0)</f>
        <v>0</v>
      </c>
      <c r="BJ285" s="16" t="s">
        <v>86</v>
      </c>
      <c r="BK285" s="236">
        <f>ROUND(I285*H285,2)</f>
        <v>0</v>
      </c>
      <c r="BL285" s="16" t="s">
        <v>201</v>
      </c>
      <c r="BM285" s="235" t="s">
        <v>461</v>
      </c>
    </row>
    <row r="286" spans="2:51" s="13" customFormat="1" ht="12">
      <c r="B286" s="248"/>
      <c r="C286" s="249"/>
      <c r="D286" s="239" t="s">
        <v>203</v>
      </c>
      <c r="E286" s="250" t="s">
        <v>1</v>
      </c>
      <c r="F286" s="251" t="s">
        <v>462</v>
      </c>
      <c r="G286" s="249"/>
      <c r="H286" s="252">
        <v>0.36</v>
      </c>
      <c r="I286" s="253"/>
      <c r="J286" s="249"/>
      <c r="K286" s="249"/>
      <c r="L286" s="254"/>
      <c r="M286" s="255"/>
      <c r="N286" s="256"/>
      <c r="O286" s="256"/>
      <c r="P286" s="256"/>
      <c r="Q286" s="256"/>
      <c r="R286" s="256"/>
      <c r="S286" s="256"/>
      <c r="T286" s="257"/>
      <c r="AT286" s="258" t="s">
        <v>203</v>
      </c>
      <c r="AU286" s="258" t="s">
        <v>86</v>
      </c>
      <c r="AV286" s="13" t="s">
        <v>86</v>
      </c>
      <c r="AW286" s="13" t="s">
        <v>32</v>
      </c>
      <c r="AX286" s="13" t="s">
        <v>84</v>
      </c>
      <c r="AY286" s="258" t="s">
        <v>194</v>
      </c>
    </row>
    <row r="287" spans="2:65" s="1" customFormat="1" ht="24" customHeight="1">
      <c r="B287" s="37"/>
      <c r="C287" s="224" t="s">
        <v>463</v>
      </c>
      <c r="D287" s="224" t="s">
        <v>196</v>
      </c>
      <c r="E287" s="225" t="s">
        <v>464</v>
      </c>
      <c r="F287" s="226" t="s">
        <v>465</v>
      </c>
      <c r="G287" s="227" t="s">
        <v>199</v>
      </c>
      <c r="H287" s="228">
        <v>0.6</v>
      </c>
      <c r="I287" s="229"/>
      <c r="J287" s="230">
        <f>ROUND(I287*H287,2)</f>
        <v>0</v>
      </c>
      <c r="K287" s="226" t="s">
        <v>200</v>
      </c>
      <c r="L287" s="42"/>
      <c r="M287" s="231" t="s">
        <v>1</v>
      </c>
      <c r="N287" s="232" t="s">
        <v>42</v>
      </c>
      <c r="O287" s="85"/>
      <c r="P287" s="233">
        <f>O287*H287</f>
        <v>0</v>
      </c>
      <c r="Q287" s="233">
        <v>0</v>
      </c>
      <c r="R287" s="233">
        <f>Q287*H287</f>
        <v>0</v>
      </c>
      <c r="S287" s="233">
        <v>1.8</v>
      </c>
      <c r="T287" s="234">
        <f>S287*H287</f>
        <v>1.08</v>
      </c>
      <c r="AR287" s="235" t="s">
        <v>201</v>
      </c>
      <c r="AT287" s="235" t="s">
        <v>196</v>
      </c>
      <c r="AU287" s="235" t="s">
        <v>86</v>
      </c>
      <c r="AY287" s="16" t="s">
        <v>194</v>
      </c>
      <c r="BE287" s="236">
        <f>IF(N287="základní",J287,0)</f>
        <v>0</v>
      </c>
      <c r="BF287" s="236">
        <f>IF(N287="snížená",J287,0)</f>
        <v>0</v>
      </c>
      <c r="BG287" s="236">
        <f>IF(N287="zákl. přenesená",J287,0)</f>
        <v>0</v>
      </c>
      <c r="BH287" s="236">
        <f>IF(N287="sníž. přenesená",J287,0)</f>
        <v>0</v>
      </c>
      <c r="BI287" s="236">
        <f>IF(N287="nulová",J287,0)</f>
        <v>0</v>
      </c>
      <c r="BJ287" s="16" t="s">
        <v>86</v>
      </c>
      <c r="BK287" s="236">
        <f>ROUND(I287*H287,2)</f>
        <v>0</v>
      </c>
      <c r="BL287" s="16" t="s">
        <v>201</v>
      </c>
      <c r="BM287" s="235" t="s">
        <v>466</v>
      </c>
    </row>
    <row r="288" spans="2:51" s="13" customFormat="1" ht="12">
      <c r="B288" s="248"/>
      <c r="C288" s="249"/>
      <c r="D288" s="239" t="s">
        <v>203</v>
      </c>
      <c r="E288" s="250" t="s">
        <v>1</v>
      </c>
      <c r="F288" s="251" t="s">
        <v>467</v>
      </c>
      <c r="G288" s="249"/>
      <c r="H288" s="252">
        <v>0.6</v>
      </c>
      <c r="I288" s="253"/>
      <c r="J288" s="249"/>
      <c r="K288" s="249"/>
      <c r="L288" s="254"/>
      <c r="M288" s="255"/>
      <c r="N288" s="256"/>
      <c r="O288" s="256"/>
      <c r="P288" s="256"/>
      <c r="Q288" s="256"/>
      <c r="R288" s="256"/>
      <c r="S288" s="256"/>
      <c r="T288" s="257"/>
      <c r="AT288" s="258" t="s">
        <v>203</v>
      </c>
      <c r="AU288" s="258" t="s">
        <v>86</v>
      </c>
      <c r="AV288" s="13" t="s">
        <v>86</v>
      </c>
      <c r="AW288" s="13" t="s">
        <v>32</v>
      </c>
      <c r="AX288" s="13" t="s">
        <v>84</v>
      </c>
      <c r="AY288" s="258" t="s">
        <v>194</v>
      </c>
    </row>
    <row r="289" spans="2:65" s="1" customFormat="1" ht="24" customHeight="1">
      <c r="B289" s="37"/>
      <c r="C289" s="224" t="s">
        <v>468</v>
      </c>
      <c r="D289" s="224" t="s">
        <v>196</v>
      </c>
      <c r="E289" s="225" t="s">
        <v>469</v>
      </c>
      <c r="F289" s="226" t="s">
        <v>470</v>
      </c>
      <c r="G289" s="227" t="s">
        <v>238</v>
      </c>
      <c r="H289" s="228">
        <v>227.182</v>
      </c>
      <c r="I289" s="229"/>
      <c r="J289" s="230">
        <f>ROUND(I289*H289,2)</f>
        <v>0</v>
      </c>
      <c r="K289" s="226" t="s">
        <v>200</v>
      </c>
      <c r="L289" s="42"/>
      <c r="M289" s="231" t="s">
        <v>1</v>
      </c>
      <c r="N289" s="232" t="s">
        <v>42</v>
      </c>
      <c r="O289" s="85"/>
      <c r="P289" s="233">
        <f>O289*H289</f>
        <v>0</v>
      </c>
      <c r="Q289" s="233">
        <v>0</v>
      </c>
      <c r="R289" s="233">
        <f>Q289*H289</f>
        <v>0</v>
      </c>
      <c r="S289" s="233">
        <v>0.016</v>
      </c>
      <c r="T289" s="234">
        <f>S289*H289</f>
        <v>3.634912</v>
      </c>
      <c r="AR289" s="235" t="s">
        <v>201</v>
      </c>
      <c r="AT289" s="235" t="s">
        <v>196</v>
      </c>
      <c r="AU289" s="235" t="s">
        <v>86</v>
      </c>
      <c r="AY289" s="16" t="s">
        <v>194</v>
      </c>
      <c r="BE289" s="236">
        <f>IF(N289="základní",J289,0)</f>
        <v>0</v>
      </c>
      <c r="BF289" s="236">
        <f>IF(N289="snížená",J289,0)</f>
        <v>0</v>
      </c>
      <c r="BG289" s="236">
        <f>IF(N289="zákl. přenesená",J289,0)</f>
        <v>0</v>
      </c>
      <c r="BH289" s="236">
        <f>IF(N289="sníž. přenesená",J289,0)</f>
        <v>0</v>
      </c>
      <c r="BI289" s="236">
        <f>IF(N289="nulová",J289,0)</f>
        <v>0</v>
      </c>
      <c r="BJ289" s="16" t="s">
        <v>86</v>
      </c>
      <c r="BK289" s="236">
        <f>ROUND(I289*H289,2)</f>
        <v>0</v>
      </c>
      <c r="BL289" s="16" t="s">
        <v>201</v>
      </c>
      <c r="BM289" s="235" t="s">
        <v>471</v>
      </c>
    </row>
    <row r="290" spans="2:51" s="13" customFormat="1" ht="12">
      <c r="B290" s="248"/>
      <c r="C290" s="249"/>
      <c r="D290" s="239" t="s">
        <v>203</v>
      </c>
      <c r="E290" s="250" t="s">
        <v>125</v>
      </c>
      <c r="F290" s="251" t="s">
        <v>472</v>
      </c>
      <c r="G290" s="249"/>
      <c r="H290" s="252">
        <v>227.182</v>
      </c>
      <c r="I290" s="253"/>
      <c r="J290" s="249"/>
      <c r="K290" s="249"/>
      <c r="L290" s="254"/>
      <c r="M290" s="255"/>
      <c r="N290" s="256"/>
      <c r="O290" s="256"/>
      <c r="P290" s="256"/>
      <c r="Q290" s="256"/>
      <c r="R290" s="256"/>
      <c r="S290" s="256"/>
      <c r="T290" s="257"/>
      <c r="AT290" s="258" t="s">
        <v>203</v>
      </c>
      <c r="AU290" s="258" t="s">
        <v>86</v>
      </c>
      <c r="AV290" s="13" t="s">
        <v>86</v>
      </c>
      <c r="AW290" s="13" t="s">
        <v>32</v>
      </c>
      <c r="AX290" s="13" t="s">
        <v>84</v>
      </c>
      <c r="AY290" s="258" t="s">
        <v>194</v>
      </c>
    </row>
    <row r="291" spans="2:65" s="1" customFormat="1" ht="24" customHeight="1">
      <c r="B291" s="37"/>
      <c r="C291" s="224" t="s">
        <v>473</v>
      </c>
      <c r="D291" s="224" t="s">
        <v>196</v>
      </c>
      <c r="E291" s="225" t="s">
        <v>474</v>
      </c>
      <c r="F291" s="226" t="s">
        <v>475</v>
      </c>
      <c r="G291" s="227" t="s">
        <v>238</v>
      </c>
      <c r="H291" s="228">
        <v>121.122</v>
      </c>
      <c r="I291" s="229"/>
      <c r="J291" s="230">
        <f>ROUND(I291*H291,2)</f>
        <v>0</v>
      </c>
      <c r="K291" s="226" t="s">
        <v>200</v>
      </c>
      <c r="L291" s="42"/>
      <c r="M291" s="231" t="s">
        <v>1</v>
      </c>
      <c r="N291" s="232" t="s">
        <v>42</v>
      </c>
      <c r="O291" s="85"/>
      <c r="P291" s="233">
        <f>O291*H291</f>
        <v>0</v>
      </c>
      <c r="Q291" s="233">
        <v>0</v>
      </c>
      <c r="R291" s="233">
        <f>Q291*H291</f>
        <v>0</v>
      </c>
      <c r="S291" s="233">
        <v>0</v>
      </c>
      <c r="T291" s="234">
        <f>S291*H291</f>
        <v>0</v>
      </c>
      <c r="AR291" s="235" t="s">
        <v>201</v>
      </c>
      <c r="AT291" s="235" t="s">
        <v>196</v>
      </c>
      <c r="AU291" s="235" t="s">
        <v>86</v>
      </c>
      <c r="AY291" s="16" t="s">
        <v>194</v>
      </c>
      <c r="BE291" s="236">
        <f>IF(N291="základní",J291,0)</f>
        <v>0</v>
      </c>
      <c r="BF291" s="236">
        <f>IF(N291="snížená",J291,0)</f>
        <v>0</v>
      </c>
      <c r="BG291" s="236">
        <f>IF(N291="zákl. přenesená",J291,0)</f>
        <v>0</v>
      </c>
      <c r="BH291" s="236">
        <f>IF(N291="sníž. přenesená",J291,0)</f>
        <v>0</v>
      </c>
      <c r="BI291" s="236">
        <f>IF(N291="nulová",J291,0)</f>
        <v>0</v>
      </c>
      <c r="BJ291" s="16" t="s">
        <v>86</v>
      </c>
      <c r="BK291" s="236">
        <f>ROUND(I291*H291,2)</f>
        <v>0</v>
      </c>
      <c r="BL291" s="16" t="s">
        <v>201</v>
      </c>
      <c r="BM291" s="235" t="s">
        <v>476</v>
      </c>
    </row>
    <row r="292" spans="2:51" s="13" customFormat="1" ht="12">
      <c r="B292" s="248"/>
      <c r="C292" s="249"/>
      <c r="D292" s="239" t="s">
        <v>203</v>
      </c>
      <c r="E292" s="250" t="s">
        <v>1</v>
      </c>
      <c r="F292" s="251" t="s">
        <v>477</v>
      </c>
      <c r="G292" s="249"/>
      <c r="H292" s="252">
        <v>97.31</v>
      </c>
      <c r="I292" s="253"/>
      <c r="J292" s="249"/>
      <c r="K292" s="249"/>
      <c r="L292" s="254"/>
      <c r="M292" s="255"/>
      <c r="N292" s="256"/>
      <c r="O292" s="256"/>
      <c r="P292" s="256"/>
      <c r="Q292" s="256"/>
      <c r="R292" s="256"/>
      <c r="S292" s="256"/>
      <c r="T292" s="257"/>
      <c r="AT292" s="258" t="s">
        <v>203</v>
      </c>
      <c r="AU292" s="258" t="s">
        <v>86</v>
      </c>
      <c r="AV292" s="13" t="s">
        <v>86</v>
      </c>
      <c r="AW292" s="13" t="s">
        <v>32</v>
      </c>
      <c r="AX292" s="13" t="s">
        <v>76</v>
      </c>
      <c r="AY292" s="258" t="s">
        <v>194</v>
      </c>
    </row>
    <row r="293" spans="2:51" s="13" customFormat="1" ht="12">
      <c r="B293" s="248"/>
      <c r="C293" s="249"/>
      <c r="D293" s="239" t="s">
        <v>203</v>
      </c>
      <c r="E293" s="250" t="s">
        <v>1</v>
      </c>
      <c r="F293" s="251" t="s">
        <v>478</v>
      </c>
      <c r="G293" s="249"/>
      <c r="H293" s="252">
        <v>23.812</v>
      </c>
      <c r="I293" s="253"/>
      <c r="J293" s="249"/>
      <c r="K293" s="249"/>
      <c r="L293" s="254"/>
      <c r="M293" s="255"/>
      <c r="N293" s="256"/>
      <c r="O293" s="256"/>
      <c r="P293" s="256"/>
      <c r="Q293" s="256"/>
      <c r="R293" s="256"/>
      <c r="S293" s="256"/>
      <c r="T293" s="257"/>
      <c r="AT293" s="258" t="s">
        <v>203</v>
      </c>
      <c r="AU293" s="258" t="s">
        <v>86</v>
      </c>
      <c r="AV293" s="13" t="s">
        <v>86</v>
      </c>
      <c r="AW293" s="13" t="s">
        <v>32</v>
      </c>
      <c r="AX293" s="13" t="s">
        <v>76</v>
      </c>
      <c r="AY293" s="258" t="s">
        <v>194</v>
      </c>
    </row>
    <row r="294" spans="2:51" s="14" customFormat="1" ht="12">
      <c r="B294" s="259"/>
      <c r="C294" s="260"/>
      <c r="D294" s="239" t="s">
        <v>203</v>
      </c>
      <c r="E294" s="261" t="s">
        <v>1</v>
      </c>
      <c r="F294" s="262" t="s">
        <v>219</v>
      </c>
      <c r="G294" s="260"/>
      <c r="H294" s="263">
        <v>121.122</v>
      </c>
      <c r="I294" s="264"/>
      <c r="J294" s="260"/>
      <c r="K294" s="260"/>
      <c r="L294" s="265"/>
      <c r="M294" s="266"/>
      <c r="N294" s="267"/>
      <c r="O294" s="267"/>
      <c r="P294" s="267"/>
      <c r="Q294" s="267"/>
      <c r="R294" s="267"/>
      <c r="S294" s="267"/>
      <c r="T294" s="268"/>
      <c r="AT294" s="269" t="s">
        <v>203</v>
      </c>
      <c r="AU294" s="269" t="s">
        <v>86</v>
      </c>
      <c r="AV294" s="14" t="s">
        <v>201</v>
      </c>
      <c r="AW294" s="14" t="s">
        <v>32</v>
      </c>
      <c r="AX294" s="14" t="s">
        <v>84</v>
      </c>
      <c r="AY294" s="269" t="s">
        <v>194</v>
      </c>
    </row>
    <row r="295" spans="2:63" s="11" customFormat="1" ht="22.8" customHeight="1">
      <c r="B295" s="208"/>
      <c r="C295" s="209"/>
      <c r="D295" s="210" t="s">
        <v>75</v>
      </c>
      <c r="E295" s="222" t="s">
        <v>479</v>
      </c>
      <c r="F295" s="222" t="s">
        <v>480</v>
      </c>
      <c r="G295" s="209"/>
      <c r="H295" s="209"/>
      <c r="I295" s="212"/>
      <c r="J295" s="223">
        <f>BK295</f>
        <v>0</v>
      </c>
      <c r="K295" s="209"/>
      <c r="L295" s="214"/>
      <c r="M295" s="215"/>
      <c r="N295" s="216"/>
      <c r="O295" s="216"/>
      <c r="P295" s="217">
        <f>SUM(P296:P300)</f>
        <v>0</v>
      </c>
      <c r="Q295" s="216"/>
      <c r="R295" s="217">
        <f>SUM(R296:R300)</f>
        <v>0</v>
      </c>
      <c r="S295" s="216"/>
      <c r="T295" s="218">
        <f>SUM(T296:T300)</f>
        <v>0</v>
      </c>
      <c r="AR295" s="219" t="s">
        <v>84</v>
      </c>
      <c r="AT295" s="220" t="s">
        <v>75</v>
      </c>
      <c r="AU295" s="220" t="s">
        <v>84</v>
      </c>
      <c r="AY295" s="219" t="s">
        <v>194</v>
      </c>
      <c r="BK295" s="221">
        <f>SUM(BK296:BK300)</f>
        <v>0</v>
      </c>
    </row>
    <row r="296" spans="2:65" s="1" customFormat="1" ht="24" customHeight="1">
      <c r="B296" s="37"/>
      <c r="C296" s="224" t="s">
        <v>481</v>
      </c>
      <c r="D296" s="224" t="s">
        <v>196</v>
      </c>
      <c r="E296" s="225" t="s">
        <v>482</v>
      </c>
      <c r="F296" s="226" t="s">
        <v>483</v>
      </c>
      <c r="G296" s="227" t="s">
        <v>223</v>
      </c>
      <c r="H296" s="228">
        <v>40.262</v>
      </c>
      <c r="I296" s="229"/>
      <c r="J296" s="230">
        <f>ROUND(I296*H296,2)</f>
        <v>0</v>
      </c>
      <c r="K296" s="226" t="s">
        <v>200</v>
      </c>
      <c r="L296" s="42"/>
      <c r="M296" s="231" t="s">
        <v>1</v>
      </c>
      <c r="N296" s="232" t="s">
        <v>42</v>
      </c>
      <c r="O296" s="85"/>
      <c r="P296" s="233">
        <f>O296*H296</f>
        <v>0</v>
      </c>
      <c r="Q296" s="233">
        <v>0</v>
      </c>
      <c r="R296" s="233">
        <f>Q296*H296</f>
        <v>0</v>
      </c>
      <c r="S296" s="233">
        <v>0</v>
      </c>
      <c r="T296" s="234">
        <f>S296*H296</f>
        <v>0</v>
      </c>
      <c r="AR296" s="235" t="s">
        <v>201</v>
      </c>
      <c r="AT296" s="235" t="s">
        <v>196</v>
      </c>
      <c r="AU296" s="235" t="s">
        <v>86</v>
      </c>
      <c r="AY296" s="16" t="s">
        <v>194</v>
      </c>
      <c r="BE296" s="236">
        <f>IF(N296="základní",J296,0)</f>
        <v>0</v>
      </c>
      <c r="BF296" s="236">
        <f>IF(N296="snížená",J296,0)</f>
        <v>0</v>
      </c>
      <c r="BG296" s="236">
        <f>IF(N296="zákl. přenesená",J296,0)</f>
        <v>0</v>
      </c>
      <c r="BH296" s="236">
        <f>IF(N296="sníž. přenesená",J296,0)</f>
        <v>0</v>
      </c>
      <c r="BI296" s="236">
        <f>IF(N296="nulová",J296,0)</f>
        <v>0</v>
      </c>
      <c r="BJ296" s="16" t="s">
        <v>86</v>
      </c>
      <c r="BK296" s="236">
        <f>ROUND(I296*H296,2)</f>
        <v>0</v>
      </c>
      <c r="BL296" s="16" t="s">
        <v>201</v>
      </c>
      <c r="BM296" s="235" t="s">
        <v>484</v>
      </c>
    </row>
    <row r="297" spans="2:65" s="1" customFormat="1" ht="24" customHeight="1">
      <c r="B297" s="37"/>
      <c r="C297" s="224" t="s">
        <v>485</v>
      </c>
      <c r="D297" s="224" t="s">
        <v>196</v>
      </c>
      <c r="E297" s="225" t="s">
        <v>486</v>
      </c>
      <c r="F297" s="226" t="s">
        <v>487</v>
      </c>
      <c r="G297" s="227" t="s">
        <v>223</v>
      </c>
      <c r="H297" s="228">
        <v>40.262</v>
      </c>
      <c r="I297" s="229"/>
      <c r="J297" s="230">
        <f>ROUND(I297*H297,2)</f>
        <v>0</v>
      </c>
      <c r="K297" s="226" t="s">
        <v>200</v>
      </c>
      <c r="L297" s="42"/>
      <c r="M297" s="231" t="s">
        <v>1</v>
      </c>
      <c r="N297" s="232" t="s">
        <v>42</v>
      </c>
      <c r="O297" s="85"/>
      <c r="P297" s="233">
        <f>O297*H297</f>
        <v>0</v>
      </c>
      <c r="Q297" s="233">
        <v>0</v>
      </c>
      <c r="R297" s="233">
        <f>Q297*H297</f>
        <v>0</v>
      </c>
      <c r="S297" s="233">
        <v>0</v>
      </c>
      <c r="T297" s="234">
        <f>S297*H297</f>
        <v>0</v>
      </c>
      <c r="AR297" s="235" t="s">
        <v>201</v>
      </c>
      <c r="AT297" s="235" t="s">
        <v>196</v>
      </c>
      <c r="AU297" s="235" t="s">
        <v>86</v>
      </c>
      <c r="AY297" s="16" t="s">
        <v>194</v>
      </c>
      <c r="BE297" s="236">
        <f>IF(N297="základní",J297,0)</f>
        <v>0</v>
      </c>
      <c r="BF297" s="236">
        <f>IF(N297="snížená",J297,0)</f>
        <v>0</v>
      </c>
      <c r="BG297" s="236">
        <f>IF(N297="zákl. přenesená",J297,0)</f>
        <v>0</v>
      </c>
      <c r="BH297" s="236">
        <f>IF(N297="sníž. přenesená",J297,0)</f>
        <v>0</v>
      </c>
      <c r="BI297" s="236">
        <f>IF(N297="nulová",J297,0)</f>
        <v>0</v>
      </c>
      <c r="BJ297" s="16" t="s">
        <v>86</v>
      </c>
      <c r="BK297" s="236">
        <f>ROUND(I297*H297,2)</f>
        <v>0</v>
      </c>
      <c r="BL297" s="16" t="s">
        <v>201</v>
      </c>
      <c r="BM297" s="235" t="s">
        <v>488</v>
      </c>
    </row>
    <row r="298" spans="2:65" s="1" customFormat="1" ht="24" customHeight="1">
      <c r="B298" s="37"/>
      <c r="C298" s="224" t="s">
        <v>489</v>
      </c>
      <c r="D298" s="224" t="s">
        <v>196</v>
      </c>
      <c r="E298" s="225" t="s">
        <v>490</v>
      </c>
      <c r="F298" s="226" t="s">
        <v>491</v>
      </c>
      <c r="G298" s="227" t="s">
        <v>223</v>
      </c>
      <c r="H298" s="228">
        <v>483.144</v>
      </c>
      <c r="I298" s="229"/>
      <c r="J298" s="230">
        <f>ROUND(I298*H298,2)</f>
        <v>0</v>
      </c>
      <c r="K298" s="226" t="s">
        <v>200</v>
      </c>
      <c r="L298" s="42"/>
      <c r="M298" s="231" t="s">
        <v>1</v>
      </c>
      <c r="N298" s="232" t="s">
        <v>42</v>
      </c>
      <c r="O298" s="85"/>
      <c r="P298" s="233">
        <f>O298*H298</f>
        <v>0</v>
      </c>
      <c r="Q298" s="233">
        <v>0</v>
      </c>
      <c r="R298" s="233">
        <f>Q298*H298</f>
        <v>0</v>
      </c>
      <c r="S298" s="233">
        <v>0</v>
      </c>
      <c r="T298" s="234">
        <f>S298*H298</f>
        <v>0</v>
      </c>
      <c r="AR298" s="235" t="s">
        <v>201</v>
      </c>
      <c r="AT298" s="235" t="s">
        <v>196</v>
      </c>
      <c r="AU298" s="235" t="s">
        <v>86</v>
      </c>
      <c r="AY298" s="16" t="s">
        <v>194</v>
      </c>
      <c r="BE298" s="236">
        <f>IF(N298="základní",J298,0)</f>
        <v>0</v>
      </c>
      <c r="BF298" s="236">
        <f>IF(N298="snížená",J298,0)</f>
        <v>0</v>
      </c>
      <c r="BG298" s="236">
        <f>IF(N298="zákl. přenesená",J298,0)</f>
        <v>0</v>
      </c>
      <c r="BH298" s="236">
        <f>IF(N298="sníž. přenesená",J298,0)</f>
        <v>0</v>
      </c>
      <c r="BI298" s="236">
        <f>IF(N298="nulová",J298,0)</f>
        <v>0</v>
      </c>
      <c r="BJ298" s="16" t="s">
        <v>86</v>
      </c>
      <c r="BK298" s="236">
        <f>ROUND(I298*H298,2)</f>
        <v>0</v>
      </c>
      <c r="BL298" s="16" t="s">
        <v>201</v>
      </c>
      <c r="BM298" s="235" t="s">
        <v>492</v>
      </c>
    </row>
    <row r="299" spans="2:51" s="13" customFormat="1" ht="12">
      <c r="B299" s="248"/>
      <c r="C299" s="249"/>
      <c r="D299" s="239" t="s">
        <v>203</v>
      </c>
      <c r="E299" s="249"/>
      <c r="F299" s="251" t="s">
        <v>493</v>
      </c>
      <c r="G299" s="249"/>
      <c r="H299" s="252">
        <v>483.144</v>
      </c>
      <c r="I299" s="253"/>
      <c r="J299" s="249"/>
      <c r="K299" s="249"/>
      <c r="L299" s="254"/>
      <c r="M299" s="255"/>
      <c r="N299" s="256"/>
      <c r="O299" s="256"/>
      <c r="P299" s="256"/>
      <c r="Q299" s="256"/>
      <c r="R299" s="256"/>
      <c r="S299" s="256"/>
      <c r="T299" s="257"/>
      <c r="AT299" s="258" t="s">
        <v>203</v>
      </c>
      <c r="AU299" s="258" t="s">
        <v>86</v>
      </c>
      <c r="AV299" s="13" t="s">
        <v>86</v>
      </c>
      <c r="AW299" s="13" t="s">
        <v>4</v>
      </c>
      <c r="AX299" s="13" t="s">
        <v>84</v>
      </c>
      <c r="AY299" s="258" t="s">
        <v>194</v>
      </c>
    </row>
    <row r="300" spans="2:65" s="1" customFormat="1" ht="24" customHeight="1">
      <c r="B300" s="37"/>
      <c r="C300" s="224" t="s">
        <v>494</v>
      </c>
      <c r="D300" s="224" t="s">
        <v>196</v>
      </c>
      <c r="E300" s="225" t="s">
        <v>495</v>
      </c>
      <c r="F300" s="226" t="s">
        <v>496</v>
      </c>
      <c r="G300" s="227" t="s">
        <v>223</v>
      </c>
      <c r="H300" s="228">
        <v>40.262</v>
      </c>
      <c r="I300" s="229"/>
      <c r="J300" s="230">
        <f>ROUND(I300*H300,2)</f>
        <v>0</v>
      </c>
      <c r="K300" s="226" t="s">
        <v>200</v>
      </c>
      <c r="L300" s="42"/>
      <c r="M300" s="231" t="s">
        <v>1</v>
      </c>
      <c r="N300" s="232" t="s">
        <v>42</v>
      </c>
      <c r="O300" s="85"/>
      <c r="P300" s="233">
        <f>O300*H300</f>
        <v>0</v>
      </c>
      <c r="Q300" s="233">
        <v>0</v>
      </c>
      <c r="R300" s="233">
        <f>Q300*H300</f>
        <v>0</v>
      </c>
      <c r="S300" s="233">
        <v>0</v>
      </c>
      <c r="T300" s="234">
        <f>S300*H300</f>
        <v>0</v>
      </c>
      <c r="AR300" s="235" t="s">
        <v>201</v>
      </c>
      <c r="AT300" s="235" t="s">
        <v>196</v>
      </c>
      <c r="AU300" s="235" t="s">
        <v>86</v>
      </c>
      <c r="AY300" s="16" t="s">
        <v>194</v>
      </c>
      <c r="BE300" s="236">
        <f>IF(N300="základní",J300,0)</f>
        <v>0</v>
      </c>
      <c r="BF300" s="236">
        <f>IF(N300="snížená",J300,0)</f>
        <v>0</v>
      </c>
      <c r="BG300" s="236">
        <f>IF(N300="zákl. přenesená",J300,0)</f>
        <v>0</v>
      </c>
      <c r="BH300" s="236">
        <f>IF(N300="sníž. přenesená",J300,0)</f>
        <v>0</v>
      </c>
      <c r="BI300" s="236">
        <f>IF(N300="nulová",J300,0)</f>
        <v>0</v>
      </c>
      <c r="BJ300" s="16" t="s">
        <v>86</v>
      </c>
      <c r="BK300" s="236">
        <f>ROUND(I300*H300,2)</f>
        <v>0</v>
      </c>
      <c r="BL300" s="16" t="s">
        <v>201</v>
      </c>
      <c r="BM300" s="235" t="s">
        <v>497</v>
      </c>
    </row>
    <row r="301" spans="2:63" s="11" customFormat="1" ht="22.8" customHeight="1">
      <c r="B301" s="208"/>
      <c r="C301" s="209"/>
      <c r="D301" s="210" t="s">
        <v>75</v>
      </c>
      <c r="E301" s="222" t="s">
        <v>498</v>
      </c>
      <c r="F301" s="222" t="s">
        <v>499</v>
      </c>
      <c r="G301" s="209"/>
      <c r="H301" s="209"/>
      <c r="I301" s="212"/>
      <c r="J301" s="223">
        <f>BK301</f>
        <v>0</v>
      </c>
      <c r="K301" s="209"/>
      <c r="L301" s="214"/>
      <c r="M301" s="215"/>
      <c r="N301" s="216"/>
      <c r="O301" s="216"/>
      <c r="P301" s="217">
        <f>P302</f>
        <v>0</v>
      </c>
      <c r="Q301" s="216"/>
      <c r="R301" s="217">
        <f>R302</f>
        <v>0</v>
      </c>
      <c r="S301" s="216"/>
      <c r="T301" s="218">
        <f>T302</f>
        <v>0</v>
      </c>
      <c r="AR301" s="219" t="s">
        <v>84</v>
      </c>
      <c r="AT301" s="220" t="s">
        <v>75</v>
      </c>
      <c r="AU301" s="220" t="s">
        <v>84</v>
      </c>
      <c r="AY301" s="219" t="s">
        <v>194</v>
      </c>
      <c r="BK301" s="221">
        <f>BK302</f>
        <v>0</v>
      </c>
    </row>
    <row r="302" spans="2:65" s="1" customFormat="1" ht="16.5" customHeight="1">
      <c r="B302" s="37"/>
      <c r="C302" s="224" t="s">
        <v>500</v>
      </c>
      <c r="D302" s="224" t="s">
        <v>196</v>
      </c>
      <c r="E302" s="225" t="s">
        <v>501</v>
      </c>
      <c r="F302" s="226" t="s">
        <v>502</v>
      </c>
      <c r="G302" s="227" t="s">
        <v>223</v>
      </c>
      <c r="H302" s="228">
        <v>32.447</v>
      </c>
      <c r="I302" s="229"/>
      <c r="J302" s="230">
        <f>ROUND(I302*H302,2)</f>
        <v>0</v>
      </c>
      <c r="K302" s="226" t="s">
        <v>200</v>
      </c>
      <c r="L302" s="42"/>
      <c r="M302" s="231" t="s">
        <v>1</v>
      </c>
      <c r="N302" s="232" t="s">
        <v>42</v>
      </c>
      <c r="O302" s="85"/>
      <c r="P302" s="233">
        <f>O302*H302</f>
        <v>0</v>
      </c>
      <c r="Q302" s="233">
        <v>0</v>
      </c>
      <c r="R302" s="233">
        <f>Q302*H302</f>
        <v>0</v>
      </c>
      <c r="S302" s="233">
        <v>0</v>
      </c>
      <c r="T302" s="234">
        <f>S302*H302</f>
        <v>0</v>
      </c>
      <c r="AR302" s="235" t="s">
        <v>201</v>
      </c>
      <c r="AT302" s="235" t="s">
        <v>196</v>
      </c>
      <c r="AU302" s="235" t="s">
        <v>86</v>
      </c>
      <c r="AY302" s="16" t="s">
        <v>194</v>
      </c>
      <c r="BE302" s="236">
        <f>IF(N302="základní",J302,0)</f>
        <v>0</v>
      </c>
      <c r="BF302" s="236">
        <f>IF(N302="snížená",J302,0)</f>
        <v>0</v>
      </c>
      <c r="BG302" s="236">
        <f>IF(N302="zákl. přenesená",J302,0)</f>
        <v>0</v>
      </c>
      <c r="BH302" s="236">
        <f>IF(N302="sníž. přenesená",J302,0)</f>
        <v>0</v>
      </c>
      <c r="BI302" s="236">
        <f>IF(N302="nulová",J302,0)</f>
        <v>0</v>
      </c>
      <c r="BJ302" s="16" t="s">
        <v>86</v>
      </c>
      <c r="BK302" s="236">
        <f>ROUND(I302*H302,2)</f>
        <v>0</v>
      </c>
      <c r="BL302" s="16" t="s">
        <v>201</v>
      </c>
      <c r="BM302" s="235" t="s">
        <v>503</v>
      </c>
    </row>
    <row r="303" spans="2:63" s="11" customFormat="1" ht="25.9" customHeight="1">
      <c r="B303" s="208"/>
      <c r="C303" s="209"/>
      <c r="D303" s="210" t="s">
        <v>75</v>
      </c>
      <c r="E303" s="211" t="s">
        <v>504</v>
      </c>
      <c r="F303" s="211" t="s">
        <v>505</v>
      </c>
      <c r="G303" s="209"/>
      <c r="H303" s="209"/>
      <c r="I303" s="212"/>
      <c r="J303" s="213">
        <f>BK303</f>
        <v>0</v>
      </c>
      <c r="K303" s="209"/>
      <c r="L303" s="214"/>
      <c r="M303" s="215"/>
      <c r="N303" s="216"/>
      <c r="O303" s="216"/>
      <c r="P303" s="217">
        <f>P304+P315+P339+P342+P346+P357+P386+P412+P418+P521+P536+P565+P589+P593+P616+P623</f>
        <v>0</v>
      </c>
      <c r="Q303" s="216"/>
      <c r="R303" s="217">
        <f>R304+R315+R339+R342+R346+R357+R386+R412+R418+R521+R536+R565+R589+R593+R616+R623</f>
        <v>14.676614690000001</v>
      </c>
      <c r="S303" s="216"/>
      <c r="T303" s="218">
        <f>T304+T315+T339+T342+T346+T357+T386+T412+T418+T521+T536+T565+T589+T593+T616+T623</f>
        <v>13.29448634</v>
      </c>
      <c r="AR303" s="219" t="s">
        <v>86</v>
      </c>
      <c r="AT303" s="220" t="s">
        <v>75</v>
      </c>
      <c r="AU303" s="220" t="s">
        <v>76</v>
      </c>
      <c r="AY303" s="219" t="s">
        <v>194</v>
      </c>
      <c r="BK303" s="221">
        <f>BK304+BK315+BK339+BK342+BK346+BK357+BK386+BK412+BK418+BK521+BK536+BK565+BK589+BK593+BK616+BK623</f>
        <v>0</v>
      </c>
    </row>
    <row r="304" spans="2:63" s="11" customFormat="1" ht="22.8" customHeight="1">
      <c r="B304" s="208"/>
      <c r="C304" s="209"/>
      <c r="D304" s="210" t="s">
        <v>75</v>
      </c>
      <c r="E304" s="222" t="s">
        <v>506</v>
      </c>
      <c r="F304" s="222" t="s">
        <v>507</v>
      </c>
      <c r="G304" s="209"/>
      <c r="H304" s="209"/>
      <c r="I304" s="212"/>
      <c r="J304" s="223">
        <f>BK304</f>
        <v>0</v>
      </c>
      <c r="K304" s="209"/>
      <c r="L304" s="214"/>
      <c r="M304" s="215"/>
      <c r="N304" s="216"/>
      <c r="O304" s="216"/>
      <c r="P304" s="217">
        <f>SUM(P305:P314)</f>
        <v>0</v>
      </c>
      <c r="Q304" s="216"/>
      <c r="R304" s="217">
        <f>SUM(R305:R314)</f>
        <v>0.09220177</v>
      </c>
      <c r="S304" s="216"/>
      <c r="T304" s="218">
        <f>SUM(T305:T314)</f>
        <v>0</v>
      </c>
      <c r="AR304" s="219" t="s">
        <v>86</v>
      </c>
      <c r="AT304" s="220" t="s">
        <v>75</v>
      </c>
      <c r="AU304" s="220" t="s">
        <v>84</v>
      </c>
      <c r="AY304" s="219" t="s">
        <v>194</v>
      </c>
      <c r="BK304" s="221">
        <f>SUM(BK305:BK314)</f>
        <v>0</v>
      </c>
    </row>
    <row r="305" spans="2:65" s="1" customFormat="1" ht="24" customHeight="1">
      <c r="B305" s="37"/>
      <c r="C305" s="224" t="s">
        <v>508</v>
      </c>
      <c r="D305" s="224" t="s">
        <v>196</v>
      </c>
      <c r="E305" s="225" t="s">
        <v>509</v>
      </c>
      <c r="F305" s="226" t="s">
        <v>510</v>
      </c>
      <c r="G305" s="227" t="s">
        <v>238</v>
      </c>
      <c r="H305" s="228">
        <v>20.663</v>
      </c>
      <c r="I305" s="229"/>
      <c r="J305" s="230">
        <f>ROUND(I305*H305,2)</f>
        <v>0</v>
      </c>
      <c r="K305" s="226" t="s">
        <v>200</v>
      </c>
      <c r="L305" s="42"/>
      <c r="M305" s="231" t="s">
        <v>1</v>
      </c>
      <c r="N305" s="232" t="s">
        <v>42</v>
      </c>
      <c r="O305" s="85"/>
      <c r="P305" s="233">
        <f>O305*H305</f>
        <v>0</v>
      </c>
      <c r="Q305" s="233">
        <v>0.00079</v>
      </c>
      <c r="R305" s="233">
        <f>Q305*H305</f>
        <v>0.01632377</v>
      </c>
      <c r="S305" s="233">
        <v>0</v>
      </c>
      <c r="T305" s="234">
        <f>S305*H305</f>
        <v>0</v>
      </c>
      <c r="AR305" s="235" t="s">
        <v>299</v>
      </c>
      <c r="AT305" s="235" t="s">
        <v>196</v>
      </c>
      <c r="AU305" s="235" t="s">
        <v>86</v>
      </c>
      <c r="AY305" s="16" t="s">
        <v>194</v>
      </c>
      <c r="BE305" s="236">
        <f>IF(N305="základní",J305,0)</f>
        <v>0</v>
      </c>
      <c r="BF305" s="236">
        <f>IF(N305="snížená",J305,0)</f>
        <v>0</v>
      </c>
      <c r="BG305" s="236">
        <f>IF(N305="zákl. přenesená",J305,0)</f>
        <v>0</v>
      </c>
      <c r="BH305" s="236">
        <f>IF(N305="sníž. přenesená",J305,0)</f>
        <v>0</v>
      </c>
      <c r="BI305" s="236">
        <f>IF(N305="nulová",J305,0)</f>
        <v>0</v>
      </c>
      <c r="BJ305" s="16" t="s">
        <v>86</v>
      </c>
      <c r="BK305" s="236">
        <f>ROUND(I305*H305,2)</f>
        <v>0</v>
      </c>
      <c r="BL305" s="16" t="s">
        <v>299</v>
      </c>
      <c r="BM305" s="235" t="s">
        <v>511</v>
      </c>
    </row>
    <row r="306" spans="2:51" s="13" customFormat="1" ht="12">
      <c r="B306" s="248"/>
      <c r="C306" s="249"/>
      <c r="D306" s="239" t="s">
        <v>203</v>
      </c>
      <c r="E306" s="250" t="s">
        <v>1</v>
      </c>
      <c r="F306" s="251" t="s">
        <v>512</v>
      </c>
      <c r="G306" s="249"/>
      <c r="H306" s="252">
        <v>20.663</v>
      </c>
      <c r="I306" s="253"/>
      <c r="J306" s="249"/>
      <c r="K306" s="249"/>
      <c r="L306" s="254"/>
      <c r="M306" s="255"/>
      <c r="N306" s="256"/>
      <c r="O306" s="256"/>
      <c r="P306" s="256"/>
      <c r="Q306" s="256"/>
      <c r="R306" s="256"/>
      <c r="S306" s="256"/>
      <c r="T306" s="257"/>
      <c r="AT306" s="258" t="s">
        <v>203</v>
      </c>
      <c r="AU306" s="258" t="s">
        <v>86</v>
      </c>
      <c r="AV306" s="13" t="s">
        <v>86</v>
      </c>
      <c r="AW306" s="13" t="s">
        <v>32</v>
      </c>
      <c r="AX306" s="13" t="s">
        <v>84</v>
      </c>
      <c r="AY306" s="258" t="s">
        <v>194</v>
      </c>
    </row>
    <row r="307" spans="2:65" s="1" customFormat="1" ht="24" customHeight="1">
      <c r="B307" s="37"/>
      <c r="C307" s="224" t="s">
        <v>513</v>
      </c>
      <c r="D307" s="224" t="s">
        <v>196</v>
      </c>
      <c r="E307" s="225" t="s">
        <v>514</v>
      </c>
      <c r="F307" s="226" t="s">
        <v>515</v>
      </c>
      <c r="G307" s="227" t="s">
        <v>325</v>
      </c>
      <c r="H307" s="228">
        <v>27.55</v>
      </c>
      <c r="I307" s="229"/>
      <c r="J307" s="230">
        <f>ROUND(I307*H307,2)</f>
        <v>0</v>
      </c>
      <c r="K307" s="226" t="s">
        <v>200</v>
      </c>
      <c r="L307" s="42"/>
      <c r="M307" s="231" t="s">
        <v>1</v>
      </c>
      <c r="N307" s="232" t="s">
        <v>42</v>
      </c>
      <c r="O307" s="85"/>
      <c r="P307" s="233">
        <f>O307*H307</f>
        <v>0</v>
      </c>
      <c r="Q307" s="233">
        <v>0.00026</v>
      </c>
      <c r="R307" s="233">
        <f>Q307*H307</f>
        <v>0.007162999999999999</v>
      </c>
      <c r="S307" s="233">
        <v>0</v>
      </c>
      <c r="T307" s="234">
        <f>S307*H307</f>
        <v>0</v>
      </c>
      <c r="AR307" s="235" t="s">
        <v>299</v>
      </c>
      <c r="AT307" s="235" t="s">
        <v>196</v>
      </c>
      <c r="AU307" s="235" t="s">
        <v>86</v>
      </c>
      <c r="AY307" s="16" t="s">
        <v>194</v>
      </c>
      <c r="BE307" s="236">
        <f>IF(N307="základní",J307,0)</f>
        <v>0</v>
      </c>
      <c r="BF307" s="236">
        <f>IF(N307="snížená",J307,0)</f>
        <v>0</v>
      </c>
      <c r="BG307" s="236">
        <f>IF(N307="zákl. přenesená",J307,0)</f>
        <v>0</v>
      </c>
      <c r="BH307" s="236">
        <f>IF(N307="sníž. přenesená",J307,0)</f>
        <v>0</v>
      </c>
      <c r="BI307" s="236">
        <f>IF(N307="nulová",J307,0)</f>
        <v>0</v>
      </c>
      <c r="BJ307" s="16" t="s">
        <v>86</v>
      </c>
      <c r="BK307" s="236">
        <f>ROUND(I307*H307,2)</f>
        <v>0</v>
      </c>
      <c r="BL307" s="16" t="s">
        <v>299</v>
      </c>
      <c r="BM307" s="235" t="s">
        <v>516</v>
      </c>
    </row>
    <row r="308" spans="2:51" s="13" customFormat="1" ht="12">
      <c r="B308" s="248"/>
      <c r="C308" s="249"/>
      <c r="D308" s="239" t="s">
        <v>203</v>
      </c>
      <c r="E308" s="250" t="s">
        <v>1</v>
      </c>
      <c r="F308" s="251" t="s">
        <v>517</v>
      </c>
      <c r="G308" s="249"/>
      <c r="H308" s="252">
        <v>27.55</v>
      </c>
      <c r="I308" s="253"/>
      <c r="J308" s="249"/>
      <c r="K308" s="249"/>
      <c r="L308" s="254"/>
      <c r="M308" s="255"/>
      <c r="N308" s="256"/>
      <c r="O308" s="256"/>
      <c r="P308" s="256"/>
      <c r="Q308" s="256"/>
      <c r="R308" s="256"/>
      <c r="S308" s="256"/>
      <c r="T308" s="257"/>
      <c r="AT308" s="258" t="s">
        <v>203</v>
      </c>
      <c r="AU308" s="258" t="s">
        <v>86</v>
      </c>
      <c r="AV308" s="13" t="s">
        <v>86</v>
      </c>
      <c r="AW308" s="13" t="s">
        <v>32</v>
      </c>
      <c r="AX308" s="13" t="s">
        <v>84</v>
      </c>
      <c r="AY308" s="258" t="s">
        <v>194</v>
      </c>
    </row>
    <row r="309" spans="2:65" s="1" customFormat="1" ht="24" customHeight="1">
      <c r="B309" s="37"/>
      <c r="C309" s="224" t="s">
        <v>518</v>
      </c>
      <c r="D309" s="224" t="s">
        <v>196</v>
      </c>
      <c r="E309" s="225" t="s">
        <v>519</v>
      </c>
      <c r="F309" s="226" t="s">
        <v>520</v>
      </c>
      <c r="G309" s="227" t="s">
        <v>238</v>
      </c>
      <c r="H309" s="228">
        <v>15.27</v>
      </c>
      <c r="I309" s="229"/>
      <c r="J309" s="230">
        <f>ROUND(I309*H309,2)</f>
        <v>0</v>
      </c>
      <c r="K309" s="226" t="s">
        <v>200</v>
      </c>
      <c r="L309" s="42"/>
      <c r="M309" s="231" t="s">
        <v>1</v>
      </c>
      <c r="N309" s="232" t="s">
        <v>42</v>
      </c>
      <c r="O309" s="85"/>
      <c r="P309" s="233">
        <f>O309*H309</f>
        <v>0</v>
      </c>
      <c r="Q309" s="233">
        <v>0.0045</v>
      </c>
      <c r="R309" s="233">
        <f>Q309*H309</f>
        <v>0.068715</v>
      </c>
      <c r="S309" s="233">
        <v>0</v>
      </c>
      <c r="T309" s="234">
        <f>S309*H309</f>
        <v>0</v>
      </c>
      <c r="AR309" s="235" t="s">
        <v>299</v>
      </c>
      <c r="AT309" s="235" t="s">
        <v>196</v>
      </c>
      <c r="AU309" s="235" t="s">
        <v>86</v>
      </c>
      <c r="AY309" s="16" t="s">
        <v>194</v>
      </c>
      <c r="BE309" s="236">
        <f>IF(N309="základní",J309,0)</f>
        <v>0</v>
      </c>
      <c r="BF309" s="236">
        <f>IF(N309="snížená",J309,0)</f>
        <v>0</v>
      </c>
      <c r="BG309" s="236">
        <f>IF(N309="zákl. přenesená",J309,0)</f>
        <v>0</v>
      </c>
      <c r="BH309" s="236">
        <f>IF(N309="sníž. přenesená",J309,0)</f>
        <v>0</v>
      </c>
      <c r="BI309" s="236">
        <f>IF(N309="nulová",J309,0)</f>
        <v>0</v>
      </c>
      <c r="BJ309" s="16" t="s">
        <v>86</v>
      </c>
      <c r="BK309" s="236">
        <f>ROUND(I309*H309,2)</f>
        <v>0</v>
      </c>
      <c r="BL309" s="16" t="s">
        <v>299</v>
      </c>
      <c r="BM309" s="235" t="s">
        <v>521</v>
      </c>
    </row>
    <row r="310" spans="2:51" s="13" customFormat="1" ht="12">
      <c r="B310" s="248"/>
      <c r="C310" s="249"/>
      <c r="D310" s="239" t="s">
        <v>203</v>
      </c>
      <c r="E310" s="250" t="s">
        <v>1</v>
      </c>
      <c r="F310" s="251" t="s">
        <v>522</v>
      </c>
      <c r="G310" s="249"/>
      <c r="H310" s="252">
        <v>4.56</v>
      </c>
      <c r="I310" s="253"/>
      <c r="J310" s="249"/>
      <c r="K310" s="249"/>
      <c r="L310" s="254"/>
      <c r="M310" s="255"/>
      <c r="N310" s="256"/>
      <c r="O310" s="256"/>
      <c r="P310" s="256"/>
      <c r="Q310" s="256"/>
      <c r="R310" s="256"/>
      <c r="S310" s="256"/>
      <c r="T310" s="257"/>
      <c r="AT310" s="258" t="s">
        <v>203</v>
      </c>
      <c r="AU310" s="258" t="s">
        <v>86</v>
      </c>
      <c r="AV310" s="13" t="s">
        <v>86</v>
      </c>
      <c r="AW310" s="13" t="s">
        <v>32</v>
      </c>
      <c r="AX310" s="13" t="s">
        <v>76</v>
      </c>
      <c r="AY310" s="258" t="s">
        <v>194</v>
      </c>
    </row>
    <row r="311" spans="2:51" s="13" customFormat="1" ht="12">
      <c r="B311" s="248"/>
      <c r="C311" s="249"/>
      <c r="D311" s="239" t="s">
        <v>203</v>
      </c>
      <c r="E311" s="250" t="s">
        <v>1</v>
      </c>
      <c r="F311" s="251" t="s">
        <v>523</v>
      </c>
      <c r="G311" s="249"/>
      <c r="H311" s="252">
        <v>4.56</v>
      </c>
      <c r="I311" s="253"/>
      <c r="J311" s="249"/>
      <c r="K311" s="249"/>
      <c r="L311" s="254"/>
      <c r="M311" s="255"/>
      <c r="N311" s="256"/>
      <c r="O311" s="256"/>
      <c r="P311" s="256"/>
      <c r="Q311" s="256"/>
      <c r="R311" s="256"/>
      <c r="S311" s="256"/>
      <c r="T311" s="257"/>
      <c r="AT311" s="258" t="s">
        <v>203</v>
      </c>
      <c r="AU311" s="258" t="s">
        <v>86</v>
      </c>
      <c r="AV311" s="13" t="s">
        <v>86</v>
      </c>
      <c r="AW311" s="13" t="s">
        <v>32</v>
      </c>
      <c r="AX311" s="13" t="s">
        <v>76</v>
      </c>
      <c r="AY311" s="258" t="s">
        <v>194</v>
      </c>
    </row>
    <row r="312" spans="2:51" s="13" customFormat="1" ht="12">
      <c r="B312" s="248"/>
      <c r="C312" s="249"/>
      <c r="D312" s="239" t="s">
        <v>203</v>
      </c>
      <c r="E312" s="250" t="s">
        <v>1</v>
      </c>
      <c r="F312" s="251" t="s">
        <v>524</v>
      </c>
      <c r="G312" s="249"/>
      <c r="H312" s="252">
        <v>6.15</v>
      </c>
      <c r="I312" s="253"/>
      <c r="J312" s="249"/>
      <c r="K312" s="249"/>
      <c r="L312" s="254"/>
      <c r="M312" s="255"/>
      <c r="N312" s="256"/>
      <c r="O312" s="256"/>
      <c r="P312" s="256"/>
      <c r="Q312" s="256"/>
      <c r="R312" s="256"/>
      <c r="S312" s="256"/>
      <c r="T312" s="257"/>
      <c r="AT312" s="258" t="s">
        <v>203</v>
      </c>
      <c r="AU312" s="258" t="s">
        <v>86</v>
      </c>
      <c r="AV312" s="13" t="s">
        <v>86</v>
      </c>
      <c r="AW312" s="13" t="s">
        <v>32</v>
      </c>
      <c r="AX312" s="13" t="s">
        <v>76</v>
      </c>
      <c r="AY312" s="258" t="s">
        <v>194</v>
      </c>
    </row>
    <row r="313" spans="2:51" s="14" customFormat="1" ht="12">
      <c r="B313" s="259"/>
      <c r="C313" s="260"/>
      <c r="D313" s="239" t="s">
        <v>203</v>
      </c>
      <c r="E313" s="261" t="s">
        <v>1</v>
      </c>
      <c r="F313" s="262" t="s">
        <v>219</v>
      </c>
      <c r="G313" s="260"/>
      <c r="H313" s="263">
        <v>15.27</v>
      </c>
      <c r="I313" s="264"/>
      <c r="J313" s="260"/>
      <c r="K313" s="260"/>
      <c r="L313" s="265"/>
      <c r="M313" s="266"/>
      <c r="N313" s="267"/>
      <c r="O313" s="267"/>
      <c r="P313" s="267"/>
      <c r="Q313" s="267"/>
      <c r="R313" s="267"/>
      <c r="S313" s="267"/>
      <c r="T313" s="268"/>
      <c r="AT313" s="269" t="s">
        <v>203</v>
      </c>
      <c r="AU313" s="269" t="s">
        <v>86</v>
      </c>
      <c r="AV313" s="14" t="s">
        <v>201</v>
      </c>
      <c r="AW313" s="14" t="s">
        <v>32</v>
      </c>
      <c r="AX313" s="14" t="s">
        <v>84</v>
      </c>
      <c r="AY313" s="269" t="s">
        <v>194</v>
      </c>
    </row>
    <row r="314" spans="2:65" s="1" customFormat="1" ht="24" customHeight="1">
      <c r="B314" s="37"/>
      <c r="C314" s="224" t="s">
        <v>525</v>
      </c>
      <c r="D314" s="224" t="s">
        <v>196</v>
      </c>
      <c r="E314" s="225" t="s">
        <v>526</v>
      </c>
      <c r="F314" s="226" t="s">
        <v>527</v>
      </c>
      <c r="G314" s="227" t="s">
        <v>223</v>
      </c>
      <c r="H314" s="228">
        <v>0.092</v>
      </c>
      <c r="I314" s="229"/>
      <c r="J314" s="230">
        <f>ROUND(I314*H314,2)</f>
        <v>0</v>
      </c>
      <c r="K314" s="226" t="s">
        <v>200</v>
      </c>
      <c r="L314" s="42"/>
      <c r="M314" s="231" t="s">
        <v>1</v>
      </c>
      <c r="N314" s="232" t="s">
        <v>42</v>
      </c>
      <c r="O314" s="85"/>
      <c r="P314" s="233">
        <f>O314*H314</f>
        <v>0</v>
      </c>
      <c r="Q314" s="233">
        <v>0</v>
      </c>
      <c r="R314" s="233">
        <f>Q314*H314</f>
        <v>0</v>
      </c>
      <c r="S314" s="233">
        <v>0</v>
      </c>
      <c r="T314" s="234">
        <f>S314*H314</f>
        <v>0</v>
      </c>
      <c r="AR314" s="235" t="s">
        <v>299</v>
      </c>
      <c r="AT314" s="235" t="s">
        <v>196</v>
      </c>
      <c r="AU314" s="235" t="s">
        <v>86</v>
      </c>
      <c r="AY314" s="16" t="s">
        <v>194</v>
      </c>
      <c r="BE314" s="236">
        <f>IF(N314="základní",J314,0)</f>
        <v>0</v>
      </c>
      <c r="BF314" s="236">
        <f>IF(N314="snížená",J314,0)</f>
        <v>0</v>
      </c>
      <c r="BG314" s="236">
        <f>IF(N314="zákl. přenesená",J314,0)</f>
        <v>0</v>
      </c>
      <c r="BH314" s="236">
        <f>IF(N314="sníž. přenesená",J314,0)</f>
        <v>0</v>
      </c>
      <c r="BI314" s="236">
        <f>IF(N314="nulová",J314,0)</f>
        <v>0</v>
      </c>
      <c r="BJ314" s="16" t="s">
        <v>86</v>
      </c>
      <c r="BK314" s="236">
        <f>ROUND(I314*H314,2)</f>
        <v>0</v>
      </c>
      <c r="BL314" s="16" t="s">
        <v>299</v>
      </c>
      <c r="BM314" s="235" t="s">
        <v>528</v>
      </c>
    </row>
    <row r="315" spans="2:63" s="11" customFormat="1" ht="22.8" customHeight="1">
      <c r="B315" s="208"/>
      <c r="C315" s="209"/>
      <c r="D315" s="210" t="s">
        <v>75</v>
      </c>
      <c r="E315" s="222" t="s">
        <v>529</v>
      </c>
      <c r="F315" s="222" t="s">
        <v>530</v>
      </c>
      <c r="G315" s="209"/>
      <c r="H315" s="209"/>
      <c r="I315" s="212"/>
      <c r="J315" s="223">
        <f>BK315</f>
        <v>0</v>
      </c>
      <c r="K315" s="209"/>
      <c r="L315" s="214"/>
      <c r="M315" s="215"/>
      <c r="N315" s="216"/>
      <c r="O315" s="216"/>
      <c r="P315" s="217">
        <f>SUM(P316:P338)</f>
        <v>0</v>
      </c>
      <c r="Q315" s="216"/>
      <c r="R315" s="217">
        <f>SUM(R316:R338)</f>
        <v>2.22504072</v>
      </c>
      <c r="S315" s="216"/>
      <c r="T315" s="218">
        <f>SUM(T316:T338)</f>
        <v>0.19794799999999999</v>
      </c>
      <c r="AR315" s="219" t="s">
        <v>86</v>
      </c>
      <c r="AT315" s="220" t="s">
        <v>75</v>
      </c>
      <c r="AU315" s="220" t="s">
        <v>84</v>
      </c>
      <c r="AY315" s="219" t="s">
        <v>194</v>
      </c>
      <c r="BK315" s="221">
        <f>SUM(BK316:BK338)</f>
        <v>0</v>
      </c>
    </row>
    <row r="316" spans="2:65" s="1" customFormat="1" ht="24" customHeight="1">
      <c r="B316" s="37"/>
      <c r="C316" s="224" t="s">
        <v>531</v>
      </c>
      <c r="D316" s="224" t="s">
        <v>196</v>
      </c>
      <c r="E316" s="225" t="s">
        <v>532</v>
      </c>
      <c r="F316" s="226" t="s">
        <v>533</v>
      </c>
      <c r="G316" s="227" t="s">
        <v>238</v>
      </c>
      <c r="H316" s="228">
        <v>43.473</v>
      </c>
      <c r="I316" s="229"/>
      <c r="J316" s="230">
        <f>ROUND(I316*H316,2)</f>
        <v>0</v>
      </c>
      <c r="K316" s="226" t="s">
        <v>200</v>
      </c>
      <c r="L316" s="42"/>
      <c r="M316" s="231" t="s">
        <v>1</v>
      </c>
      <c r="N316" s="232" t="s">
        <v>42</v>
      </c>
      <c r="O316" s="85"/>
      <c r="P316" s="233">
        <f>O316*H316</f>
        <v>0</v>
      </c>
      <c r="Q316" s="233">
        <v>0</v>
      </c>
      <c r="R316" s="233">
        <f>Q316*H316</f>
        <v>0</v>
      </c>
      <c r="S316" s="233">
        <v>0</v>
      </c>
      <c r="T316" s="234">
        <f>S316*H316</f>
        <v>0</v>
      </c>
      <c r="AR316" s="235" t="s">
        <v>299</v>
      </c>
      <c r="AT316" s="235" t="s">
        <v>196</v>
      </c>
      <c r="AU316" s="235" t="s">
        <v>86</v>
      </c>
      <c r="AY316" s="16" t="s">
        <v>194</v>
      </c>
      <c r="BE316" s="236">
        <f>IF(N316="základní",J316,0)</f>
        <v>0</v>
      </c>
      <c r="BF316" s="236">
        <f>IF(N316="snížená",J316,0)</f>
        <v>0</v>
      </c>
      <c r="BG316" s="236">
        <f>IF(N316="zákl. přenesená",J316,0)</f>
        <v>0</v>
      </c>
      <c r="BH316" s="236">
        <f>IF(N316="sníž. přenesená",J316,0)</f>
        <v>0</v>
      </c>
      <c r="BI316" s="236">
        <f>IF(N316="nulová",J316,0)</f>
        <v>0</v>
      </c>
      <c r="BJ316" s="16" t="s">
        <v>86</v>
      </c>
      <c r="BK316" s="236">
        <f>ROUND(I316*H316,2)</f>
        <v>0</v>
      </c>
      <c r="BL316" s="16" t="s">
        <v>299</v>
      </c>
      <c r="BM316" s="235" t="s">
        <v>534</v>
      </c>
    </row>
    <row r="317" spans="2:51" s="13" customFormat="1" ht="12">
      <c r="B317" s="248"/>
      <c r="C317" s="249"/>
      <c r="D317" s="239" t="s">
        <v>203</v>
      </c>
      <c r="E317" s="250" t="s">
        <v>1</v>
      </c>
      <c r="F317" s="251" t="s">
        <v>535</v>
      </c>
      <c r="G317" s="249"/>
      <c r="H317" s="252">
        <v>43.473</v>
      </c>
      <c r="I317" s="253"/>
      <c r="J317" s="249"/>
      <c r="K317" s="249"/>
      <c r="L317" s="254"/>
      <c r="M317" s="255"/>
      <c r="N317" s="256"/>
      <c r="O317" s="256"/>
      <c r="P317" s="256"/>
      <c r="Q317" s="256"/>
      <c r="R317" s="256"/>
      <c r="S317" s="256"/>
      <c r="T317" s="257"/>
      <c r="AT317" s="258" t="s">
        <v>203</v>
      </c>
      <c r="AU317" s="258" t="s">
        <v>86</v>
      </c>
      <c r="AV317" s="13" t="s">
        <v>86</v>
      </c>
      <c r="AW317" s="13" t="s">
        <v>32</v>
      </c>
      <c r="AX317" s="13" t="s">
        <v>84</v>
      </c>
      <c r="AY317" s="258" t="s">
        <v>194</v>
      </c>
    </row>
    <row r="318" spans="2:65" s="1" customFormat="1" ht="24" customHeight="1">
      <c r="B318" s="37"/>
      <c r="C318" s="270" t="s">
        <v>536</v>
      </c>
      <c r="D318" s="270" t="s">
        <v>300</v>
      </c>
      <c r="E318" s="271" t="s">
        <v>537</v>
      </c>
      <c r="F318" s="272" t="s">
        <v>538</v>
      </c>
      <c r="G318" s="273" t="s">
        <v>238</v>
      </c>
      <c r="H318" s="274">
        <v>44.342</v>
      </c>
      <c r="I318" s="275"/>
      <c r="J318" s="276">
        <f>ROUND(I318*H318,2)</f>
        <v>0</v>
      </c>
      <c r="K318" s="272" t="s">
        <v>200</v>
      </c>
      <c r="L318" s="277"/>
      <c r="M318" s="278" t="s">
        <v>1</v>
      </c>
      <c r="N318" s="279" t="s">
        <v>42</v>
      </c>
      <c r="O318" s="85"/>
      <c r="P318" s="233">
        <f>O318*H318</f>
        <v>0</v>
      </c>
      <c r="Q318" s="233">
        <v>0.03209</v>
      </c>
      <c r="R318" s="233">
        <f>Q318*H318</f>
        <v>1.42293478</v>
      </c>
      <c r="S318" s="233">
        <v>0</v>
      </c>
      <c r="T318" s="234">
        <f>S318*H318</f>
        <v>0</v>
      </c>
      <c r="AR318" s="235" t="s">
        <v>384</v>
      </c>
      <c r="AT318" s="235" t="s">
        <v>300</v>
      </c>
      <c r="AU318" s="235" t="s">
        <v>86</v>
      </c>
      <c r="AY318" s="16" t="s">
        <v>194</v>
      </c>
      <c r="BE318" s="236">
        <f>IF(N318="základní",J318,0)</f>
        <v>0</v>
      </c>
      <c r="BF318" s="236">
        <f>IF(N318="snížená",J318,0)</f>
        <v>0</v>
      </c>
      <c r="BG318" s="236">
        <f>IF(N318="zákl. přenesená",J318,0)</f>
        <v>0</v>
      </c>
      <c r="BH318" s="236">
        <f>IF(N318="sníž. přenesená",J318,0)</f>
        <v>0</v>
      </c>
      <c r="BI318" s="236">
        <f>IF(N318="nulová",J318,0)</f>
        <v>0</v>
      </c>
      <c r="BJ318" s="16" t="s">
        <v>86</v>
      </c>
      <c r="BK318" s="236">
        <f>ROUND(I318*H318,2)</f>
        <v>0</v>
      </c>
      <c r="BL318" s="16" t="s">
        <v>299</v>
      </c>
      <c r="BM318" s="235" t="s">
        <v>539</v>
      </c>
    </row>
    <row r="319" spans="2:51" s="13" customFormat="1" ht="12">
      <c r="B319" s="248"/>
      <c r="C319" s="249"/>
      <c r="D319" s="239" t="s">
        <v>203</v>
      </c>
      <c r="E319" s="249"/>
      <c r="F319" s="251" t="s">
        <v>540</v>
      </c>
      <c r="G319" s="249"/>
      <c r="H319" s="252">
        <v>44.342</v>
      </c>
      <c r="I319" s="253"/>
      <c r="J319" s="249"/>
      <c r="K319" s="249"/>
      <c r="L319" s="254"/>
      <c r="M319" s="255"/>
      <c r="N319" s="256"/>
      <c r="O319" s="256"/>
      <c r="P319" s="256"/>
      <c r="Q319" s="256"/>
      <c r="R319" s="256"/>
      <c r="S319" s="256"/>
      <c r="T319" s="257"/>
      <c r="AT319" s="258" t="s">
        <v>203</v>
      </c>
      <c r="AU319" s="258" t="s">
        <v>86</v>
      </c>
      <c r="AV319" s="13" t="s">
        <v>86</v>
      </c>
      <c r="AW319" s="13" t="s">
        <v>4</v>
      </c>
      <c r="AX319" s="13" t="s">
        <v>84</v>
      </c>
      <c r="AY319" s="258" t="s">
        <v>194</v>
      </c>
    </row>
    <row r="320" spans="2:65" s="1" customFormat="1" ht="24" customHeight="1">
      <c r="B320" s="37"/>
      <c r="C320" s="224" t="s">
        <v>541</v>
      </c>
      <c r="D320" s="224" t="s">
        <v>196</v>
      </c>
      <c r="E320" s="225" t="s">
        <v>542</v>
      </c>
      <c r="F320" s="226" t="s">
        <v>543</v>
      </c>
      <c r="G320" s="227" t="s">
        <v>238</v>
      </c>
      <c r="H320" s="228">
        <v>58.22</v>
      </c>
      <c r="I320" s="229"/>
      <c r="J320" s="230">
        <f>ROUND(I320*H320,2)</f>
        <v>0</v>
      </c>
      <c r="K320" s="226" t="s">
        <v>200</v>
      </c>
      <c r="L320" s="42"/>
      <c r="M320" s="231" t="s">
        <v>1</v>
      </c>
      <c r="N320" s="232" t="s">
        <v>42</v>
      </c>
      <c r="O320" s="85"/>
      <c r="P320" s="233">
        <f>O320*H320</f>
        <v>0</v>
      </c>
      <c r="Q320" s="233">
        <v>0</v>
      </c>
      <c r="R320" s="233">
        <f>Q320*H320</f>
        <v>0</v>
      </c>
      <c r="S320" s="233">
        <v>0.0034</v>
      </c>
      <c r="T320" s="234">
        <f>S320*H320</f>
        <v>0.19794799999999999</v>
      </c>
      <c r="AR320" s="235" t="s">
        <v>299</v>
      </c>
      <c r="AT320" s="235" t="s">
        <v>196</v>
      </c>
      <c r="AU320" s="235" t="s">
        <v>86</v>
      </c>
      <c r="AY320" s="16" t="s">
        <v>194</v>
      </c>
      <c r="BE320" s="236">
        <f>IF(N320="základní",J320,0)</f>
        <v>0</v>
      </c>
      <c r="BF320" s="236">
        <f>IF(N320="snížená",J320,0)</f>
        <v>0</v>
      </c>
      <c r="BG320" s="236">
        <f>IF(N320="zákl. přenesená",J320,0)</f>
        <v>0</v>
      </c>
      <c r="BH320" s="236">
        <f>IF(N320="sníž. přenesená",J320,0)</f>
        <v>0</v>
      </c>
      <c r="BI320" s="236">
        <f>IF(N320="nulová",J320,0)</f>
        <v>0</v>
      </c>
      <c r="BJ320" s="16" t="s">
        <v>86</v>
      </c>
      <c r="BK320" s="236">
        <f>ROUND(I320*H320,2)</f>
        <v>0</v>
      </c>
      <c r="BL320" s="16" t="s">
        <v>299</v>
      </c>
      <c r="BM320" s="235" t="s">
        <v>544</v>
      </c>
    </row>
    <row r="321" spans="2:51" s="13" customFormat="1" ht="12">
      <c r="B321" s="248"/>
      <c r="C321" s="249"/>
      <c r="D321" s="239" t="s">
        <v>203</v>
      </c>
      <c r="E321" s="250" t="s">
        <v>1</v>
      </c>
      <c r="F321" s="251" t="s">
        <v>545</v>
      </c>
      <c r="G321" s="249"/>
      <c r="H321" s="252">
        <v>58.22</v>
      </c>
      <c r="I321" s="253"/>
      <c r="J321" s="249"/>
      <c r="K321" s="249"/>
      <c r="L321" s="254"/>
      <c r="M321" s="255"/>
      <c r="N321" s="256"/>
      <c r="O321" s="256"/>
      <c r="P321" s="256"/>
      <c r="Q321" s="256"/>
      <c r="R321" s="256"/>
      <c r="S321" s="256"/>
      <c r="T321" s="257"/>
      <c r="AT321" s="258" t="s">
        <v>203</v>
      </c>
      <c r="AU321" s="258" t="s">
        <v>86</v>
      </c>
      <c r="AV321" s="13" t="s">
        <v>86</v>
      </c>
      <c r="AW321" s="13" t="s">
        <v>32</v>
      </c>
      <c r="AX321" s="13" t="s">
        <v>84</v>
      </c>
      <c r="AY321" s="258" t="s">
        <v>194</v>
      </c>
    </row>
    <row r="322" spans="2:65" s="1" customFormat="1" ht="24" customHeight="1">
      <c r="B322" s="37"/>
      <c r="C322" s="224" t="s">
        <v>546</v>
      </c>
      <c r="D322" s="224" t="s">
        <v>196</v>
      </c>
      <c r="E322" s="225" t="s">
        <v>547</v>
      </c>
      <c r="F322" s="226" t="s">
        <v>548</v>
      </c>
      <c r="G322" s="227" t="s">
        <v>238</v>
      </c>
      <c r="H322" s="228">
        <v>54.13</v>
      </c>
      <c r="I322" s="229"/>
      <c r="J322" s="230">
        <f>ROUND(I322*H322,2)</f>
        <v>0</v>
      </c>
      <c r="K322" s="226" t="s">
        <v>200</v>
      </c>
      <c r="L322" s="42"/>
      <c r="M322" s="231" t="s">
        <v>1</v>
      </c>
      <c r="N322" s="232" t="s">
        <v>42</v>
      </c>
      <c r="O322" s="85"/>
      <c r="P322" s="233">
        <f>O322*H322</f>
        <v>0</v>
      </c>
      <c r="Q322" s="233">
        <v>0</v>
      </c>
      <c r="R322" s="233">
        <f>Q322*H322</f>
        <v>0</v>
      </c>
      <c r="S322" s="233">
        <v>0</v>
      </c>
      <c r="T322" s="234">
        <f>S322*H322</f>
        <v>0</v>
      </c>
      <c r="AR322" s="235" t="s">
        <v>299</v>
      </c>
      <c r="AT322" s="235" t="s">
        <v>196</v>
      </c>
      <c r="AU322" s="235" t="s">
        <v>86</v>
      </c>
      <c r="AY322" s="16" t="s">
        <v>194</v>
      </c>
      <c r="BE322" s="236">
        <f>IF(N322="základní",J322,0)</f>
        <v>0</v>
      </c>
      <c r="BF322" s="236">
        <f>IF(N322="snížená",J322,0)</f>
        <v>0</v>
      </c>
      <c r="BG322" s="236">
        <f>IF(N322="zákl. přenesená",J322,0)</f>
        <v>0</v>
      </c>
      <c r="BH322" s="236">
        <f>IF(N322="sníž. přenesená",J322,0)</f>
        <v>0</v>
      </c>
      <c r="BI322" s="236">
        <f>IF(N322="nulová",J322,0)</f>
        <v>0</v>
      </c>
      <c r="BJ322" s="16" t="s">
        <v>86</v>
      </c>
      <c r="BK322" s="236">
        <f>ROUND(I322*H322,2)</f>
        <v>0</v>
      </c>
      <c r="BL322" s="16" t="s">
        <v>299</v>
      </c>
      <c r="BM322" s="235" t="s">
        <v>549</v>
      </c>
    </row>
    <row r="323" spans="2:51" s="13" customFormat="1" ht="12">
      <c r="B323" s="248"/>
      <c r="C323" s="249"/>
      <c r="D323" s="239" t="s">
        <v>203</v>
      </c>
      <c r="E323" s="250" t="s">
        <v>1</v>
      </c>
      <c r="F323" s="251" t="s">
        <v>145</v>
      </c>
      <c r="G323" s="249"/>
      <c r="H323" s="252">
        <v>54.13</v>
      </c>
      <c r="I323" s="253"/>
      <c r="J323" s="249"/>
      <c r="K323" s="249"/>
      <c r="L323" s="254"/>
      <c r="M323" s="255"/>
      <c r="N323" s="256"/>
      <c r="O323" s="256"/>
      <c r="P323" s="256"/>
      <c r="Q323" s="256"/>
      <c r="R323" s="256"/>
      <c r="S323" s="256"/>
      <c r="T323" s="257"/>
      <c r="AT323" s="258" t="s">
        <v>203</v>
      </c>
      <c r="AU323" s="258" t="s">
        <v>86</v>
      </c>
      <c r="AV323" s="13" t="s">
        <v>86</v>
      </c>
      <c r="AW323" s="13" t="s">
        <v>32</v>
      </c>
      <c r="AX323" s="13" t="s">
        <v>84</v>
      </c>
      <c r="AY323" s="258" t="s">
        <v>194</v>
      </c>
    </row>
    <row r="324" spans="2:65" s="1" customFormat="1" ht="24" customHeight="1">
      <c r="B324" s="37"/>
      <c r="C324" s="270" t="s">
        <v>550</v>
      </c>
      <c r="D324" s="270" t="s">
        <v>300</v>
      </c>
      <c r="E324" s="271" t="s">
        <v>551</v>
      </c>
      <c r="F324" s="272" t="s">
        <v>552</v>
      </c>
      <c r="G324" s="273" t="s">
        <v>238</v>
      </c>
      <c r="H324" s="274">
        <v>55.213</v>
      </c>
      <c r="I324" s="275"/>
      <c r="J324" s="276">
        <f>ROUND(I324*H324,2)</f>
        <v>0</v>
      </c>
      <c r="K324" s="272" t="s">
        <v>200</v>
      </c>
      <c r="L324" s="277"/>
      <c r="M324" s="278" t="s">
        <v>1</v>
      </c>
      <c r="N324" s="279" t="s">
        <v>42</v>
      </c>
      <c r="O324" s="85"/>
      <c r="P324" s="233">
        <f>O324*H324</f>
        <v>0</v>
      </c>
      <c r="Q324" s="233">
        <v>0.00338</v>
      </c>
      <c r="R324" s="233">
        <f>Q324*H324</f>
        <v>0.18661994</v>
      </c>
      <c r="S324" s="233">
        <v>0</v>
      </c>
      <c r="T324" s="234">
        <f>S324*H324</f>
        <v>0</v>
      </c>
      <c r="AR324" s="235" t="s">
        <v>384</v>
      </c>
      <c r="AT324" s="235" t="s">
        <v>300</v>
      </c>
      <c r="AU324" s="235" t="s">
        <v>86</v>
      </c>
      <c r="AY324" s="16" t="s">
        <v>194</v>
      </c>
      <c r="BE324" s="236">
        <f>IF(N324="základní",J324,0)</f>
        <v>0</v>
      </c>
      <c r="BF324" s="236">
        <f>IF(N324="snížená",J324,0)</f>
        <v>0</v>
      </c>
      <c r="BG324" s="236">
        <f>IF(N324="zákl. přenesená",J324,0)</f>
        <v>0</v>
      </c>
      <c r="BH324" s="236">
        <f>IF(N324="sníž. přenesená",J324,0)</f>
        <v>0</v>
      </c>
      <c r="BI324" s="236">
        <f>IF(N324="nulová",J324,0)</f>
        <v>0</v>
      </c>
      <c r="BJ324" s="16" t="s">
        <v>86</v>
      </c>
      <c r="BK324" s="236">
        <f>ROUND(I324*H324,2)</f>
        <v>0</v>
      </c>
      <c r="BL324" s="16" t="s">
        <v>299</v>
      </c>
      <c r="BM324" s="235" t="s">
        <v>553</v>
      </c>
    </row>
    <row r="325" spans="2:51" s="13" customFormat="1" ht="12">
      <c r="B325" s="248"/>
      <c r="C325" s="249"/>
      <c r="D325" s="239" t="s">
        <v>203</v>
      </c>
      <c r="E325" s="249"/>
      <c r="F325" s="251" t="s">
        <v>554</v>
      </c>
      <c r="G325" s="249"/>
      <c r="H325" s="252">
        <v>55.213</v>
      </c>
      <c r="I325" s="253"/>
      <c r="J325" s="249"/>
      <c r="K325" s="249"/>
      <c r="L325" s="254"/>
      <c r="M325" s="255"/>
      <c r="N325" s="256"/>
      <c r="O325" s="256"/>
      <c r="P325" s="256"/>
      <c r="Q325" s="256"/>
      <c r="R325" s="256"/>
      <c r="S325" s="256"/>
      <c r="T325" s="257"/>
      <c r="AT325" s="258" t="s">
        <v>203</v>
      </c>
      <c r="AU325" s="258" t="s">
        <v>86</v>
      </c>
      <c r="AV325" s="13" t="s">
        <v>86</v>
      </c>
      <c r="AW325" s="13" t="s">
        <v>4</v>
      </c>
      <c r="AX325" s="13" t="s">
        <v>84</v>
      </c>
      <c r="AY325" s="258" t="s">
        <v>194</v>
      </c>
    </row>
    <row r="326" spans="2:65" s="1" customFormat="1" ht="24" customHeight="1">
      <c r="B326" s="37"/>
      <c r="C326" s="224" t="s">
        <v>555</v>
      </c>
      <c r="D326" s="224" t="s">
        <v>196</v>
      </c>
      <c r="E326" s="225" t="s">
        <v>556</v>
      </c>
      <c r="F326" s="226" t="s">
        <v>557</v>
      </c>
      <c r="G326" s="227" t="s">
        <v>238</v>
      </c>
      <c r="H326" s="228">
        <v>16.45</v>
      </c>
      <c r="I326" s="229"/>
      <c r="J326" s="230">
        <f>ROUND(I326*H326,2)</f>
        <v>0</v>
      </c>
      <c r="K326" s="226" t="s">
        <v>200</v>
      </c>
      <c r="L326" s="42"/>
      <c r="M326" s="231" t="s">
        <v>1</v>
      </c>
      <c r="N326" s="232" t="s">
        <v>42</v>
      </c>
      <c r="O326" s="85"/>
      <c r="P326" s="233">
        <f>O326*H326</f>
        <v>0</v>
      </c>
      <c r="Q326" s="233">
        <v>0</v>
      </c>
      <c r="R326" s="233">
        <f>Q326*H326</f>
        <v>0</v>
      </c>
      <c r="S326" s="233">
        <v>0</v>
      </c>
      <c r="T326" s="234">
        <f>S326*H326</f>
        <v>0</v>
      </c>
      <c r="AR326" s="235" t="s">
        <v>299</v>
      </c>
      <c r="AT326" s="235" t="s">
        <v>196</v>
      </c>
      <c r="AU326" s="235" t="s">
        <v>86</v>
      </c>
      <c r="AY326" s="16" t="s">
        <v>194</v>
      </c>
      <c r="BE326" s="236">
        <f>IF(N326="základní",J326,0)</f>
        <v>0</v>
      </c>
      <c r="BF326" s="236">
        <f>IF(N326="snížená",J326,0)</f>
        <v>0</v>
      </c>
      <c r="BG326" s="236">
        <f>IF(N326="zákl. přenesená",J326,0)</f>
        <v>0</v>
      </c>
      <c r="BH326" s="236">
        <f>IF(N326="sníž. přenesená",J326,0)</f>
        <v>0</v>
      </c>
      <c r="BI326" s="236">
        <f>IF(N326="nulová",J326,0)</f>
        <v>0</v>
      </c>
      <c r="BJ326" s="16" t="s">
        <v>86</v>
      </c>
      <c r="BK326" s="236">
        <f>ROUND(I326*H326,2)</f>
        <v>0</v>
      </c>
      <c r="BL326" s="16" t="s">
        <v>299</v>
      </c>
      <c r="BM326" s="235" t="s">
        <v>558</v>
      </c>
    </row>
    <row r="327" spans="2:51" s="13" customFormat="1" ht="12">
      <c r="B327" s="248"/>
      <c r="C327" s="249"/>
      <c r="D327" s="239" t="s">
        <v>203</v>
      </c>
      <c r="E327" s="250" t="s">
        <v>1</v>
      </c>
      <c r="F327" s="251" t="s">
        <v>559</v>
      </c>
      <c r="G327" s="249"/>
      <c r="H327" s="252">
        <v>16.45</v>
      </c>
      <c r="I327" s="253"/>
      <c r="J327" s="249"/>
      <c r="K327" s="249"/>
      <c r="L327" s="254"/>
      <c r="M327" s="255"/>
      <c r="N327" s="256"/>
      <c r="O327" s="256"/>
      <c r="P327" s="256"/>
      <c r="Q327" s="256"/>
      <c r="R327" s="256"/>
      <c r="S327" s="256"/>
      <c r="T327" s="257"/>
      <c r="AT327" s="258" t="s">
        <v>203</v>
      </c>
      <c r="AU327" s="258" t="s">
        <v>86</v>
      </c>
      <c r="AV327" s="13" t="s">
        <v>86</v>
      </c>
      <c r="AW327" s="13" t="s">
        <v>32</v>
      </c>
      <c r="AX327" s="13" t="s">
        <v>84</v>
      </c>
      <c r="AY327" s="258" t="s">
        <v>194</v>
      </c>
    </row>
    <row r="328" spans="2:65" s="1" customFormat="1" ht="24" customHeight="1">
      <c r="B328" s="37"/>
      <c r="C328" s="270" t="s">
        <v>560</v>
      </c>
      <c r="D328" s="270" t="s">
        <v>300</v>
      </c>
      <c r="E328" s="271" t="s">
        <v>561</v>
      </c>
      <c r="F328" s="272" t="s">
        <v>562</v>
      </c>
      <c r="G328" s="273" t="s">
        <v>238</v>
      </c>
      <c r="H328" s="274">
        <v>17.273</v>
      </c>
      <c r="I328" s="275"/>
      <c r="J328" s="276">
        <f>ROUND(I328*H328,2)</f>
        <v>0</v>
      </c>
      <c r="K328" s="272" t="s">
        <v>1</v>
      </c>
      <c r="L328" s="277"/>
      <c r="M328" s="278" t="s">
        <v>1</v>
      </c>
      <c r="N328" s="279" t="s">
        <v>42</v>
      </c>
      <c r="O328" s="85"/>
      <c r="P328" s="233">
        <f>O328*H328</f>
        <v>0</v>
      </c>
      <c r="Q328" s="233">
        <v>0.006</v>
      </c>
      <c r="R328" s="233">
        <f>Q328*H328</f>
        <v>0.103638</v>
      </c>
      <c r="S328" s="233">
        <v>0</v>
      </c>
      <c r="T328" s="234">
        <f>S328*H328</f>
        <v>0</v>
      </c>
      <c r="AR328" s="235" t="s">
        <v>384</v>
      </c>
      <c r="AT328" s="235" t="s">
        <v>300</v>
      </c>
      <c r="AU328" s="235" t="s">
        <v>86</v>
      </c>
      <c r="AY328" s="16" t="s">
        <v>194</v>
      </c>
      <c r="BE328" s="236">
        <f>IF(N328="základní",J328,0)</f>
        <v>0</v>
      </c>
      <c r="BF328" s="236">
        <f>IF(N328="snížená",J328,0)</f>
        <v>0</v>
      </c>
      <c r="BG328" s="236">
        <f>IF(N328="zákl. přenesená",J328,0)</f>
        <v>0</v>
      </c>
      <c r="BH328" s="236">
        <f>IF(N328="sníž. přenesená",J328,0)</f>
        <v>0</v>
      </c>
      <c r="BI328" s="236">
        <f>IF(N328="nulová",J328,0)</f>
        <v>0</v>
      </c>
      <c r="BJ328" s="16" t="s">
        <v>86</v>
      </c>
      <c r="BK328" s="236">
        <f>ROUND(I328*H328,2)</f>
        <v>0</v>
      </c>
      <c r="BL328" s="16" t="s">
        <v>299</v>
      </c>
      <c r="BM328" s="235" t="s">
        <v>563</v>
      </c>
    </row>
    <row r="329" spans="2:51" s="13" customFormat="1" ht="12">
      <c r="B329" s="248"/>
      <c r="C329" s="249"/>
      <c r="D329" s="239" t="s">
        <v>203</v>
      </c>
      <c r="E329" s="249"/>
      <c r="F329" s="251" t="s">
        <v>564</v>
      </c>
      <c r="G329" s="249"/>
      <c r="H329" s="252">
        <v>17.273</v>
      </c>
      <c r="I329" s="253"/>
      <c r="J329" s="249"/>
      <c r="K329" s="249"/>
      <c r="L329" s="254"/>
      <c r="M329" s="255"/>
      <c r="N329" s="256"/>
      <c r="O329" s="256"/>
      <c r="P329" s="256"/>
      <c r="Q329" s="256"/>
      <c r="R329" s="256"/>
      <c r="S329" s="256"/>
      <c r="T329" s="257"/>
      <c r="AT329" s="258" t="s">
        <v>203</v>
      </c>
      <c r="AU329" s="258" t="s">
        <v>86</v>
      </c>
      <c r="AV329" s="13" t="s">
        <v>86</v>
      </c>
      <c r="AW329" s="13" t="s">
        <v>4</v>
      </c>
      <c r="AX329" s="13" t="s">
        <v>84</v>
      </c>
      <c r="AY329" s="258" t="s">
        <v>194</v>
      </c>
    </row>
    <row r="330" spans="2:65" s="1" customFormat="1" ht="24" customHeight="1">
      <c r="B330" s="37"/>
      <c r="C330" s="224" t="s">
        <v>565</v>
      </c>
      <c r="D330" s="224" t="s">
        <v>196</v>
      </c>
      <c r="E330" s="225" t="s">
        <v>566</v>
      </c>
      <c r="F330" s="226" t="s">
        <v>567</v>
      </c>
      <c r="G330" s="227" t="s">
        <v>238</v>
      </c>
      <c r="H330" s="228">
        <v>48.26</v>
      </c>
      <c r="I330" s="229"/>
      <c r="J330" s="230">
        <f>ROUND(I330*H330,2)</f>
        <v>0</v>
      </c>
      <c r="K330" s="226" t="s">
        <v>200</v>
      </c>
      <c r="L330" s="42"/>
      <c r="M330" s="231" t="s">
        <v>1</v>
      </c>
      <c r="N330" s="232" t="s">
        <v>42</v>
      </c>
      <c r="O330" s="85"/>
      <c r="P330" s="233">
        <f>O330*H330</f>
        <v>0</v>
      </c>
      <c r="Q330" s="233">
        <v>0</v>
      </c>
      <c r="R330" s="233">
        <f>Q330*H330</f>
        <v>0</v>
      </c>
      <c r="S330" s="233">
        <v>0</v>
      </c>
      <c r="T330" s="234">
        <f>S330*H330</f>
        <v>0</v>
      </c>
      <c r="AR330" s="235" t="s">
        <v>299</v>
      </c>
      <c r="AT330" s="235" t="s">
        <v>196</v>
      </c>
      <c r="AU330" s="235" t="s">
        <v>86</v>
      </c>
      <c r="AY330" s="16" t="s">
        <v>194</v>
      </c>
      <c r="BE330" s="236">
        <f>IF(N330="základní",J330,0)</f>
        <v>0</v>
      </c>
      <c r="BF330" s="236">
        <f>IF(N330="snížená",J330,0)</f>
        <v>0</v>
      </c>
      <c r="BG330" s="236">
        <f>IF(N330="zákl. přenesená",J330,0)</f>
        <v>0</v>
      </c>
      <c r="BH330" s="236">
        <f>IF(N330="sníž. přenesená",J330,0)</f>
        <v>0</v>
      </c>
      <c r="BI330" s="236">
        <f>IF(N330="nulová",J330,0)</f>
        <v>0</v>
      </c>
      <c r="BJ330" s="16" t="s">
        <v>86</v>
      </c>
      <c r="BK330" s="236">
        <f>ROUND(I330*H330,2)</f>
        <v>0</v>
      </c>
      <c r="BL330" s="16" t="s">
        <v>299</v>
      </c>
      <c r="BM330" s="235" t="s">
        <v>568</v>
      </c>
    </row>
    <row r="331" spans="2:51" s="13" customFormat="1" ht="12">
      <c r="B331" s="248"/>
      <c r="C331" s="249"/>
      <c r="D331" s="239" t="s">
        <v>203</v>
      </c>
      <c r="E331" s="250" t="s">
        <v>1</v>
      </c>
      <c r="F331" s="251" t="s">
        <v>569</v>
      </c>
      <c r="G331" s="249"/>
      <c r="H331" s="252">
        <v>48.26</v>
      </c>
      <c r="I331" s="253"/>
      <c r="J331" s="249"/>
      <c r="K331" s="249"/>
      <c r="L331" s="254"/>
      <c r="M331" s="255"/>
      <c r="N331" s="256"/>
      <c r="O331" s="256"/>
      <c r="P331" s="256"/>
      <c r="Q331" s="256"/>
      <c r="R331" s="256"/>
      <c r="S331" s="256"/>
      <c r="T331" s="257"/>
      <c r="AT331" s="258" t="s">
        <v>203</v>
      </c>
      <c r="AU331" s="258" t="s">
        <v>86</v>
      </c>
      <c r="AV331" s="13" t="s">
        <v>86</v>
      </c>
      <c r="AW331" s="13" t="s">
        <v>32</v>
      </c>
      <c r="AX331" s="13" t="s">
        <v>84</v>
      </c>
      <c r="AY331" s="258" t="s">
        <v>194</v>
      </c>
    </row>
    <row r="332" spans="2:65" s="1" customFormat="1" ht="24" customHeight="1">
      <c r="B332" s="37"/>
      <c r="C332" s="270" t="s">
        <v>570</v>
      </c>
      <c r="D332" s="270" t="s">
        <v>300</v>
      </c>
      <c r="E332" s="271" t="s">
        <v>571</v>
      </c>
      <c r="F332" s="272" t="s">
        <v>572</v>
      </c>
      <c r="G332" s="273" t="s">
        <v>238</v>
      </c>
      <c r="H332" s="274">
        <v>49.225</v>
      </c>
      <c r="I332" s="275"/>
      <c r="J332" s="276">
        <f>ROUND(I332*H332,2)</f>
        <v>0</v>
      </c>
      <c r="K332" s="272" t="s">
        <v>200</v>
      </c>
      <c r="L332" s="277"/>
      <c r="M332" s="278" t="s">
        <v>1</v>
      </c>
      <c r="N332" s="279" t="s">
        <v>42</v>
      </c>
      <c r="O332" s="85"/>
      <c r="P332" s="233">
        <f>O332*H332</f>
        <v>0</v>
      </c>
      <c r="Q332" s="233">
        <v>0.006</v>
      </c>
      <c r="R332" s="233">
        <f>Q332*H332</f>
        <v>0.29535</v>
      </c>
      <c r="S332" s="233">
        <v>0</v>
      </c>
      <c r="T332" s="234">
        <f>S332*H332</f>
        <v>0</v>
      </c>
      <c r="AR332" s="235" t="s">
        <v>384</v>
      </c>
      <c r="AT332" s="235" t="s">
        <v>300</v>
      </c>
      <c r="AU332" s="235" t="s">
        <v>86</v>
      </c>
      <c r="AY332" s="16" t="s">
        <v>194</v>
      </c>
      <c r="BE332" s="236">
        <f>IF(N332="základní",J332,0)</f>
        <v>0</v>
      </c>
      <c r="BF332" s="236">
        <f>IF(N332="snížená",J332,0)</f>
        <v>0</v>
      </c>
      <c r="BG332" s="236">
        <f>IF(N332="zákl. přenesená",J332,0)</f>
        <v>0</v>
      </c>
      <c r="BH332" s="236">
        <f>IF(N332="sníž. přenesená",J332,0)</f>
        <v>0</v>
      </c>
      <c r="BI332" s="236">
        <f>IF(N332="nulová",J332,0)</f>
        <v>0</v>
      </c>
      <c r="BJ332" s="16" t="s">
        <v>86</v>
      </c>
      <c r="BK332" s="236">
        <f>ROUND(I332*H332,2)</f>
        <v>0</v>
      </c>
      <c r="BL332" s="16" t="s">
        <v>299</v>
      </c>
      <c r="BM332" s="235" t="s">
        <v>573</v>
      </c>
    </row>
    <row r="333" spans="2:51" s="13" customFormat="1" ht="12">
      <c r="B333" s="248"/>
      <c r="C333" s="249"/>
      <c r="D333" s="239" t="s">
        <v>203</v>
      </c>
      <c r="E333" s="249"/>
      <c r="F333" s="251" t="s">
        <v>574</v>
      </c>
      <c r="G333" s="249"/>
      <c r="H333" s="252">
        <v>49.225</v>
      </c>
      <c r="I333" s="253"/>
      <c r="J333" s="249"/>
      <c r="K333" s="249"/>
      <c r="L333" s="254"/>
      <c r="M333" s="255"/>
      <c r="N333" s="256"/>
      <c r="O333" s="256"/>
      <c r="P333" s="256"/>
      <c r="Q333" s="256"/>
      <c r="R333" s="256"/>
      <c r="S333" s="256"/>
      <c r="T333" s="257"/>
      <c r="AT333" s="258" t="s">
        <v>203</v>
      </c>
      <c r="AU333" s="258" t="s">
        <v>86</v>
      </c>
      <c r="AV333" s="13" t="s">
        <v>86</v>
      </c>
      <c r="AW333" s="13" t="s">
        <v>4</v>
      </c>
      <c r="AX333" s="13" t="s">
        <v>84</v>
      </c>
      <c r="AY333" s="258" t="s">
        <v>194</v>
      </c>
    </row>
    <row r="334" spans="2:65" s="1" customFormat="1" ht="24" customHeight="1">
      <c r="B334" s="37"/>
      <c r="C334" s="224" t="s">
        <v>575</v>
      </c>
      <c r="D334" s="224" t="s">
        <v>196</v>
      </c>
      <c r="E334" s="225" t="s">
        <v>576</v>
      </c>
      <c r="F334" s="226" t="s">
        <v>577</v>
      </c>
      <c r="G334" s="227" t="s">
        <v>238</v>
      </c>
      <c r="H334" s="228">
        <v>35.375</v>
      </c>
      <c r="I334" s="229"/>
      <c r="J334" s="230">
        <f>ROUND(I334*H334,2)</f>
        <v>0</v>
      </c>
      <c r="K334" s="226" t="s">
        <v>200</v>
      </c>
      <c r="L334" s="42"/>
      <c r="M334" s="231" t="s">
        <v>1</v>
      </c>
      <c r="N334" s="232" t="s">
        <v>42</v>
      </c>
      <c r="O334" s="85"/>
      <c r="P334" s="233">
        <f>O334*H334</f>
        <v>0</v>
      </c>
      <c r="Q334" s="233">
        <v>0</v>
      </c>
      <c r="R334" s="233">
        <f>Q334*H334</f>
        <v>0</v>
      </c>
      <c r="S334" s="233">
        <v>0</v>
      </c>
      <c r="T334" s="234">
        <f>S334*H334</f>
        <v>0</v>
      </c>
      <c r="AR334" s="235" t="s">
        <v>299</v>
      </c>
      <c r="AT334" s="235" t="s">
        <v>196</v>
      </c>
      <c r="AU334" s="235" t="s">
        <v>86</v>
      </c>
      <c r="AY334" s="16" t="s">
        <v>194</v>
      </c>
      <c r="BE334" s="236">
        <f>IF(N334="základní",J334,0)</f>
        <v>0</v>
      </c>
      <c r="BF334" s="236">
        <f>IF(N334="snížená",J334,0)</f>
        <v>0</v>
      </c>
      <c r="BG334" s="236">
        <f>IF(N334="zákl. přenesená",J334,0)</f>
        <v>0</v>
      </c>
      <c r="BH334" s="236">
        <f>IF(N334="sníž. přenesená",J334,0)</f>
        <v>0</v>
      </c>
      <c r="BI334" s="236">
        <f>IF(N334="nulová",J334,0)</f>
        <v>0</v>
      </c>
      <c r="BJ334" s="16" t="s">
        <v>86</v>
      </c>
      <c r="BK334" s="236">
        <f>ROUND(I334*H334,2)</f>
        <v>0</v>
      </c>
      <c r="BL334" s="16" t="s">
        <v>299</v>
      </c>
      <c r="BM334" s="235" t="s">
        <v>578</v>
      </c>
    </row>
    <row r="335" spans="2:51" s="13" customFormat="1" ht="12">
      <c r="B335" s="248"/>
      <c r="C335" s="249"/>
      <c r="D335" s="239" t="s">
        <v>203</v>
      </c>
      <c r="E335" s="250" t="s">
        <v>1</v>
      </c>
      <c r="F335" s="251" t="s">
        <v>579</v>
      </c>
      <c r="G335" s="249"/>
      <c r="H335" s="252">
        <v>35.375</v>
      </c>
      <c r="I335" s="253"/>
      <c r="J335" s="249"/>
      <c r="K335" s="249"/>
      <c r="L335" s="254"/>
      <c r="M335" s="255"/>
      <c r="N335" s="256"/>
      <c r="O335" s="256"/>
      <c r="P335" s="256"/>
      <c r="Q335" s="256"/>
      <c r="R335" s="256"/>
      <c r="S335" s="256"/>
      <c r="T335" s="257"/>
      <c r="AT335" s="258" t="s">
        <v>203</v>
      </c>
      <c r="AU335" s="258" t="s">
        <v>86</v>
      </c>
      <c r="AV335" s="13" t="s">
        <v>86</v>
      </c>
      <c r="AW335" s="13" t="s">
        <v>32</v>
      </c>
      <c r="AX335" s="13" t="s">
        <v>84</v>
      </c>
      <c r="AY335" s="258" t="s">
        <v>194</v>
      </c>
    </row>
    <row r="336" spans="2:65" s="1" customFormat="1" ht="24" customHeight="1">
      <c r="B336" s="37"/>
      <c r="C336" s="270" t="s">
        <v>580</v>
      </c>
      <c r="D336" s="270" t="s">
        <v>300</v>
      </c>
      <c r="E336" s="271" t="s">
        <v>571</v>
      </c>
      <c r="F336" s="272" t="s">
        <v>572</v>
      </c>
      <c r="G336" s="273" t="s">
        <v>238</v>
      </c>
      <c r="H336" s="274">
        <v>36.083</v>
      </c>
      <c r="I336" s="275"/>
      <c r="J336" s="276">
        <f>ROUND(I336*H336,2)</f>
        <v>0</v>
      </c>
      <c r="K336" s="272" t="s">
        <v>200</v>
      </c>
      <c r="L336" s="277"/>
      <c r="M336" s="278" t="s">
        <v>1</v>
      </c>
      <c r="N336" s="279" t="s">
        <v>42</v>
      </c>
      <c r="O336" s="85"/>
      <c r="P336" s="233">
        <f>O336*H336</f>
        <v>0</v>
      </c>
      <c r="Q336" s="233">
        <v>0.006</v>
      </c>
      <c r="R336" s="233">
        <f>Q336*H336</f>
        <v>0.216498</v>
      </c>
      <c r="S336" s="233">
        <v>0</v>
      </c>
      <c r="T336" s="234">
        <f>S336*H336</f>
        <v>0</v>
      </c>
      <c r="AR336" s="235" t="s">
        <v>384</v>
      </c>
      <c r="AT336" s="235" t="s">
        <v>300</v>
      </c>
      <c r="AU336" s="235" t="s">
        <v>86</v>
      </c>
      <c r="AY336" s="16" t="s">
        <v>194</v>
      </c>
      <c r="BE336" s="236">
        <f>IF(N336="základní",J336,0)</f>
        <v>0</v>
      </c>
      <c r="BF336" s="236">
        <f>IF(N336="snížená",J336,0)</f>
        <v>0</v>
      </c>
      <c r="BG336" s="236">
        <f>IF(N336="zákl. přenesená",J336,0)</f>
        <v>0</v>
      </c>
      <c r="BH336" s="236">
        <f>IF(N336="sníž. přenesená",J336,0)</f>
        <v>0</v>
      </c>
      <c r="BI336" s="236">
        <f>IF(N336="nulová",J336,0)</f>
        <v>0</v>
      </c>
      <c r="BJ336" s="16" t="s">
        <v>86</v>
      </c>
      <c r="BK336" s="236">
        <f>ROUND(I336*H336,2)</f>
        <v>0</v>
      </c>
      <c r="BL336" s="16" t="s">
        <v>299</v>
      </c>
      <c r="BM336" s="235" t="s">
        <v>581</v>
      </c>
    </row>
    <row r="337" spans="2:51" s="13" customFormat="1" ht="12">
      <c r="B337" s="248"/>
      <c r="C337" s="249"/>
      <c r="D337" s="239" t="s">
        <v>203</v>
      </c>
      <c r="E337" s="249"/>
      <c r="F337" s="251" t="s">
        <v>582</v>
      </c>
      <c r="G337" s="249"/>
      <c r="H337" s="252">
        <v>36.083</v>
      </c>
      <c r="I337" s="253"/>
      <c r="J337" s="249"/>
      <c r="K337" s="249"/>
      <c r="L337" s="254"/>
      <c r="M337" s="255"/>
      <c r="N337" s="256"/>
      <c r="O337" s="256"/>
      <c r="P337" s="256"/>
      <c r="Q337" s="256"/>
      <c r="R337" s="256"/>
      <c r="S337" s="256"/>
      <c r="T337" s="257"/>
      <c r="AT337" s="258" t="s">
        <v>203</v>
      </c>
      <c r="AU337" s="258" t="s">
        <v>86</v>
      </c>
      <c r="AV337" s="13" t="s">
        <v>86</v>
      </c>
      <c r="AW337" s="13" t="s">
        <v>4</v>
      </c>
      <c r="AX337" s="13" t="s">
        <v>84</v>
      </c>
      <c r="AY337" s="258" t="s">
        <v>194</v>
      </c>
    </row>
    <row r="338" spans="2:65" s="1" customFormat="1" ht="24" customHeight="1">
      <c r="B338" s="37"/>
      <c r="C338" s="224" t="s">
        <v>583</v>
      </c>
      <c r="D338" s="224" t="s">
        <v>196</v>
      </c>
      <c r="E338" s="225" t="s">
        <v>584</v>
      </c>
      <c r="F338" s="226" t="s">
        <v>585</v>
      </c>
      <c r="G338" s="227" t="s">
        <v>223</v>
      </c>
      <c r="H338" s="228">
        <v>2.225</v>
      </c>
      <c r="I338" s="229"/>
      <c r="J338" s="230">
        <f>ROUND(I338*H338,2)</f>
        <v>0</v>
      </c>
      <c r="K338" s="226" t="s">
        <v>200</v>
      </c>
      <c r="L338" s="42"/>
      <c r="M338" s="231" t="s">
        <v>1</v>
      </c>
      <c r="N338" s="232" t="s">
        <v>42</v>
      </c>
      <c r="O338" s="85"/>
      <c r="P338" s="233">
        <f>O338*H338</f>
        <v>0</v>
      </c>
      <c r="Q338" s="233">
        <v>0</v>
      </c>
      <c r="R338" s="233">
        <f>Q338*H338</f>
        <v>0</v>
      </c>
      <c r="S338" s="233">
        <v>0</v>
      </c>
      <c r="T338" s="234">
        <f>S338*H338</f>
        <v>0</v>
      </c>
      <c r="AR338" s="235" t="s">
        <v>299</v>
      </c>
      <c r="AT338" s="235" t="s">
        <v>196</v>
      </c>
      <c r="AU338" s="235" t="s">
        <v>86</v>
      </c>
      <c r="AY338" s="16" t="s">
        <v>194</v>
      </c>
      <c r="BE338" s="236">
        <f>IF(N338="základní",J338,0)</f>
        <v>0</v>
      </c>
      <c r="BF338" s="236">
        <f>IF(N338="snížená",J338,0)</f>
        <v>0</v>
      </c>
      <c r="BG338" s="236">
        <f>IF(N338="zákl. přenesená",J338,0)</f>
        <v>0</v>
      </c>
      <c r="BH338" s="236">
        <f>IF(N338="sníž. přenesená",J338,0)</f>
        <v>0</v>
      </c>
      <c r="BI338" s="236">
        <f>IF(N338="nulová",J338,0)</f>
        <v>0</v>
      </c>
      <c r="BJ338" s="16" t="s">
        <v>86</v>
      </c>
      <c r="BK338" s="236">
        <f>ROUND(I338*H338,2)</f>
        <v>0</v>
      </c>
      <c r="BL338" s="16" t="s">
        <v>299</v>
      </c>
      <c r="BM338" s="235" t="s">
        <v>586</v>
      </c>
    </row>
    <row r="339" spans="2:63" s="11" customFormat="1" ht="22.8" customHeight="1">
      <c r="B339" s="208"/>
      <c r="C339" s="209"/>
      <c r="D339" s="210" t="s">
        <v>75</v>
      </c>
      <c r="E339" s="222" t="s">
        <v>587</v>
      </c>
      <c r="F339" s="222" t="s">
        <v>588</v>
      </c>
      <c r="G339" s="209"/>
      <c r="H339" s="209"/>
      <c r="I339" s="212"/>
      <c r="J339" s="223">
        <f>BK339</f>
        <v>0</v>
      </c>
      <c r="K339" s="209"/>
      <c r="L339" s="214"/>
      <c r="M339" s="215"/>
      <c r="N339" s="216"/>
      <c r="O339" s="216"/>
      <c r="P339" s="217">
        <f>SUM(P340:P341)</f>
        <v>0</v>
      </c>
      <c r="Q339" s="216"/>
      <c r="R339" s="217">
        <f>SUM(R340:R341)</f>
        <v>0</v>
      </c>
      <c r="S339" s="216"/>
      <c r="T339" s="218">
        <f>SUM(T340:T341)</f>
        <v>0.04183</v>
      </c>
      <c r="AR339" s="219" t="s">
        <v>86</v>
      </c>
      <c r="AT339" s="220" t="s">
        <v>75</v>
      </c>
      <c r="AU339" s="220" t="s">
        <v>84</v>
      </c>
      <c r="AY339" s="219" t="s">
        <v>194</v>
      </c>
      <c r="BK339" s="221">
        <f>SUM(BK340:BK341)</f>
        <v>0</v>
      </c>
    </row>
    <row r="340" spans="2:65" s="1" customFormat="1" ht="16.5" customHeight="1">
      <c r="B340" s="37"/>
      <c r="C340" s="224" t="s">
        <v>589</v>
      </c>
      <c r="D340" s="224" t="s">
        <v>196</v>
      </c>
      <c r="E340" s="225" t="s">
        <v>590</v>
      </c>
      <c r="F340" s="226" t="s">
        <v>591</v>
      </c>
      <c r="G340" s="227" t="s">
        <v>592</v>
      </c>
      <c r="H340" s="228">
        <v>1</v>
      </c>
      <c r="I340" s="229"/>
      <c r="J340" s="230">
        <f>ROUND(I340*H340,2)</f>
        <v>0</v>
      </c>
      <c r="K340" s="226" t="s">
        <v>200</v>
      </c>
      <c r="L340" s="42"/>
      <c r="M340" s="231" t="s">
        <v>1</v>
      </c>
      <c r="N340" s="232" t="s">
        <v>42</v>
      </c>
      <c r="O340" s="85"/>
      <c r="P340" s="233">
        <f>O340*H340</f>
        <v>0</v>
      </c>
      <c r="Q340" s="233">
        <v>0</v>
      </c>
      <c r="R340" s="233">
        <f>Q340*H340</f>
        <v>0</v>
      </c>
      <c r="S340" s="233">
        <v>0.01933</v>
      </c>
      <c r="T340" s="234">
        <f>S340*H340</f>
        <v>0.01933</v>
      </c>
      <c r="AR340" s="235" t="s">
        <v>299</v>
      </c>
      <c r="AT340" s="235" t="s">
        <v>196</v>
      </c>
      <c r="AU340" s="235" t="s">
        <v>86</v>
      </c>
      <c r="AY340" s="16" t="s">
        <v>194</v>
      </c>
      <c r="BE340" s="236">
        <f>IF(N340="základní",J340,0)</f>
        <v>0</v>
      </c>
      <c r="BF340" s="236">
        <f>IF(N340="snížená",J340,0)</f>
        <v>0</v>
      </c>
      <c r="BG340" s="236">
        <f>IF(N340="zákl. přenesená",J340,0)</f>
        <v>0</v>
      </c>
      <c r="BH340" s="236">
        <f>IF(N340="sníž. přenesená",J340,0)</f>
        <v>0</v>
      </c>
      <c r="BI340" s="236">
        <f>IF(N340="nulová",J340,0)</f>
        <v>0</v>
      </c>
      <c r="BJ340" s="16" t="s">
        <v>86</v>
      </c>
      <c r="BK340" s="236">
        <f>ROUND(I340*H340,2)</f>
        <v>0</v>
      </c>
      <c r="BL340" s="16" t="s">
        <v>299</v>
      </c>
      <c r="BM340" s="235" t="s">
        <v>593</v>
      </c>
    </row>
    <row r="341" spans="2:65" s="1" customFormat="1" ht="16.5" customHeight="1">
      <c r="B341" s="37"/>
      <c r="C341" s="224" t="s">
        <v>594</v>
      </c>
      <c r="D341" s="224" t="s">
        <v>196</v>
      </c>
      <c r="E341" s="225" t="s">
        <v>595</v>
      </c>
      <c r="F341" s="226" t="s">
        <v>596</v>
      </c>
      <c r="G341" s="227" t="s">
        <v>592</v>
      </c>
      <c r="H341" s="228">
        <v>1</v>
      </c>
      <c r="I341" s="229"/>
      <c r="J341" s="230">
        <f>ROUND(I341*H341,2)</f>
        <v>0</v>
      </c>
      <c r="K341" s="226" t="s">
        <v>200</v>
      </c>
      <c r="L341" s="42"/>
      <c r="M341" s="231" t="s">
        <v>1</v>
      </c>
      <c r="N341" s="232" t="s">
        <v>42</v>
      </c>
      <c r="O341" s="85"/>
      <c r="P341" s="233">
        <f>O341*H341</f>
        <v>0</v>
      </c>
      <c r="Q341" s="233">
        <v>0</v>
      </c>
      <c r="R341" s="233">
        <f>Q341*H341</f>
        <v>0</v>
      </c>
      <c r="S341" s="233">
        <v>0.0225</v>
      </c>
      <c r="T341" s="234">
        <f>S341*H341</f>
        <v>0.0225</v>
      </c>
      <c r="AR341" s="235" t="s">
        <v>299</v>
      </c>
      <c r="AT341" s="235" t="s">
        <v>196</v>
      </c>
      <c r="AU341" s="235" t="s">
        <v>86</v>
      </c>
      <c r="AY341" s="16" t="s">
        <v>194</v>
      </c>
      <c r="BE341" s="236">
        <f>IF(N341="základní",J341,0)</f>
        <v>0</v>
      </c>
      <c r="BF341" s="236">
        <f>IF(N341="snížená",J341,0)</f>
        <v>0</v>
      </c>
      <c r="BG341" s="236">
        <f>IF(N341="zákl. přenesená",J341,0)</f>
        <v>0</v>
      </c>
      <c r="BH341" s="236">
        <f>IF(N341="sníž. přenesená",J341,0)</f>
        <v>0</v>
      </c>
      <c r="BI341" s="236">
        <f>IF(N341="nulová",J341,0)</f>
        <v>0</v>
      </c>
      <c r="BJ341" s="16" t="s">
        <v>86</v>
      </c>
      <c r="BK341" s="236">
        <f>ROUND(I341*H341,2)</f>
        <v>0</v>
      </c>
      <c r="BL341" s="16" t="s">
        <v>299</v>
      </c>
      <c r="BM341" s="235" t="s">
        <v>597</v>
      </c>
    </row>
    <row r="342" spans="2:63" s="11" customFormat="1" ht="22.8" customHeight="1">
      <c r="B342" s="208"/>
      <c r="C342" s="209"/>
      <c r="D342" s="210" t="s">
        <v>75</v>
      </c>
      <c r="E342" s="222" t="s">
        <v>598</v>
      </c>
      <c r="F342" s="222" t="s">
        <v>599</v>
      </c>
      <c r="G342" s="209"/>
      <c r="H342" s="209"/>
      <c r="I342" s="212"/>
      <c r="J342" s="223">
        <f>BK342</f>
        <v>0</v>
      </c>
      <c r="K342" s="209"/>
      <c r="L342" s="214"/>
      <c r="M342" s="215"/>
      <c r="N342" s="216"/>
      <c r="O342" s="216"/>
      <c r="P342" s="217">
        <f>SUM(P343:P345)</f>
        <v>0</v>
      </c>
      <c r="Q342" s="216"/>
      <c r="R342" s="217">
        <f>SUM(R343:R345)</f>
        <v>0</v>
      </c>
      <c r="S342" s="216"/>
      <c r="T342" s="218">
        <f>SUM(T343:T345)</f>
        <v>0</v>
      </c>
      <c r="AR342" s="219" t="s">
        <v>86</v>
      </c>
      <c r="AT342" s="220" t="s">
        <v>75</v>
      </c>
      <c r="AU342" s="220" t="s">
        <v>84</v>
      </c>
      <c r="AY342" s="219" t="s">
        <v>194</v>
      </c>
      <c r="BK342" s="221">
        <f>SUM(BK343:BK345)</f>
        <v>0</v>
      </c>
    </row>
    <row r="343" spans="2:65" s="1" customFormat="1" ht="24" customHeight="1">
      <c r="B343" s="37"/>
      <c r="C343" s="224" t="s">
        <v>600</v>
      </c>
      <c r="D343" s="224" t="s">
        <v>196</v>
      </c>
      <c r="E343" s="225" t="s">
        <v>601</v>
      </c>
      <c r="F343" s="226" t="s">
        <v>602</v>
      </c>
      <c r="G343" s="227" t="s">
        <v>231</v>
      </c>
      <c r="H343" s="228">
        <v>1</v>
      </c>
      <c r="I343" s="229"/>
      <c r="J343" s="230">
        <f>ROUND(I343*H343,2)</f>
        <v>0</v>
      </c>
      <c r="K343" s="226" t="s">
        <v>1</v>
      </c>
      <c r="L343" s="42"/>
      <c r="M343" s="231" t="s">
        <v>1</v>
      </c>
      <c r="N343" s="232" t="s">
        <v>42</v>
      </c>
      <c r="O343" s="85"/>
      <c r="P343" s="233">
        <f>O343*H343</f>
        <v>0</v>
      </c>
      <c r="Q343" s="233">
        <v>0</v>
      </c>
      <c r="R343" s="233">
        <f>Q343*H343</f>
        <v>0</v>
      </c>
      <c r="S343" s="233">
        <v>0</v>
      </c>
      <c r="T343" s="234">
        <f>S343*H343</f>
        <v>0</v>
      </c>
      <c r="AR343" s="235" t="s">
        <v>299</v>
      </c>
      <c r="AT343" s="235" t="s">
        <v>196</v>
      </c>
      <c r="AU343" s="235" t="s">
        <v>86</v>
      </c>
      <c r="AY343" s="16" t="s">
        <v>194</v>
      </c>
      <c r="BE343" s="236">
        <f>IF(N343="základní",J343,0)</f>
        <v>0</v>
      </c>
      <c r="BF343" s="236">
        <f>IF(N343="snížená",J343,0)</f>
        <v>0</v>
      </c>
      <c r="BG343" s="236">
        <f>IF(N343="zákl. přenesená",J343,0)</f>
        <v>0</v>
      </c>
      <c r="BH343" s="236">
        <f>IF(N343="sníž. přenesená",J343,0)</f>
        <v>0</v>
      </c>
      <c r="BI343" s="236">
        <f>IF(N343="nulová",J343,0)</f>
        <v>0</v>
      </c>
      <c r="BJ343" s="16" t="s">
        <v>86</v>
      </c>
      <c r="BK343" s="236">
        <f>ROUND(I343*H343,2)</f>
        <v>0</v>
      </c>
      <c r="BL343" s="16" t="s">
        <v>299</v>
      </c>
      <c r="BM343" s="235" t="s">
        <v>603</v>
      </c>
    </row>
    <row r="344" spans="2:65" s="1" customFormat="1" ht="24" customHeight="1">
      <c r="B344" s="37"/>
      <c r="C344" s="224" t="s">
        <v>604</v>
      </c>
      <c r="D344" s="224" t="s">
        <v>196</v>
      </c>
      <c r="E344" s="225" t="s">
        <v>605</v>
      </c>
      <c r="F344" s="226" t="s">
        <v>606</v>
      </c>
      <c r="G344" s="227" t="s">
        <v>231</v>
      </c>
      <c r="H344" s="228">
        <v>1</v>
      </c>
      <c r="I344" s="229"/>
      <c r="J344" s="230">
        <f>ROUND(I344*H344,2)</f>
        <v>0</v>
      </c>
      <c r="K344" s="226" t="s">
        <v>1</v>
      </c>
      <c r="L344" s="42"/>
      <c r="M344" s="231" t="s">
        <v>1</v>
      </c>
      <c r="N344" s="232" t="s">
        <v>42</v>
      </c>
      <c r="O344" s="85"/>
      <c r="P344" s="233">
        <f>O344*H344</f>
        <v>0</v>
      </c>
      <c r="Q344" s="233">
        <v>0</v>
      </c>
      <c r="R344" s="233">
        <f>Q344*H344</f>
        <v>0</v>
      </c>
      <c r="S344" s="233">
        <v>0</v>
      </c>
      <c r="T344" s="234">
        <f>S344*H344</f>
        <v>0</v>
      </c>
      <c r="AR344" s="235" t="s">
        <v>299</v>
      </c>
      <c r="AT344" s="235" t="s">
        <v>196</v>
      </c>
      <c r="AU344" s="235" t="s">
        <v>86</v>
      </c>
      <c r="AY344" s="16" t="s">
        <v>194</v>
      </c>
      <c r="BE344" s="236">
        <f>IF(N344="základní",J344,0)</f>
        <v>0</v>
      </c>
      <c r="BF344" s="236">
        <f>IF(N344="snížená",J344,0)</f>
        <v>0</v>
      </c>
      <c r="BG344" s="236">
        <f>IF(N344="zákl. přenesená",J344,0)</f>
        <v>0</v>
      </c>
      <c r="BH344" s="236">
        <f>IF(N344="sníž. přenesená",J344,0)</f>
        <v>0</v>
      </c>
      <c r="BI344" s="236">
        <f>IF(N344="nulová",J344,0)</f>
        <v>0</v>
      </c>
      <c r="BJ344" s="16" t="s">
        <v>86</v>
      </c>
      <c r="BK344" s="236">
        <f>ROUND(I344*H344,2)</f>
        <v>0</v>
      </c>
      <c r="BL344" s="16" t="s">
        <v>299</v>
      </c>
      <c r="BM344" s="235" t="s">
        <v>607</v>
      </c>
    </row>
    <row r="345" spans="2:65" s="1" customFormat="1" ht="36" customHeight="1">
      <c r="B345" s="37"/>
      <c r="C345" s="224" t="s">
        <v>608</v>
      </c>
      <c r="D345" s="224" t="s">
        <v>196</v>
      </c>
      <c r="E345" s="225" t="s">
        <v>609</v>
      </c>
      <c r="F345" s="226" t="s">
        <v>610</v>
      </c>
      <c r="G345" s="227" t="s">
        <v>231</v>
      </c>
      <c r="H345" s="228">
        <v>1</v>
      </c>
      <c r="I345" s="229"/>
      <c r="J345" s="230">
        <f>ROUND(I345*H345,2)</f>
        <v>0</v>
      </c>
      <c r="K345" s="226" t="s">
        <v>1</v>
      </c>
      <c r="L345" s="42"/>
      <c r="M345" s="231" t="s">
        <v>1</v>
      </c>
      <c r="N345" s="232" t="s">
        <v>42</v>
      </c>
      <c r="O345" s="85"/>
      <c r="P345" s="233">
        <f>O345*H345</f>
        <v>0</v>
      </c>
      <c r="Q345" s="233">
        <v>0</v>
      </c>
      <c r="R345" s="233">
        <f>Q345*H345</f>
        <v>0</v>
      </c>
      <c r="S345" s="233">
        <v>0</v>
      </c>
      <c r="T345" s="234">
        <f>S345*H345</f>
        <v>0</v>
      </c>
      <c r="AR345" s="235" t="s">
        <v>299</v>
      </c>
      <c r="AT345" s="235" t="s">
        <v>196</v>
      </c>
      <c r="AU345" s="235" t="s">
        <v>86</v>
      </c>
      <c r="AY345" s="16" t="s">
        <v>194</v>
      </c>
      <c r="BE345" s="236">
        <f>IF(N345="základní",J345,0)</f>
        <v>0</v>
      </c>
      <c r="BF345" s="236">
        <f>IF(N345="snížená",J345,0)</f>
        <v>0</v>
      </c>
      <c r="BG345" s="236">
        <f>IF(N345="zákl. přenesená",J345,0)</f>
        <v>0</v>
      </c>
      <c r="BH345" s="236">
        <f>IF(N345="sníž. přenesená",J345,0)</f>
        <v>0</v>
      </c>
      <c r="BI345" s="236">
        <f>IF(N345="nulová",J345,0)</f>
        <v>0</v>
      </c>
      <c r="BJ345" s="16" t="s">
        <v>86</v>
      </c>
      <c r="BK345" s="236">
        <f>ROUND(I345*H345,2)</f>
        <v>0</v>
      </c>
      <c r="BL345" s="16" t="s">
        <v>299</v>
      </c>
      <c r="BM345" s="235" t="s">
        <v>611</v>
      </c>
    </row>
    <row r="346" spans="2:63" s="11" customFormat="1" ht="22.8" customHeight="1">
      <c r="B346" s="208"/>
      <c r="C346" s="209"/>
      <c r="D346" s="210" t="s">
        <v>75</v>
      </c>
      <c r="E346" s="222" t="s">
        <v>612</v>
      </c>
      <c r="F346" s="222" t="s">
        <v>613</v>
      </c>
      <c r="G346" s="209"/>
      <c r="H346" s="209"/>
      <c r="I346" s="212"/>
      <c r="J346" s="223">
        <f>BK346</f>
        <v>0</v>
      </c>
      <c r="K346" s="209"/>
      <c r="L346" s="214"/>
      <c r="M346" s="215"/>
      <c r="N346" s="216"/>
      <c r="O346" s="216"/>
      <c r="P346" s="217">
        <f>SUM(P347:P356)</f>
        <v>0</v>
      </c>
      <c r="Q346" s="216"/>
      <c r="R346" s="217">
        <f>SUM(R347:R356)</f>
        <v>0.00723</v>
      </c>
      <c r="S346" s="216"/>
      <c r="T346" s="218">
        <f>SUM(T347:T356)</f>
        <v>1.929438</v>
      </c>
      <c r="AR346" s="219" t="s">
        <v>86</v>
      </c>
      <c r="AT346" s="220" t="s">
        <v>75</v>
      </c>
      <c r="AU346" s="220" t="s">
        <v>84</v>
      </c>
      <c r="AY346" s="219" t="s">
        <v>194</v>
      </c>
      <c r="BK346" s="221">
        <f>SUM(BK347:BK356)</f>
        <v>0</v>
      </c>
    </row>
    <row r="347" spans="2:65" s="1" customFormat="1" ht="16.5" customHeight="1">
      <c r="B347" s="37"/>
      <c r="C347" s="224" t="s">
        <v>614</v>
      </c>
      <c r="D347" s="224" t="s">
        <v>196</v>
      </c>
      <c r="E347" s="225" t="s">
        <v>615</v>
      </c>
      <c r="F347" s="226" t="s">
        <v>616</v>
      </c>
      <c r="G347" s="227" t="s">
        <v>592</v>
      </c>
      <c r="H347" s="228">
        <v>1</v>
      </c>
      <c r="I347" s="229"/>
      <c r="J347" s="230">
        <f>ROUND(I347*H347,2)</f>
        <v>0</v>
      </c>
      <c r="K347" s="226" t="s">
        <v>1</v>
      </c>
      <c r="L347" s="42"/>
      <c r="M347" s="231" t="s">
        <v>1</v>
      </c>
      <c r="N347" s="232" t="s">
        <v>42</v>
      </c>
      <c r="O347" s="85"/>
      <c r="P347" s="233">
        <f>O347*H347</f>
        <v>0</v>
      </c>
      <c r="Q347" s="233">
        <v>0.00189</v>
      </c>
      <c r="R347" s="233">
        <f>Q347*H347</f>
        <v>0.00189</v>
      </c>
      <c r="S347" s="233">
        <v>0</v>
      </c>
      <c r="T347" s="234">
        <f>S347*H347</f>
        <v>0</v>
      </c>
      <c r="AR347" s="235" t="s">
        <v>299</v>
      </c>
      <c r="AT347" s="235" t="s">
        <v>196</v>
      </c>
      <c r="AU347" s="235" t="s">
        <v>86</v>
      </c>
      <c r="AY347" s="16" t="s">
        <v>194</v>
      </c>
      <c r="BE347" s="236">
        <f>IF(N347="základní",J347,0)</f>
        <v>0</v>
      </c>
      <c r="BF347" s="236">
        <f>IF(N347="snížená",J347,0)</f>
        <v>0</v>
      </c>
      <c r="BG347" s="236">
        <f>IF(N347="zákl. přenesená",J347,0)</f>
        <v>0</v>
      </c>
      <c r="BH347" s="236">
        <f>IF(N347="sníž. přenesená",J347,0)</f>
        <v>0</v>
      </c>
      <c r="BI347" s="236">
        <f>IF(N347="nulová",J347,0)</f>
        <v>0</v>
      </c>
      <c r="BJ347" s="16" t="s">
        <v>86</v>
      </c>
      <c r="BK347" s="236">
        <f>ROUND(I347*H347,2)</f>
        <v>0</v>
      </c>
      <c r="BL347" s="16" t="s">
        <v>299</v>
      </c>
      <c r="BM347" s="235" t="s">
        <v>617</v>
      </c>
    </row>
    <row r="348" spans="2:65" s="1" customFormat="1" ht="24" customHeight="1">
      <c r="B348" s="37"/>
      <c r="C348" s="224" t="s">
        <v>618</v>
      </c>
      <c r="D348" s="224" t="s">
        <v>196</v>
      </c>
      <c r="E348" s="225" t="s">
        <v>619</v>
      </c>
      <c r="F348" s="226" t="s">
        <v>620</v>
      </c>
      <c r="G348" s="227" t="s">
        <v>231</v>
      </c>
      <c r="H348" s="228">
        <v>2</v>
      </c>
      <c r="I348" s="229"/>
      <c r="J348" s="230">
        <f>ROUND(I348*H348,2)</f>
        <v>0</v>
      </c>
      <c r="K348" s="226" t="s">
        <v>1</v>
      </c>
      <c r="L348" s="42"/>
      <c r="M348" s="231" t="s">
        <v>1</v>
      </c>
      <c r="N348" s="232" t="s">
        <v>42</v>
      </c>
      <c r="O348" s="85"/>
      <c r="P348" s="233">
        <f>O348*H348</f>
        <v>0</v>
      </c>
      <c r="Q348" s="233">
        <v>0.00267</v>
      </c>
      <c r="R348" s="233">
        <f>Q348*H348</f>
        <v>0.00534</v>
      </c>
      <c r="S348" s="233">
        <v>0</v>
      </c>
      <c r="T348" s="234">
        <f>S348*H348</f>
        <v>0</v>
      </c>
      <c r="AR348" s="235" t="s">
        <v>299</v>
      </c>
      <c r="AT348" s="235" t="s">
        <v>196</v>
      </c>
      <c r="AU348" s="235" t="s">
        <v>86</v>
      </c>
      <c r="AY348" s="16" t="s">
        <v>194</v>
      </c>
      <c r="BE348" s="236">
        <f>IF(N348="základní",J348,0)</f>
        <v>0</v>
      </c>
      <c r="BF348" s="236">
        <f>IF(N348="snížená",J348,0)</f>
        <v>0</v>
      </c>
      <c r="BG348" s="236">
        <f>IF(N348="zákl. přenesená",J348,0)</f>
        <v>0</v>
      </c>
      <c r="BH348" s="236">
        <f>IF(N348="sníž. přenesená",J348,0)</f>
        <v>0</v>
      </c>
      <c r="BI348" s="236">
        <f>IF(N348="nulová",J348,0)</f>
        <v>0</v>
      </c>
      <c r="BJ348" s="16" t="s">
        <v>86</v>
      </c>
      <c r="BK348" s="236">
        <f>ROUND(I348*H348,2)</f>
        <v>0</v>
      </c>
      <c r="BL348" s="16" t="s">
        <v>299</v>
      </c>
      <c r="BM348" s="235" t="s">
        <v>621</v>
      </c>
    </row>
    <row r="349" spans="2:65" s="1" customFormat="1" ht="16.5" customHeight="1">
      <c r="B349" s="37"/>
      <c r="C349" s="224" t="s">
        <v>622</v>
      </c>
      <c r="D349" s="224" t="s">
        <v>196</v>
      </c>
      <c r="E349" s="225" t="s">
        <v>623</v>
      </c>
      <c r="F349" s="226" t="s">
        <v>624</v>
      </c>
      <c r="G349" s="227" t="s">
        <v>238</v>
      </c>
      <c r="H349" s="228">
        <v>1.746</v>
      </c>
      <c r="I349" s="229"/>
      <c r="J349" s="230">
        <f>ROUND(I349*H349,2)</f>
        <v>0</v>
      </c>
      <c r="K349" s="226" t="s">
        <v>200</v>
      </c>
      <c r="L349" s="42"/>
      <c r="M349" s="231" t="s">
        <v>1</v>
      </c>
      <c r="N349" s="232" t="s">
        <v>42</v>
      </c>
      <c r="O349" s="85"/>
      <c r="P349" s="233">
        <f>O349*H349</f>
        <v>0</v>
      </c>
      <c r="Q349" s="233">
        <v>0</v>
      </c>
      <c r="R349" s="233">
        <f>Q349*H349</f>
        <v>0</v>
      </c>
      <c r="S349" s="233">
        <v>0.015</v>
      </c>
      <c r="T349" s="234">
        <f>S349*H349</f>
        <v>0.026189999999999998</v>
      </c>
      <c r="AR349" s="235" t="s">
        <v>299</v>
      </c>
      <c r="AT349" s="235" t="s">
        <v>196</v>
      </c>
      <c r="AU349" s="235" t="s">
        <v>86</v>
      </c>
      <c r="AY349" s="16" t="s">
        <v>194</v>
      </c>
      <c r="BE349" s="236">
        <f>IF(N349="základní",J349,0)</f>
        <v>0</v>
      </c>
      <c r="BF349" s="236">
        <f>IF(N349="snížená",J349,0)</f>
        <v>0</v>
      </c>
      <c r="BG349" s="236">
        <f>IF(N349="zákl. přenesená",J349,0)</f>
        <v>0</v>
      </c>
      <c r="BH349" s="236">
        <f>IF(N349="sníž. přenesená",J349,0)</f>
        <v>0</v>
      </c>
      <c r="BI349" s="236">
        <f>IF(N349="nulová",J349,0)</f>
        <v>0</v>
      </c>
      <c r="BJ349" s="16" t="s">
        <v>86</v>
      </c>
      <c r="BK349" s="236">
        <f>ROUND(I349*H349,2)</f>
        <v>0</v>
      </c>
      <c r="BL349" s="16" t="s">
        <v>299</v>
      </c>
      <c r="BM349" s="235" t="s">
        <v>625</v>
      </c>
    </row>
    <row r="350" spans="2:51" s="13" customFormat="1" ht="12">
      <c r="B350" s="248"/>
      <c r="C350" s="249"/>
      <c r="D350" s="239" t="s">
        <v>203</v>
      </c>
      <c r="E350" s="250" t="s">
        <v>1</v>
      </c>
      <c r="F350" s="251" t="s">
        <v>626</v>
      </c>
      <c r="G350" s="249"/>
      <c r="H350" s="252">
        <v>1.746</v>
      </c>
      <c r="I350" s="253"/>
      <c r="J350" s="249"/>
      <c r="K350" s="249"/>
      <c r="L350" s="254"/>
      <c r="M350" s="255"/>
      <c r="N350" s="256"/>
      <c r="O350" s="256"/>
      <c r="P350" s="256"/>
      <c r="Q350" s="256"/>
      <c r="R350" s="256"/>
      <c r="S350" s="256"/>
      <c r="T350" s="257"/>
      <c r="AT350" s="258" t="s">
        <v>203</v>
      </c>
      <c r="AU350" s="258" t="s">
        <v>86</v>
      </c>
      <c r="AV350" s="13" t="s">
        <v>86</v>
      </c>
      <c r="AW350" s="13" t="s">
        <v>32</v>
      </c>
      <c r="AX350" s="13" t="s">
        <v>84</v>
      </c>
      <c r="AY350" s="258" t="s">
        <v>194</v>
      </c>
    </row>
    <row r="351" spans="2:65" s="1" customFormat="1" ht="24" customHeight="1">
      <c r="B351" s="37"/>
      <c r="C351" s="224" t="s">
        <v>627</v>
      </c>
      <c r="D351" s="224" t="s">
        <v>196</v>
      </c>
      <c r="E351" s="225" t="s">
        <v>628</v>
      </c>
      <c r="F351" s="226" t="s">
        <v>629</v>
      </c>
      <c r="G351" s="227" t="s">
        <v>238</v>
      </c>
      <c r="H351" s="228">
        <v>28.24</v>
      </c>
      <c r="I351" s="229"/>
      <c r="J351" s="230">
        <f>ROUND(I351*H351,2)</f>
        <v>0</v>
      </c>
      <c r="K351" s="226" t="s">
        <v>200</v>
      </c>
      <c r="L351" s="42"/>
      <c r="M351" s="231" t="s">
        <v>1</v>
      </c>
      <c r="N351" s="232" t="s">
        <v>42</v>
      </c>
      <c r="O351" s="85"/>
      <c r="P351" s="233">
        <f>O351*H351</f>
        <v>0</v>
      </c>
      <c r="Q351" s="233">
        <v>0</v>
      </c>
      <c r="R351" s="233">
        <f>Q351*H351</f>
        <v>0</v>
      </c>
      <c r="S351" s="233">
        <v>0.016</v>
      </c>
      <c r="T351" s="234">
        <f>S351*H351</f>
        <v>0.45183999999999996</v>
      </c>
      <c r="AR351" s="235" t="s">
        <v>299</v>
      </c>
      <c r="AT351" s="235" t="s">
        <v>196</v>
      </c>
      <c r="AU351" s="235" t="s">
        <v>86</v>
      </c>
      <c r="AY351" s="16" t="s">
        <v>194</v>
      </c>
      <c r="BE351" s="236">
        <f>IF(N351="základní",J351,0)</f>
        <v>0</v>
      </c>
      <c r="BF351" s="236">
        <f>IF(N351="snížená",J351,0)</f>
        <v>0</v>
      </c>
      <c r="BG351" s="236">
        <f>IF(N351="zákl. přenesená",J351,0)</f>
        <v>0</v>
      </c>
      <c r="BH351" s="236">
        <f>IF(N351="sníž. přenesená",J351,0)</f>
        <v>0</v>
      </c>
      <c r="BI351" s="236">
        <f>IF(N351="nulová",J351,0)</f>
        <v>0</v>
      </c>
      <c r="BJ351" s="16" t="s">
        <v>86</v>
      </c>
      <c r="BK351" s="236">
        <f>ROUND(I351*H351,2)</f>
        <v>0</v>
      </c>
      <c r="BL351" s="16" t="s">
        <v>299</v>
      </c>
      <c r="BM351" s="235" t="s">
        <v>630</v>
      </c>
    </row>
    <row r="352" spans="2:51" s="13" customFormat="1" ht="12">
      <c r="B352" s="248"/>
      <c r="C352" s="249"/>
      <c r="D352" s="239" t="s">
        <v>203</v>
      </c>
      <c r="E352" s="250" t="s">
        <v>1</v>
      </c>
      <c r="F352" s="251" t="s">
        <v>631</v>
      </c>
      <c r="G352" s="249"/>
      <c r="H352" s="252">
        <v>28.24</v>
      </c>
      <c r="I352" s="253"/>
      <c r="J352" s="249"/>
      <c r="K352" s="249"/>
      <c r="L352" s="254"/>
      <c r="M352" s="255"/>
      <c r="N352" s="256"/>
      <c r="O352" s="256"/>
      <c r="P352" s="256"/>
      <c r="Q352" s="256"/>
      <c r="R352" s="256"/>
      <c r="S352" s="256"/>
      <c r="T352" s="257"/>
      <c r="AT352" s="258" t="s">
        <v>203</v>
      </c>
      <c r="AU352" s="258" t="s">
        <v>86</v>
      </c>
      <c r="AV352" s="13" t="s">
        <v>86</v>
      </c>
      <c r="AW352" s="13" t="s">
        <v>32</v>
      </c>
      <c r="AX352" s="13" t="s">
        <v>84</v>
      </c>
      <c r="AY352" s="258" t="s">
        <v>194</v>
      </c>
    </row>
    <row r="353" spans="2:65" s="1" customFormat="1" ht="24" customHeight="1">
      <c r="B353" s="37"/>
      <c r="C353" s="224" t="s">
        <v>632</v>
      </c>
      <c r="D353" s="224" t="s">
        <v>196</v>
      </c>
      <c r="E353" s="225" t="s">
        <v>633</v>
      </c>
      <c r="F353" s="226" t="s">
        <v>634</v>
      </c>
      <c r="G353" s="227" t="s">
        <v>238</v>
      </c>
      <c r="H353" s="228">
        <v>29.82</v>
      </c>
      <c r="I353" s="229"/>
      <c r="J353" s="230">
        <f>ROUND(I353*H353,2)</f>
        <v>0</v>
      </c>
      <c r="K353" s="226" t="s">
        <v>200</v>
      </c>
      <c r="L353" s="42"/>
      <c r="M353" s="231" t="s">
        <v>1</v>
      </c>
      <c r="N353" s="232" t="s">
        <v>42</v>
      </c>
      <c r="O353" s="85"/>
      <c r="P353" s="233">
        <f>O353*H353</f>
        <v>0</v>
      </c>
      <c r="Q353" s="233">
        <v>0</v>
      </c>
      <c r="R353" s="233">
        <f>Q353*H353</f>
        <v>0</v>
      </c>
      <c r="S353" s="233">
        <v>0.03</v>
      </c>
      <c r="T353" s="234">
        <f>S353*H353</f>
        <v>0.8946</v>
      </c>
      <c r="AR353" s="235" t="s">
        <v>299</v>
      </c>
      <c r="AT353" s="235" t="s">
        <v>196</v>
      </c>
      <c r="AU353" s="235" t="s">
        <v>86</v>
      </c>
      <c r="AY353" s="16" t="s">
        <v>194</v>
      </c>
      <c r="BE353" s="236">
        <f>IF(N353="základní",J353,0)</f>
        <v>0</v>
      </c>
      <c r="BF353" s="236">
        <f>IF(N353="snížená",J353,0)</f>
        <v>0</v>
      </c>
      <c r="BG353" s="236">
        <f>IF(N353="zákl. přenesená",J353,0)</f>
        <v>0</v>
      </c>
      <c r="BH353" s="236">
        <f>IF(N353="sníž. přenesená",J353,0)</f>
        <v>0</v>
      </c>
      <c r="BI353" s="236">
        <f>IF(N353="nulová",J353,0)</f>
        <v>0</v>
      </c>
      <c r="BJ353" s="16" t="s">
        <v>86</v>
      </c>
      <c r="BK353" s="236">
        <f>ROUND(I353*H353,2)</f>
        <v>0</v>
      </c>
      <c r="BL353" s="16" t="s">
        <v>299</v>
      </c>
      <c r="BM353" s="235" t="s">
        <v>635</v>
      </c>
    </row>
    <row r="354" spans="2:51" s="13" customFormat="1" ht="12">
      <c r="B354" s="248"/>
      <c r="C354" s="249"/>
      <c r="D354" s="239" t="s">
        <v>203</v>
      </c>
      <c r="E354" s="250" t="s">
        <v>1</v>
      </c>
      <c r="F354" s="251" t="s">
        <v>636</v>
      </c>
      <c r="G354" s="249"/>
      <c r="H354" s="252">
        <v>29.82</v>
      </c>
      <c r="I354" s="253"/>
      <c r="J354" s="249"/>
      <c r="K354" s="249"/>
      <c r="L354" s="254"/>
      <c r="M354" s="255"/>
      <c r="N354" s="256"/>
      <c r="O354" s="256"/>
      <c r="P354" s="256"/>
      <c r="Q354" s="256"/>
      <c r="R354" s="256"/>
      <c r="S354" s="256"/>
      <c r="T354" s="257"/>
      <c r="AT354" s="258" t="s">
        <v>203</v>
      </c>
      <c r="AU354" s="258" t="s">
        <v>86</v>
      </c>
      <c r="AV354" s="13" t="s">
        <v>86</v>
      </c>
      <c r="AW354" s="13" t="s">
        <v>32</v>
      </c>
      <c r="AX354" s="13" t="s">
        <v>84</v>
      </c>
      <c r="AY354" s="258" t="s">
        <v>194</v>
      </c>
    </row>
    <row r="355" spans="2:65" s="1" customFormat="1" ht="24" customHeight="1">
      <c r="B355" s="37"/>
      <c r="C355" s="224" t="s">
        <v>637</v>
      </c>
      <c r="D355" s="224" t="s">
        <v>196</v>
      </c>
      <c r="E355" s="225" t="s">
        <v>638</v>
      </c>
      <c r="F355" s="226" t="s">
        <v>639</v>
      </c>
      <c r="G355" s="227" t="s">
        <v>238</v>
      </c>
      <c r="H355" s="228">
        <v>39.772</v>
      </c>
      <c r="I355" s="229"/>
      <c r="J355" s="230">
        <f>ROUND(I355*H355,2)</f>
        <v>0</v>
      </c>
      <c r="K355" s="226" t="s">
        <v>200</v>
      </c>
      <c r="L355" s="42"/>
      <c r="M355" s="231" t="s">
        <v>1</v>
      </c>
      <c r="N355" s="232" t="s">
        <v>42</v>
      </c>
      <c r="O355" s="85"/>
      <c r="P355" s="233">
        <f>O355*H355</f>
        <v>0</v>
      </c>
      <c r="Q355" s="233">
        <v>0</v>
      </c>
      <c r="R355" s="233">
        <f>Q355*H355</f>
        <v>0</v>
      </c>
      <c r="S355" s="233">
        <v>0.014</v>
      </c>
      <c r="T355" s="234">
        <f>S355*H355</f>
        <v>0.556808</v>
      </c>
      <c r="AR355" s="235" t="s">
        <v>299</v>
      </c>
      <c r="AT355" s="235" t="s">
        <v>196</v>
      </c>
      <c r="AU355" s="235" t="s">
        <v>86</v>
      </c>
      <c r="AY355" s="16" t="s">
        <v>194</v>
      </c>
      <c r="BE355" s="236">
        <f>IF(N355="základní",J355,0)</f>
        <v>0</v>
      </c>
      <c r="BF355" s="236">
        <f>IF(N355="snížená",J355,0)</f>
        <v>0</v>
      </c>
      <c r="BG355" s="236">
        <f>IF(N355="zákl. přenesená",J355,0)</f>
        <v>0</v>
      </c>
      <c r="BH355" s="236">
        <f>IF(N355="sníž. přenesená",J355,0)</f>
        <v>0</v>
      </c>
      <c r="BI355" s="236">
        <f>IF(N355="nulová",J355,0)</f>
        <v>0</v>
      </c>
      <c r="BJ355" s="16" t="s">
        <v>86</v>
      </c>
      <c r="BK355" s="236">
        <f>ROUND(I355*H355,2)</f>
        <v>0</v>
      </c>
      <c r="BL355" s="16" t="s">
        <v>299</v>
      </c>
      <c r="BM355" s="235" t="s">
        <v>640</v>
      </c>
    </row>
    <row r="356" spans="2:51" s="13" customFormat="1" ht="12">
      <c r="B356" s="248"/>
      <c r="C356" s="249"/>
      <c r="D356" s="239" t="s">
        <v>203</v>
      </c>
      <c r="E356" s="250" t="s">
        <v>1</v>
      </c>
      <c r="F356" s="251" t="s">
        <v>641</v>
      </c>
      <c r="G356" s="249"/>
      <c r="H356" s="252">
        <v>39.772</v>
      </c>
      <c r="I356" s="253"/>
      <c r="J356" s="249"/>
      <c r="K356" s="249"/>
      <c r="L356" s="254"/>
      <c r="M356" s="255"/>
      <c r="N356" s="256"/>
      <c r="O356" s="256"/>
      <c r="P356" s="256"/>
      <c r="Q356" s="256"/>
      <c r="R356" s="256"/>
      <c r="S356" s="256"/>
      <c r="T356" s="257"/>
      <c r="AT356" s="258" t="s">
        <v>203</v>
      </c>
      <c r="AU356" s="258" t="s">
        <v>86</v>
      </c>
      <c r="AV356" s="13" t="s">
        <v>86</v>
      </c>
      <c r="AW356" s="13" t="s">
        <v>32</v>
      </c>
      <c r="AX356" s="13" t="s">
        <v>84</v>
      </c>
      <c r="AY356" s="258" t="s">
        <v>194</v>
      </c>
    </row>
    <row r="357" spans="2:63" s="11" customFormat="1" ht="22.8" customHeight="1">
      <c r="B357" s="208"/>
      <c r="C357" s="209"/>
      <c r="D357" s="210" t="s">
        <v>75</v>
      </c>
      <c r="E357" s="222" t="s">
        <v>642</v>
      </c>
      <c r="F357" s="222" t="s">
        <v>643</v>
      </c>
      <c r="G357" s="209"/>
      <c r="H357" s="209"/>
      <c r="I357" s="212"/>
      <c r="J357" s="223">
        <f>BK357</f>
        <v>0</v>
      </c>
      <c r="K357" s="209"/>
      <c r="L357" s="214"/>
      <c r="M357" s="215"/>
      <c r="N357" s="216"/>
      <c r="O357" s="216"/>
      <c r="P357" s="217">
        <f>SUM(P358:P385)</f>
        <v>0</v>
      </c>
      <c r="Q357" s="216"/>
      <c r="R357" s="217">
        <f>SUM(R358:R385)</f>
        <v>5.34917813</v>
      </c>
      <c r="S357" s="216"/>
      <c r="T357" s="218">
        <f>SUM(T358:T385)</f>
        <v>0</v>
      </c>
      <c r="AR357" s="219" t="s">
        <v>86</v>
      </c>
      <c r="AT357" s="220" t="s">
        <v>75</v>
      </c>
      <c r="AU357" s="220" t="s">
        <v>84</v>
      </c>
      <c r="AY357" s="219" t="s">
        <v>194</v>
      </c>
      <c r="BK357" s="221">
        <f>SUM(BK358:BK385)</f>
        <v>0</v>
      </c>
    </row>
    <row r="358" spans="2:65" s="1" customFormat="1" ht="24" customHeight="1">
      <c r="B358" s="37"/>
      <c r="C358" s="224" t="s">
        <v>644</v>
      </c>
      <c r="D358" s="224" t="s">
        <v>196</v>
      </c>
      <c r="E358" s="225" t="s">
        <v>645</v>
      </c>
      <c r="F358" s="226" t="s">
        <v>646</v>
      </c>
      <c r="G358" s="227" t="s">
        <v>238</v>
      </c>
      <c r="H358" s="228">
        <v>10.096</v>
      </c>
      <c r="I358" s="229"/>
      <c r="J358" s="230">
        <f>ROUND(I358*H358,2)</f>
        <v>0</v>
      </c>
      <c r="K358" s="226" t="s">
        <v>200</v>
      </c>
      <c r="L358" s="42"/>
      <c r="M358" s="231" t="s">
        <v>1</v>
      </c>
      <c r="N358" s="232" t="s">
        <v>42</v>
      </c>
      <c r="O358" s="85"/>
      <c r="P358" s="233">
        <f>O358*H358</f>
        <v>0</v>
      </c>
      <c r="Q358" s="233">
        <v>0.02503</v>
      </c>
      <c r="R358" s="233">
        <f>Q358*H358</f>
        <v>0.25270288</v>
      </c>
      <c r="S358" s="233">
        <v>0</v>
      </c>
      <c r="T358" s="234">
        <f>S358*H358</f>
        <v>0</v>
      </c>
      <c r="AR358" s="235" t="s">
        <v>299</v>
      </c>
      <c r="AT358" s="235" t="s">
        <v>196</v>
      </c>
      <c r="AU358" s="235" t="s">
        <v>86</v>
      </c>
      <c r="AY358" s="16" t="s">
        <v>194</v>
      </c>
      <c r="BE358" s="236">
        <f>IF(N358="základní",J358,0)</f>
        <v>0</v>
      </c>
      <c r="BF358" s="236">
        <f>IF(N358="snížená",J358,0)</f>
        <v>0</v>
      </c>
      <c r="BG358" s="236">
        <f>IF(N358="zákl. přenesená",J358,0)</f>
        <v>0</v>
      </c>
      <c r="BH358" s="236">
        <f>IF(N358="sníž. přenesená",J358,0)</f>
        <v>0</v>
      </c>
      <c r="BI358" s="236">
        <f>IF(N358="nulová",J358,0)</f>
        <v>0</v>
      </c>
      <c r="BJ358" s="16" t="s">
        <v>86</v>
      </c>
      <c r="BK358" s="236">
        <f>ROUND(I358*H358,2)</f>
        <v>0</v>
      </c>
      <c r="BL358" s="16" t="s">
        <v>299</v>
      </c>
      <c r="BM358" s="235" t="s">
        <v>647</v>
      </c>
    </row>
    <row r="359" spans="2:51" s="13" customFormat="1" ht="12">
      <c r="B359" s="248"/>
      <c r="C359" s="249"/>
      <c r="D359" s="239" t="s">
        <v>203</v>
      </c>
      <c r="E359" s="250" t="s">
        <v>131</v>
      </c>
      <c r="F359" s="251" t="s">
        <v>648</v>
      </c>
      <c r="G359" s="249"/>
      <c r="H359" s="252">
        <v>10.096</v>
      </c>
      <c r="I359" s="253"/>
      <c r="J359" s="249"/>
      <c r="K359" s="249"/>
      <c r="L359" s="254"/>
      <c r="M359" s="255"/>
      <c r="N359" s="256"/>
      <c r="O359" s="256"/>
      <c r="P359" s="256"/>
      <c r="Q359" s="256"/>
      <c r="R359" s="256"/>
      <c r="S359" s="256"/>
      <c r="T359" s="257"/>
      <c r="AT359" s="258" t="s">
        <v>203</v>
      </c>
      <c r="AU359" s="258" t="s">
        <v>86</v>
      </c>
      <c r="AV359" s="13" t="s">
        <v>86</v>
      </c>
      <c r="AW359" s="13" t="s">
        <v>32</v>
      </c>
      <c r="AX359" s="13" t="s">
        <v>84</v>
      </c>
      <c r="AY359" s="258" t="s">
        <v>194</v>
      </c>
    </row>
    <row r="360" spans="2:65" s="1" customFormat="1" ht="24" customHeight="1">
      <c r="B360" s="37"/>
      <c r="C360" s="224" t="s">
        <v>649</v>
      </c>
      <c r="D360" s="224" t="s">
        <v>196</v>
      </c>
      <c r="E360" s="225" t="s">
        <v>650</v>
      </c>
      <c r="F360" s="226" t="s">
        <v>651</v>
      </c>
      <c r="G360" s="227" t="s">
        <v>238</v>
      </c>
      <c r="H360" s="228">
        <v>43.485</v>
      </c>
      <c r="I360" s="229"/>
      <c r="J360" s="230">
        <f>ROUND(I360*H360,2)</f>
        <v>0</v>
      </c>
      <c r="K360" s="226" t="s">
        <v>200</v>
      </c>
      <c r="L360" s="42"/>
      <c r="M360" s="231" t="s">
        <v>1</v>
      </c>
      <c r="N360" s="232" t="s">
        <v>42</v>
      </c>
      <c r="O360" s="85"/>
      <c r="P360" s="233">
        <f>O360*H360</f>
        <v>0</v>
      </c>
      <c r="Q360" s="233">
        <v>0.02687</v>
      </c>
      <c r="R360" s="233">
        <f>Q360*H360</f>
        <v>1.16844195</v>
      </c>
      <c r="S360" s="233">
        <v>0</v>
      </c>
      <c r="T360" s="234">
        <f>S360*H360</f>
        <v>0</v>
      </c>
      <c r="AR360" s="235" t="s">
        <v>299</v>
      </c>
      <c r="AT360" s="235" t="s">
        <v>196</v>
      </c>
      <c r="AU360" s="235" t="s">
        <v>86</v>
      </c>
      <c r="AY360" s="16" t="s">
        <v>194</v>
      </c>
      <c r="BE360" s="236">
        <f>IF(N360="základní",J360,0)</f>
        <v>0</v>
      </c>
      <c r="BF360" s="236">
        <f>IF(N360="snížená",J360,0)</f>
        <v>0</v>
      </c>
      <c r="BG360" s="236">
        <f>IF(N360="zákl. přenesená",J360,0)</f>
        <v>0</v>
      </c>
      <c r="BH360" s="236">
        <f>IF(N360="sníž. přenesená",J360,0)</f>
        <v>0</v>
      </c>
      <c r="BI360" s="236">
        <f>IF(N360="nulová",J360,0)</f>
        <v>0</v>
      </c>
      <c r="BJ360" s="16" t="s">
        <v>86</v>
      </c>
      <c r="BK360" s="236">
        <f>ROUND(I360*H360,2)</f>
        <v>0</v>
      </c>
      <c r="BL360" s="16" t="s">
        <v>299</v>
      </c>
      <c r="BM360" s="235" t="s">
        <v>652</v>
      </c>
    </row>
    <row r="361" spans="2:51" s="13" customFormat="1" ht="12">
      <c r="B361" s="248"/>
      <c r="C361" s="249"/>
      <c r="D361" s="239" t="s">
        <v>203</v>
      </c>
      <c r="E361" s="250" t="s">
        <v>1</v>
      </c>
      <c r="F361" s="251" t="s">
        <v>653</v>
      </c>
      <c r="G361" s="249"/>
      <c r="H361" s="252">
        <v>4.777</v>
      </c>
      <c r="I361" s="253"/>
      <c r="J361" s="249"/>
      <c r="K361" s="249"/>
      <c r="L361" s="254"/>
      <c r="M361" s="255"/>
      <c r="N361" s="256"/>
      <c r="O361" s="256"/>
      <c r="P361" s="256"/>
      <c r="Q361" s="256"/>
      <c r="R361" s="256"/>
      <c r="S361" s="256"/>
      <c r="T361" s="257"/>
      <c r="AT361" s="258" t="s">
        <v>203</v>
      </c>
      <c r="AU361" s="258" t="s">
        <v>86</v>
      </c>
      <c r="AV361" s="13" t="s">
        <v>86</v>
      </c>
      <c r="AW361" s="13" t="s">
        <v>32</v>
      </c>
      <c r="AX361" s="13" t="s">
        <v>76</v>
      </c>
      <c r="AY361" s="258" t="s">
        <v>194</v>
      </c>
    </row>
    <row r="362" spans="2:51" s="13" customFormat="1" ht="12">
      <c r="B362" s="248"/>
      <c r="C362" s="249"/>
      <c r="D362" s="239" t="s">
        <v>203</v>
      </c>
      <c r="E362" s="250" t="s">
        <v>1</v>
      </c>
      <c r="F362" s="251" t="s">
        <v>654</v>
      </c>
      <c r="G362" s="249"/>
      <c r="H362" s="252">
        <v>6.057</v>
      </c>
      <c r="I362" s="253"/>
      <c r="J362" s="249"/>
      <c r="K362" s="249"/>
      <c r="L362" s="254"/>
      <c r="M362" s="255"/>
      <c r="N362" s="256"/>
      <c r="O362" s="256"/>
      <c r="P362" s="256"/>
      <c r="Q362" s="256"/>
      <c r="R362" s="256"/>
      <c r="S362" s="256"/>
      <c r="T362" s="257"/>
      <c r="AT362" s="258" t="s">
        <v>203</v>
      </c>
      <c r="AU362" s="258" t="s">
        <v>86</v>
      </c>
      <c r="AV362" s="13" t="s">
        <v>86</v>
      </c>
      <c r="AW362" s="13" t="s">
        <v>32</v>
      </c>
      <c r="AX362" s="13" t="s">
        <v>76</v>
      </c>
      <c r="AY362" s="258" t="s">
        <v>194</v>
      </c>
    </row>
    <row r="363" spans="2:51" s="13" customFormat="1" ht="12">
      <c r="B363" s="248"/>
      <c r="C363" s="249"/>
      <c r="D363" s="239" t="s">
        <v>203</v>
      </c>
      <c r="E363" s="250" t="s">
        <v>1</v>
      </c>
      <c r="F363" s="251" t="s">
        <v>655</v>
      </c>
      <c r="G363" s="249"/>
      <c r="H363" s="252">
        <v>32.651</v>
      </c>
      <c r="I363" s="253"/>
      <c r="J363" s="249"/>
      <c r="K363" s="249"/>
      <c r="L363" s="254"/>
      <c r="M363" s="255"/>
      <c r="N363" s="256"/>
      <c r="O363" s="256"/>
      <c r="P363" s="256"/>
      <c r="Q363" s="256"/>
      <c r="R363" s="256"/>
      <c r="S363" s="256"/>
      <c r="T363" s="257"/>
      <c r="AT363" s="258" t="s">
        <v>203</v>
      </c>
      <c r="AU363" s="258" t="s">
        <v>86</v>
      </c>
      <c r="AV363" s="13" t="s">
        <v>86</v>
      </c>
      <c r="AW363" s="13" t="s">
        <v>32</v>
      </c>
      <c r="AX363" s="13" t="s">
        <v>76</v>
      </c>
      <c r="AY363" s="258" t="s">
        <v>194</v>
      </c>
    </row>
    <row r="364" spans="2:51" s="14" customFormat="1" ht="12">
      <c r="B364" s="259"/>
      <c r="C364" s="260"/>
      <c r="D364" s="239" t="s">
        <v>203</v>
      </c>
      <c r="E364" s="261" t="s">
        <v>107</v>
      </c>
      <c r="F364" s="262" t="s">
        <v>219</v>
      </c>
      <c r="G364" s="260"/>
      <c r="H364" s="263">
        <v>43.485</v>
      </c>
      <c r="I364" s="264"/>
      <c r="J364" s="260"/>
      <c r="K364" s="260"/>
      <c r="L364" s="265"/>
      <c r="M364" s="266"/>
      <c r="N364" s="267"/>
      <c r="O364" s="267"/>
      <c r="P364" s="267"/>
      <c r="Q364" s="267"/>
      <c r="R364" s="267"/>
      <c r="S364" s="267"/>
      <c r="T364" s="268"/>
      <c r="AT364" s="269" t="s">
        <v>203</v>
      </c>
      <c r="AU364" s="269" t="s">
        <v>86</v>
      </c>
      <c r="AV364" s="14" t="s">
        <v>201</v>
      </c>
      <c r="AW364" s="14" t="s">
        <v>32</v>
      </c>
      <c r="AX364" s="14" t="s">
        <v>84</v>
      </c>
      <c r="AY364" s="269" t="s">
        <v>194</v>
      </c>
    </row>
    <row r="365" spans="2:65" s="1" customFormat="1" ht="24" customHeight="1">
      <c r="B365" s="37"/>
      <c r="C365" s="224" t="s">
        <v>656</v>
      </c>
      <c r="D365" s="224" t="s">
        <v>196</v>
      </c>
      <c r="E365" s="225" t="s">
        <v>657</v>
      </c>
      <c r="F365" s="226" t="s">
        <v>658</v>
      </c>
      <c r="G365" s="227" t="s">
        <v>238</v>
      </c>
      <c r="H365" s="228">
        <v>10.197</v>
      </c>
      <c r="I365" s="229"/>
      <c r="J365" s="230">
        <f>ROUND(I365*H365,2)</f>
        <v>0</v>
      </c>
      <c r="K365" s="226" t="s">
        <v>200</v>
      </c>
      <c r="L365" s="42"/>
      <c r="M365" s="231" t="s">
        <v>1</v>
      </c>
      <c r="N365" s="232" t="s">
        <v>42</v>
      </c>
      <c r="O365" s="85"/>
      <c r="P365" s="233">
        <f>O365*H365</f>
        <v>0</v>
      </c>
      <c r="Q365" s="233">
        <v>0.02566</v>
      </c>
      <c r="R365" s="233">
        <f>Q365*H365</f>
        <v>0.26165501999999996</v>
      </c>
      <c r="S365" s="233">
        <v>0</v>
      </c>
      <c r="T365" s="234">
        <f>S365*H365</f>
        <v>0</v>
      </c>
      <c r="AR365" s="235" t="s">
        <v>299</v>
      </c>
      <c r="AT365" s="235" t="s">
        <v>196</v>
      </c>
      <c r="AU365" s="235" t="s">
        <v>86</v>
      </c>
      <c r="AY365" s="16" t="s">
        <v>194</v>
      </c>
      <c r="BE365" s="236">
        <f>IF(N365="základní",J365,0)</f>
        <v>0</v>
      </c>
      <c r="BF365" s="236">
        <f>IF(N365="snížená",J365,0)</f>
        <v>0</v>
      </c>
      <c r="BG365" s="236">
        <f>IF(N365="zákl. přenesená",J365,0)</f>
        <v>0</v>
      </c>
      <c r="BH365" s="236">
        <f>IF(N365="sníž. přenesená",J365,0)</f>
        <v>0</v>
      </c>
      <c r="BI365" s="236">
        <f>IF(N365="nulová",J365,0)</f>
        <v>0</v>
      </c>
      <c r="BJ365" s="16" t="s">
        <v>86</v>
      </c>
      <c r="BK365" s="236">
        <f>ROUND(I365*H365,2)</f>
        <v>0</v>
      </c>
      <c r="BL365" s="16" t="s">
        <v>299</v>
      </c>
      <c r="BM365" s="235" t="s">
        <v>659</v>
      </c>
    </row>
    <row r="366" spans="2:51" s="13" customFormat="1" ht="12">
      <c r="B366" s="248"/>
      <c r="C366" s="249"/>
      <c r="D366" s="239" t="s">
        <v>203</v>
      </c>
      <c r="E366" s="250" t="s">
        <v>133</v>
      </c>
      <c r="F366" s="251" t="s">
        <v>660</v>
      </c>
      <c r="G366" s="249"/>
      <c r="H366" s="252">
        <v>10.197</v>
      </c>
      <c r="I366" s="253"/>
      <c r="J366" s="249"/>
      <c r="K366" s="249"/>
      <c r="L366" s="254"/>
      <c r="M366" s="255"/>
      <c r="N366" s="256"/>
      <c r="O366" s="256"/>
      <c r="P366" s="256"/>
      <c r="Q366" s="256"/>
      <c r="R366" s="256"/>
      <c r="S366" s="256"/>
      <c r="T366" s="257"/>
      <c r="AT366" s="258" t="s">
        <v>203</v>
      </c>
      <c r="AU366" s="258" t="s">
        <v>86</v>
      </c>
      <c r="AV366" s="13" t="s">
        <v>86</v>
      </c>
      <c r="AW366" s="13" t="s">
        <v>32</v>
      </c>
      <c r="AX366" s="13" t="s">
        <v>84</v>
      </c>
      <c r="AY366" s="258" t="s">
        <v>194</v>
      </c>
    </row>
    <row r="367" spans="2:65" s="1" customFormat="1" ht="24" customHeight="1">
      <c r="B367" s="37"/>
      <c r="C367" s="224" t="s">
        <v>661</v>
      </c>
      <c r="D367" s="224" t="s">
        <v>196</v>
      </c>
      <c r="E367" s="225" t="s">
        <v>662</v>
      </c>
      <c r="F367" s="226" t="s">
        <v>663</v>
      </c>
      <c r="G367" s="227" t="s">
        <v>238</v>
      </c>
      <c r="H367" s="228">
        <v>25.142</v>
      </c>
      <c r="I367" s="229"/>
      <c r="J367" s="230">
        <f>ROUND(I367*H367,2)</f>
        <v>0</v>
      </c>
      <c r="K367" s="226" t="s">
        <v>200</v>
      </c>
      <c r="L367" s="42"/>
      <c r="M367" s="231" t="s">
        <v>1</v>
      </c>
      <c r="N367" s="232" t="s">
        <v>42</v>
      </c>
      <c r="O367" s="85"/>
      <c r="P367" s="233">
        <f>O367*H367</f>
        <v>0</v>
      </c>
      <c r="Q367" s="233">
        <v>0.0275</v>
      </c>
      <c r="R367" s="233">
        <f>Q367*H367</f>
        <v>0.6914049999999999</v>
      </c>
      <c r="S367" s="233">
        <v>0</v>
      </c>
      <c r="T367" s="234">
        <f>S367*H367</f>
        <v>0</v>
      </c>
      <c r="AR367" s="235" t="s">
        <v>299</v>
      </c>
      <c r="AT367" s="235" t="s">
        <v>196</v>
      </c>
      <c r="AU367" s="235" t="s">
        <v>86</v>
      </c>
      <c r="AY367" s="16" t="s">
        <v>194</v>
      </c>
      <c r="BE367" s="236">
        <f>IF(N367="základní",J367,0)</f>
        <v>0</v>
      </c>
      <c r="BF367" s="236">
        <f>IF(N367="snížená",J367,0)</f>
        <v>0</v>
      </c>
      <c r="BG367" s="236">
        <f>IF(N367="zákl. přenesená",J367,0)</f>
        <v>0</v>
      </c>
      <c r="BH367" s="236">
        <f>IF(N367="sníž. přenesená",J367,0)</f>
        <v>0</v>
      </c>
      <c r="BI367" s="236">
        <f>IF(N367="nulová",J367,0)</f>
        <v>0</v>
      </c>
      <c r="BJ367" s="16" t="s">
        <v>86</v>
      </c>
      <c r="BK367" s="236">
        <f>ROUND(I367*H367,2)</f>
        <v>0</v>
      </c>
      <c r="BL367" s="16" t="s">
        <v>299</v>
      </c>
      <c r="BM367" s="235" t="s">
        <v>664</v>
      </c>
    </row>
    <row r="368" spans="2:51" s="13" customFormat="1" ht="12">
      <c r="B368" s="248"/>
      <c r="C368" s="249"/>
      <c r="D368" s="239" t="s">
        <v>203</v>
      </c>
      <c r="E368" s="250" t="s">
        <v>1</v>
      </c>
      <c r="F368" s="251" t="s">
        <v>665</v>
      </c>
      <c r="G368" s="249"/>
      <c r="H368" s="252">
        <v>12.924</v>
      </c>
      <c r="I368" s="253"/>
      <c r="J368" s="249"/>
      <c r="K368" s="249"/>
      <c r="L368" s="254"/>
      <c r="M368" s="255"/>
      <c r="N368" s="256"/>
      <c r="O368" s="256"/>
      <c r="P368" s="256"/>
      <c r="Q368" s="256"/>
      <c r="R368" s="256"/>
      <c r="S368" s="256"/>
      <c r="T368" s="257"/>
      <c r="AT368" s="258" t="s">
        <v>203</v>
      </c>
      <c r="AU368" s="258" t="s">
        <v>86</v>
      </c>
      <c r="AV368" s="13" t="s">
        <v>86</v>
      </c>
      <c r="AW368" s="13" t="s">
        <v>32</v>
      </c>
      <c r="AX368" s="13" t="s">
        <v>76</v>
      </c>
      <c r="AY368" s="258" t="s">
        <v>194</v>
      </c>
    </row>
    <row r="369" spans="2:51" s="13" customFormat="1" ht="12">
      <c r="B369" s="248"/>
      <c r="C369" s="249"/>
      <c r="D369" s="239" t="s">
        <v>203</v>
      </c>
      <c r="E369" s="250" t="s">
        <v>1</v>
      </c>
      <c r="F369" s="251" t="s">
        <v>666</v>
      </c>
      <c r="G369" s="249"/>
      <c r="H369" s="252">
        <v>12.218</v>
      </c>
      <c r="I369" s="253"/>
      <c r="J369" s="249"/>
      <c r="K369" s="249"/>
      <c r="L369" s="254"/>
      <c r="M369" s="255"/>
      <c r="N369" s="256"/>
      <c r="O369" s="256"/>
      <c r="P369" s="256"/>
      <c r="Q369" s="256"/>
      <c r="R369" s="256"/>
      <c r="S369" s="256"/>
      <c r="T369" s="257"/>
      <c r="AT369" s="258" t="s">
        <v>203</v>
      </c>
      <c r="AU369" s="258" t="s">
        <v>86</v>
      </c>
      <c r="AV369" s="13" t="s">
        <v>86</v>
      </c>
      <c r="AW369" s="13" t="s">
        <v>32</v>
      </c>
      <c r="AX369" s="13" t="s">
        <v>76</v>
      </c>
      <c r="AY369" s="258" t="s">
        <v>194</v>
      </c>
    </row>
    <row r="370" spans="2:51" s="14" customFormat="1" ht="12">
      <c r="B370" s="259"/>
      <c r="C370" s="260"/>
      <c r="D370" s="239" t="s">
        <v>203</v>
      </c>
      <c r="E370" s="261" t="s">
        <v>109</v>
      </c>
      <c r="F370" s="262" t="s">
        <v>219</v>
      </c>
      <c r="G370" s="260"/>
      <c r="H370" s="263">
        <v>25.142</v>
      </c>
      <c r="I370" s="264"/>
      <c r="J370" s="260"/>
      <c r="K370" s="260"/>
      <c r="L370" s="265"/>
      <c r="M370" s="266"/>
      <c r="N370" s="267"/>
      <c r="O370" s="267"/>
      <c r="P370" s="267"/>
      <c r="Q370" s="267"/>
      <c r="R370" s="267"/>
      <c r="S370" s="267"/>
      <c r="T370" s="268"/>
      <c r="AT370" s="269" t="s">
        <v>203</v>
      </c>
      <c r="AU370" s="269" t="s">
        <v>86</v>
      </c>
      <c r="AV370" s="14" t="s">
        <v>201</v>
      </c>
      <c r="AW370" s="14" t="s">
        <v>32</v>
      </c>
      <c r="AX370" s="14" t="s">
        <v>84</v>
      </c>
      <c r="AY370" s="269" t="s">
        <v>194</v>
      </c>
    </row>
    <row r="371" spans="2:65" s="1" customFormat="1" ht="16.5" customHeight="1">
      <c r="B371" s="37"/>
      <c r="C371" s="224" t="s">
        <v>667</v>
      </c>
      <c r="D371" s="224" t="s">
        <v>196</v>
      </c>
      <c r="E371" s="225" t="s">
        <v>668</v>
      </c>
      <c r="F371" s="226" t="s">
        <v>669</v>
      </c>
      <c r="G371" s="227" t="s">
        <v>238</v>
      </c>
      <c r="H371" s="228">
        <v>88.92</v>
      </c>
      <c r="I371" s="229"/>
      <c r="J371" s="230">
        <f>ROUND(I371*H371,2)</f>
        <v>0</v>
      </c>
      <c r="K371" s="226" t="s">
        <v>200</v>
      </c>
      <c r="L371" s="42"/>
      <c r="M371" s="231" t="s">
        <v>1</v>
      </c>
      <c r="N371" s="232" t="s">
        <v>42</v>
      </c>
      <c r="O371" s="85"/>
      <c r="P371" s="233">
        <f>O371*H371</f>
        <v>0</v>
      </c>
      <c r="Q371" s="233">
        <v>0.0005</v>
      </c>
      <c r="R371" s="233">
        <f>Q371*H371</f>
        <v>0.04446</v>
      </c>
      <c r="S371" s="233">
        <v>0</v>
      </c>
      <c r="T371" s="234">
        <f>S371*H371</f>
        <v>0</v>
      </c>
      <c r="AR371" s="235" t="s">
        <v>299</v>
      </c>
      <c r="AT371" s="235" t="s">
        <v>196</v>
      </c>
      <c r="AU371" s="235" t="s">
        <v>86</v>
      </c>
      <c r="AY371" s="16" t="s">
        <v>194</v>
      </c>
      <c r="BE371" s="236">
        <f>IF(N371="základní",J371,0)</f>
        <v>0</v>
      </c>
      <c r="BF371" s="236">
        <f>IF(N371="snížená",J371,0)</f>
        <v>0</v>
      </c>
      <c r="BG371" s="236">
        <f>IF(N371="zákl. přenesená",J371,0)</f>
        <v>0</v>
      </c>
      <c r="BH371" s="236">
        <f>IF(N371="sníž. přenesená",J371,0)</f>
        <v>0</v>
      </c>
      <c r="BI371" s="236">
        <f>IF(N371="nulová",J371,0)</f>
        <v>0</v>
      </c>
      <c r="BJ371" s="16" t="s">
        <v>86</v>
      </c>
      <c r="BK371" s="236">
        <f>ROUND(I371*H371,2)</f>
        <v>0</v>
      </c>
      <c r="BL371" s="16" t="s">
        <v>299</v>
      </c>
      <c r="BM371" s="235" t="s">
        <v>670</v>
      </c>
    </row>
    <row r="372" spans="2:51" s="13" customFormat="1" ht="12">
      <c r="B372" s="248"/>
      <c r="C372" s="249"/>
      <c r="D372" s="239" t="s">
        <v>203</v>
      </c>
      <c r="E372" s="250" t="s">
        <v>123</v>
      </c>
      <c r="F372" s="251" t="s">
        <v>671</v>
      </c>
      <c r="G372" s="249"/>
      <c r="H372" s="252">
        <v>88.92</v>
      </c>
      <c r="I372" s="253"/>
      <c r="J372" s="249"/>
      <c r="K372" s="249"/>
      <c r="L372" s="254"/>
      <c r="M372" s="255"/>
      <c r="N372" s="256"/>
      <c r="O372" s="256"/>
      <c r="P372" s="256"/>
      <c r="Q372" s="256"/>
      <c r="R372" s="256"/>
      <c r="S372" s="256"/>
      <c r="T372" s="257"/>
      <c r="AT372" s="258" t="s">
        <v>203</v>
      </c>
      <c r="AU372" s="258" t="s">
        <v>86</v>
      </c>
      <c r="AV372" s="13" t="s">
        <v>86</v>
      </c>
      <c r="AW372" s="13" t="s">
        <v>32</v>
      </c>
      <c r="AX372" s="13" t="s">
        <v>84</v>
      </c>
      <c r="AY372" s="258" t="s">
        <v>194</v>
      </c>
    </row>
    <row r="373" spans="2:65" s="1" customFormat="1" ht="16.5" customHeight="1">
      <c r="B373" s="37"/>
      <c r="C373" s="224" t="s">
        <v>672</v>
      </c>
      <c r="D373" s="224" t="s">
        <v>196</v>
      </c>
      <c r="E373" s="225" t="s">
        <v>673</v>
      </c>
      <c r="F373" s="226" t="s">
        <v>674</v>
      </c>
      <c r="G373" s="227" t="s">
        <v>238</v>
      </c>
      <c r="H373" s="228">
        <v>74.557</v>
      </c>
      <c r="I373" s="229"/>
      <c r="J373" s="230">
        <f>ROUND(I373*H373,2)</f>
        <v>0</v>
      </c>
      <c r="K373" s="226" t="s">
        <v>200</v>
      </c>
      <c r="L373" s="42"/>
      <c r="M373" s="231" t="s">
        <v>1</v>
      </c>
      <c r="N373" s="232" t="s">
        <v>42</v>
      </c>
      <c r="O373" s="85"/>
      <c r="P373" s="233">
        <f>O373*H373</f>
        <v>0</v>
      </c>
      <c r="Q373" s="233">
        <v>0</v>
      </c>
      <c r="R373" s="233">
        <f>Q373*H373</f>
        <v>0</v>
      </c>
      <c r="S373" s="233">
        <v>0</v>
      </c>
      <c r="T373" s="234">
        <f>S373*H373</f>
        <v>0</v>
      </c>
      <c r="AR373" s="235" t="s">
        <v>299</v>
      </c>
      <c r="AT373" s="235" t="s">
        <v>196</v>
      </c>
      <c r="AU373" s="235" t="s">
        <v>86</v>
      </c>
      <c r="AY373" s="16" t="s">
        <v>194</v>
      </c>
      <c r="BE373" s="236">
        <f>IF(N373="základní",J373,0)</f>
        <v>0</v>
      </c>
      <c r="BF373" s="236">
        <f>IF(N373="snížená",J373,0)</f>
        <v>0</v>
      </c>
      <c r="BG373" s="236">
        <f>IF(N373="zákl. přenesená",J373,0)</f>
        <v>0</v>
      </c>
      <c r="BH373" s="236">
        <f>IF(N373="sníž. přenesená",J373,0)</f>
        <v>0</v>
      </c>
      <c r="BI373" s="236">
        <f>IF(N373="nulová",J373,0)</f>
        <v>0</v>
      </c>
      <c r="BJ373" s="16" t="s">
        <v>86</v>
      </c>
      <c r="BK373" s="236">
        <f>ROUND(I373*H373,2)</f>
        <v>0</v>
      </c>
      <c r="BL373" s="16" t="s">
        <v>299</v>
      </c>
      <c r="BM373" s="235" t="s">
        <v>675</v>
      </c>
    </row>
    <row r="374" spans="2:51" s="13" customFormat="1" ht="12">
      <c r="B374" s="248"/>
      <c r="C374" s="249"/>
      <c r="D374" s="239" t="s">
        <v>203</v>
      </c>
      <c r="E374" s="250" t="s">
        <v>1</v>
      </c>
      <c r="F374" s="251" t="s">
        <v>139</v>
      </c>
      <c r="G374" s="249"/>
      <c r="H374" s="252">
        <v>74.557</v>
      </c>
      <c r="I374" s="253"/>
      <c r="J374" s="249"/>
      <c r="K374" s="249"/>
      <c r="L374" s="254"/>
      <c r="M374" s="255"/>
      <c r="N374" s="256"/>
      <c r="O374" s="256"/>
      <c r="P374" s="256"/>
      <c r="Q374" s="256"/>
      <c r="R374" s="256"/>
      <c r="S374" s="256"/>
      <c r="T374" s="257"/>
      <c r="AT374" s="258" t="s">
        <v>203</v>
      </c>
      <c r="AU374" s="258" t="s">
        <v>86</v>
      </c>
      <c r="AV374" s="13" t="s">
        <v>86</v>
      </c>
      <c r="AW374" s="13" t="s">
        <v>32</v>
      </c>
      <c r="AX374" s="13" t="s">
        <v>84</v>
      </c>
      <c r="AY374" s="258" t="s">
        <v>194</v>
      </c>
    </row>
    <row r="375" spans="2:65" s="1" customFormat="1" ht="24" customHeight="1">
      <c r="B375" s="37"/>
      <c r="C375" s="270" t="s">
        <v>676</v>
      </c>
      <c r="D375" s="270" t="s">
        <v>300</v>
      </c>
      <c r="E375" s="271" t="s">
        <v>677</v>
      </c>
      <c r="F375" s="272" t="s">
        <v>678</v>
      </c>
      <c r="G375" s="273" t="s">
        <v>238</v>
      </c>
      <c r="H375" s="274">
        <v>82.013</v>
      </c>
      <c r="I375" s="275"/>
      <c r="J375" s="276">
        <f>ROUND(I375*H375,2)</f>
        <v>0</v>
      </c>
      <c r="K375" s="272" t="s">
        <v>200</v>
      </c>
      <c r="L375" s="277"/>
      <c r="M375" s="278" t="s">
        <v>1</v>
      </c>
      <c r="N375" s="279" t="s">
        <v>42</v>
      </c>
      <c r="O375" s="85"/>
      <c r="P375" s="233">
        <f>O375*H375</f>
        <v>0</v>
      </c>
      <c r="Q375" s="233">
        <v>0.0025</v>
      </c>
      <c r="R375" s="233">
        <f>Q375*H375</f>
        <v>0.2050325</v>
      </c>
      <c r="S375" s="233">
        <v>0</v>
      </c>
      <c r="T375" s="234">
        <f>S375*H375</f>
        <v>0</v>
      </c>
      <c r="AR375" s="235" t="s">
        <v>384</v>
      </c>
      <c r="AT375" s="235" t="s">
        <v>300</v>
      </c>
      <c r="AU375" s="235" t="s">
        <v>86</v>
      </c>
      <c r="AY375" s="16" t="s">
        <v>194</v>
      </c>
      <c r="BE375" s="236">
        <f>IF(N375="základní",J375,0)</f>
        <v>0</v>
      </c>
      <c r="BF375" s="236">
        <f>IF(N375="snížená",J375,0)</f>
        <v>0</v>
      </c>
      <c r="BG375" s="236">
        <f>IF(N375="zákl. přenesená",J375,0)</f>
        <v>0</v>
      </c>
      <c r="BH375" s="236">
        <f>IF(N375="sníž. přenesená",J375,0)</f>
        <v>0</v>
      </c>
      <c r="BI375" s="236">
        <f>IF(N375="nulová",J375,0)</f>
        <v>0</v>
      </c>
      <c r="BJ375" s="16" t="s">
        <v>86</v>
      </c>
      <c r="BK375" s="236">
        <f>ROUND(I375*H375,2)</f>
        <v>0</v>
      </c>
      <c r="BL375" s="16" t="s">
        <v>299</v>
      </c>
      <c r="BM375" s="235" t="s">
        <v>679</v>
      </c>
    </row>
    <row r="376" spans="2:51" s="13" customFormat="1" ht="12">
      <c r="B376" s="248"/>
      <c r="C376" s="249"/>
      <c r="D376" s="239" t="s">
        <v>203</v>
      </c>
      <c r="E376" s="249"/>
      <c r="F376" s="251" t="s">
        <v>680</v>
      </c>
      <c r="G376" s="249"/>
      <c r="H376" s="252">
        <v>82.013</v>
      </c>
      <c r="I376" s="253"/>
      <c r="J376" s="249"/>
      <c r="K376" s="249"/>
      <c r="L376" s="254"/>
      <c r="M376" s="255"/>
      <c r="N376" s="256"/>
      <c r="O376" s="256"/>
      <c r="P376" s="256"/>
      <c r="Q376" s="256"/>
      <c r="R376" s="256"/>
      <c r="S376" s="256"/>
      <c r="T376" s="257"/>
      <c r="AT376" s="258" t="s">
        <v>203</v>
      </c>
      <c r="AU376" s="258" t="s">
        <v>86</v>
      </c>
      <c r="AV376" s="13" t="s">
        <v>86</v>
      </c>
      <c r="AW376" s="13" t="s">
        <v>4</v>
      </c>
      <c r="AX376" s="13" t="s">
        <v>84</v>
      </c>
      <c r="AY376" s="258" t="s">
        <v>194</v>
      </c>
    </row>
    <row r="377" spans="2:65" s="1" customFormat="1" ht="24" customHeight="1">
      <c r="B377" s="37"/>
      <c r="C377" s="224" t="s">
        <v>681</v>
      </c>
      <c r="D377" s="224" t="s">
        <v>196</v>
      </c>
      <c r="E377" s="225" t="s">
        <v>682</v>
      </c>
      <c r="F377" s="226" t="s">
        <v>683</v>
      </c>
      <c r="G377" s="227" t="s">
        <v>238</v>
      </c>
      <c r="H377" s="228">
        <v>66.933</v>
      </c>
      <c r="I377" s="229"/>
      <c r="J377" s="230">
        <f>ROUND(I377*H377,2)</f>
        <v>0</v>
      </c>
      <c r="K377" s="226" t="s">
        <v>200</v>
      </c>
      <c r="L377" s="42"/>
      <c r="M377" s="231" t="s">
        <v>1</v>
      </c>
      <c r="N377" s="232" t="s">
        <v>42</v>
      </c>
      <c r="O377" s="85"/>
      <c r="P377" s="233">
        <f>O377*H377</f>
        <v>0</v>
      </c>
      <c r="Q377" s="233">
        <v>0.01157</v>
      </c>
      <c r="R377" s="233">
        <f>Q377*H377</f>
        <v>0.7744148100000001</v>
      </c>
      <c r="S377" s="233">
        <v>0</v>
      </c>
      <c r="T377" s="234">
        <f>S377*H377</f>
        <v>0</v>
      </c>
      <c r="AR377" s="235" t="s">
        <v>299</v>
      </c>
      <c r="AT377" s="235" t="s">
        <v>196</v>
      </c>
      <c r="AU377" s="235" t="s">
        <v>86</v>
      </c>
      <c r="AY377" s="16" t="s">
        <v>194</v>
      </c>
      <c r="BE377" s="236">
        <f>IF(N377="základní",J377,0)</f>
        <v>0</v>
      </c>
      <c r="BF377" s="236">
        <f>IF(N377="snížená",J377,0)</f>
        <v>0</v>
      </c>
      <c r="BG377" s="236">
        <f>IF(N377="zákl. přenesená",J377,0)</f>
        <v>0</v>
      </c>
      <c r="BH377" s="236">
        <f>IF(N377="sníž. přenesená",J377,0)</f>
        <v>0</v>
      </c>
      <c r="BI377" s="236">
        <f>IF(N377="nulová",J377,0)</f>
        <v>0</v>
      </c>
      <c r="BJ377" s="16" t="s">
        <v>86</v>
      </c>
      <c r="BK377" s="236">
        <f>ROUND(I377*H377,2)</f>
        <v>0</v>
      </c>
      <c r="BL377" s="16" t="s">
        <v>299</v>
      </c>
      <c r="BM377" s="235" t="s">
        <v>684</v>
      </c>
    </row>
    <row r="378" spans="2:51" s="13" customFormat="1" ht="12">
      <c r="B378" s="248"/>
      <c r="C378" s="249"/>
      <c r="D378" s="239" t="s">
        <v>203</v>
      </c>
      <c r="E378" s="250" t="s">
        <v>135</v>
      </c>
      <c r="F378" s="251" t="s">
        <v>685</v>
      </c>
      <c r="G378" s="249"/>
      <c r="H378" s="252">
        <v>66.933</v>
      </c>
      <c r="I378" s="253"/>
      <c r="J378" s="249"/>
      <c r="K378" s="249"/>
      <c r="L378" s="254"/>
      <c r="M378" s="255"/>
      <c r="N378" s="256"/>
      <c r="O378" s="256"/>
      <c r="P378" s="256"/>
      <c r="Q378" s="256"/>
      <c r="R378" s="256"/>
      <c r="S378" s="256"/>
      <c r="T378" s="257"/>
      <c r="AT378" s="258" t="s">
        <v>203</v>
      </c>
      <c r="AU378" s="258" t="s">
        <v>86</v>
      </c>
      <c r="AV378" s="13" t="s">
        <v>86</v>
      </c>
      <c r="AW378" s="13" t="s">
        <v>32</v>
      </c>
      <c r="AX378" s="13" t="s">
        <v>84</v>
      </c>
      <c r="AY378" s="258" t="s">
        <v>194</v>
      </c>
    </row>
    <row r="379" spans="2:65" s="1" customFormat="1" ht="24" customHeight="1">
      <c r="B379" s="37"/>
      <c r="C379" s="224" t="s">
        <v>686</v>
      </c>
      <c r="D379" s="224" t="s">
        <v>196</v>
      </c>
      <c r="E379" s="225" t="s">
        <v>687</v>
      </c>
      <c r="F379" s="226" t="s">
        <v>688</v>
      </c>
      <c r="G379" s="227" t="s">
        <v>238</v>
      </c>
      <c r="H379" s="228">
        <v>7.624</v>
      </c>
      <c r="I379" s="229"/>
      <c r="J379" s="230">
        <f>ROUND(I379*H379,2)</f>
        <v>0</v>
      </c>
      <c r="K379" s="226" t="s">
        <v>200</v>
      </c>
      <c r="L379" s="42"/>
      <c r="M379" s="231" t="s">
        <v>1</v>
      </c>
      <c r="N379" s="232" t="s">
        <v>42</v>
      </c>
      <c r="O379" s="85"/>
      <c r="P379" s="233">
        <f>O379*H379</f>
        <v>0</v>
      </c>
      <c r="Q379" s="233">
        <v>0.01188</v>
      </c>
      <c r="R379" s="233">
        <f>Q379*H379</f>
        <v>0.09057312</v>
      </c>
      <c r="S379" s="233">
        <v>0</v>
      </c>
      <c r="T379" s="234">
        <f>S379*H379</f>
        <v>0</v>
      </c>
      <c r="AR379" s="235" t="s">
        <v>299</v>
      </c>
      <c r="AT379" s="235" t="s">
        <v>196</v>
      </c>
      <c r="AU379" s="235" t="s">
        <v>86</v>
      </c>
      <c r="AY379" s="16" t="s">
        <v>194</v>
      </c>
      <c r="BE379" s="236">
        <f>IF(N379="základní",J379,0)</f>
        <v>0</v>
      </c>
      <c r="BF379" s="236">
        <f>IF(N379="snížená",J379,0)</f>
        <v>0</v>
      </c>
      <c r="BG379" s="236">
        <f>IF(N379="zákl. přenesená",J379,0)</f>
        <v>0</v>
      </c>
      <c r="BH379" s="236">
        <f>IF(N379="sníž. přenesená",J379,0)</f>
        <v>0</v>
      </c>
      <c r="BI379" s="236">
        <f>IF(N379="nulová",J379,0)</f>
        <v>0</v>
      </c>
      <c r="BJ379" s="16" t="s">
        <v>86</v>
      </c>
      <c r="BK379" s="236">
        <f>ROUND(I379*H379,2)</f>
        <v>0</v>
      </c>
      <c r="BL379" s="16" t="s">
        <v>299</v>
      </c>
      <c r="BM379" s="235" t="s">
        <v>689</v>
      </c>
    </row>
    <row r="380" spans="2:51" s="13" customFormat="1" ht="12">
      <c r="B380" s="248"/>
      <c r="C380" s="249"/>
      <c r="D380" s="239" t="s">
        <v>203</v>
      </c>
      <c r="E380" s="250" t="s">
        <v>137</v>
      </c>
      <c r="F380" s="251" t="s">
        <v>690</v>
      </c>
      <c r="G380" s="249"/>
      <c r="H380" s="252">
        <v>7.624</v>
      </c>
      <c r="I380" s="253"/>
      <c r="J380" s="249"/>
      <c r="K380" s="249"/>
      <c r="L380" s="254"/>
      <c r="M380" s="255"/>
      <c r="N380" s="256"/>
      <c r="O380" s="256"/>
      <c r="P380" s="256"/>
      <c r="Q380" s="256"/>
      <c r="R380" s="256"/>
      <c r="S380" s="256"/>
      <c r="T380" s="257"/>
      <c r="AT380" s="258" t="s">
        <v>203</v>
      </c>
      <c r="AU380" s="258" t="s">
        <v>86</v>
      </c>
      <c r="AV380" s="13" t="s">
        <v>86</v>
      </c>
      <c r="AW380" s="13" t="s">
        <v>32</v>
      </c>
      <c r="AX380" s="13" t="s">
        <v>84</v>
      </c>
      <c r="AY380" s="258" t="s">
        <v>194</v>
      </c>
    </row>
    <row r="381" spans="2:65" s="1" customFormat="1" ht="16.5" customHeight="1">
      <c r="B381" s="37"/>
      <c r="C381" s="224" t="s">
        <v>691</v>
      </c>
      <c r="D381" s="224" t="s">
        <v>196</v>
      </c>
      <c r="E381" s="225" t="s">
        <v>692</v>
      </c>
      <c r="F381" s="226" t="s">
        <v>693</v>
      </c>
      <c r="G381" s="227" t="s">
        <v>238</v>
      </c>
      <c r="H381" s="228">
        <v>74.557</v>
      </c>
      <c r="I381" s="229"/>
      <c r="J381" s="230">
        <f>ROUND(I381*H381,2)</f>
        <v>0</v>
      </c>
      <c r="K381" s="226" t="s">
        <v>200</v>
      </c>
      <c r="L381" s="42"/>
      <c r="M381" s="231" t="s">
        <v>1</v>
      </c>
      <c r="N381" s="232" t="s">
        <v>42</v>
      </c>
      <c r="O381" s="85"/>
      <c r="P381" s="233">
        <f>O381*H381</f>
        <v>0</v>
      </c>
      <c r="Q381" s="233">
        <v>0.00025</v>
      </c>
      <c r="R381" s="233">
        <f>Q381*H381</f>
        <v>0.01863925</v>
      </c>
      <c r="S381" s="233">
        <v>0</v>
      </c>
      <c r="T381" s="234">
        <f>S381*H381</f>
        <v>0</v>
      </c>
      <c r="AR381" s="235" t="s">
        <v>299</v>
      </c>
      <c r="AT381" s="235" t="s">
        <v>196</v>
      </c>
      <c r="AU381" s="235" t="s">
        <v>86</v>
      </c>
      <c r="AY381" s="16" t="s">
        <v>194</v>
      </c>
      <c r="BE381" s="236">
        <f>IF(N381="základní",J381,0)</f>
        <v>0</v>
      </c>
      <c r="BF381" s="236">
        <f>IF(N381="snížená",J381,0)</f>
        <v>0</v>
      </c>
      <c r="BG381" s="236">
        <f>IF(N381="zákl. přenesená",J381,0)</f>
        <v>0</v>
      </c>
      <c r="BH381" s="236">
        <f>IF(N381="sníž. přenesená",J381,0)</f>
        <v>0</v>
      </c>
      <c r="BI381" s="236">
        <f>IF(N381="nulová",J381,0)</f>
        <v>0</v>
      </c>
      <c r="BJ381" s="16" t="s">
        <v>86</v>
      </c>
      <c r="BK381" s="236">
        <f>ROUND(I381*H381,2)</f>
        <v>0</v>
      </c>
      <c r="BL381" s="16" t="s">
        <v>299</v>
      </c>
      <c r="BM381" s="235" t="s">
        <v>694</v>
      </c>
    </row>
    <row r="382" spans="2:51" s="13" customFormat="1" ht="12">
      <c r="B382" s="248"/>
      <c r="C382" s="249"/>
      <c r="D382" s="239" t="s">
        <v>203</v>
      </c>
      <c r="E382" s="250" t="s">
        <v>139</v>
      </c>
      <c r="F382" s="251" t="s">
        <v>695</v>
      </c>
      <c r="G382" s="249"/>
      <c r="H382" s="252">
        <v>74.557</v>
      </c>
      <c r="I382" s="253"/>
      <c r="J382" s="249"/>
      <c r="K382" s="249"/>
      <c r="L382" s="254"/>
      <c r="M382" s="255"/>
      <c r="N382" s="256"/>
      <c r="O382" s="256"/>
      <c r="P382" s="256"/>
      <c r="Q382" s="256"/>
      <c r="R382" s="256"/>
      <c r="S382" s="256"/>
      <c r="T382" s="257"/>
      <c r="AT382" s="258" t="s">
        <v>203</v>
      </c>
      <c r="AU382" s="258" t="s">
        <v>86</v>
      </c>
      <c r="AV382" s="13" t="s">
        <v>86</v>
      </c>
      <c r="AW382" s="13" t="s">
        <v>32</v>
      </c>
      <c r="AX382" s="13" t="s">
        <v>84</v>
      </c>
      <c r="AY382" s="258" t="s">
        <v>194</v>
      </c>
    </row>
    <row r="383" spans="2:65" s="1" customFormat="1" ht="24" customHeight="1">
      <c r="B383" s="37"/>
      <c r="C383" s="224" t="s">
        <v>696</v>
      </c>
      <c r="D383" s="224" t="s">
        <v>196</v>
      </c>
      <c r="E383" s="225" t="s">
        <v>697</v>
      </c>
      <c r="F383" s="226" t="s">
        <v>698</v>
      </c>
      <c r="G383" s="227" t="s">
        <v>238</v>
      </c>
      <c r="H383" s="228">
        <v>51.12</v>
      </c>
      <c r="I383" s="229"/>
      <c r="J383" s="230">
        <f>ROUND(I383*H383,2)</f>
        <v>0</v>
      </c>
      <c r="K383" s="226" t="s">
        <v>200</v>
      </c>
      <c r="L383" s="42"/>
      <c r="M383" s="231" t="s">
        <v>1</v>
      </c>
      <c r="N383" s="232" t="s">
        <v>42</v>
      </c>
      <c r="O383" s="85"/>
      <c r="P383" s="233">
        <f>O383*H383</f>
        <v>0</v>
      </c>
      <c r="Q383" s="233">
        <v>0.03603</v>
      </c>
      <c r="R383" s="233">
        <f>Q383*H383</f>
        <v>1.8418535999999999</v>
      </c>
      <c r="S383" s="233">
        <v>0</v>
      </c>
      <c r="T383" s="234">
        <f>S383*H383</f>
        <v>0</v>
      </c>
      <c r="AR383" s="235" t="s">
        <v>299</v>
      </c>
      <c r="AT383" s="235" t="s">
        <v>196</v>
      </c>
      <c r="AU383" s="235" t="s">
        <v>86</v>
      </c>
      <c r="AY383" s="16" t="s">
        <v>194</v>
      </c>
      <c r="BE383" s="236">
        <f>IF(N383="základní",J383,0)</f>
        <v>0</v>
      </c>
      <c r="BF383" s="236">
        <f>IF(N383="snížená",J383,0)</f>
        <v>0</v>
      </c>
      <c r="BG383" s="236">
        <f>IF(N383="zákl. přenesená",J383,0)</f>
        <v>0</v>
      </c>
      <c r="BH383" s="236">
        <f>IF(N383="sníž. přenesená",J383,0)</f>
        <v>0</v>
      </c>
      <c r="BI383" s="236">
        <f>IF(N383="nulová",J383,0)</f>
        <v>0</v>
      </c>
      <c r="BJ383" s="16" t="s">
        <v>86</v>
      </c>
      <c r="BK383" s="236">
        <f>ROUND(I383*H383,2)</f>
        <v>0</v>
      </c>
      <c r="BL383" s="16" t="s">
        <v>299</v>
      </c>
      <c r="BM383" s="235" t="s">
        <v>699</v>
      </c>
    </row>
    <row r="384" spans="2:51" s="13" customFormat="1" ht="12">
      <c r="B384" s="248"/>
      <c r="C384" s="249"/>
      <c r="D384" s="239" t="s">
        <v>203</v>
      </c>
      <c r="E384" s="250" t="s">
        <v>141</v>
      </c>
      <c r="F384" s="251" t="s">
        <v>700</v>
      </c>
      <c r="G384" s="249"/>
      <c r="H384" s="252">
        <v>51.12</v>
      </c>
      <c r="I384" s="253"/>
      <c r="J384" s="249"/>
      <c r="K384" s="249"/>
      <c r="L384" s="254"/>
      <c r="M384" s="255"/>
      <c r="N384" s="256"/>
      <c r="O384" s="256"/>
      <c r="P384" s="256"/>
      <c r="Q384" s="256"/>
      <c r="R384" s="256"/>
      <c r="S384" s="256"/>
      <c r="T384" s="257"/>
      <c r="AT384" s="258" t="s">
        <v>203</v>
      </c>
      <c r="AU384" s="258" t="s">
        <v>86</v>
      </c>
      <c r="AV384" s="13" t="s">
        <v>86</v>
      </c>
      <c r="AW384" s="13" t="s">
        <v>32</v>
      </c>
      <c r="AX384" s="13" t="s">
        <v>84</v>
      </c>
      <c r="AY384" s="258" t="s">
        <v>194</v>
      </c>
    </row>
    <row r="385" spans="2:65" s="1" customFormat="1" ht="24" customHeight="1">
      <c r="B385" s="37"/>
      <c r="C385" s="224" t="s">
        <v>701</v>
      </c>
      <c r="D385" s="224" t="s">
        <v>196</v>
      </c>
      <c r="E385" s="225" t="s">
        <v>702</v>
      </c>
      <c r="F385" s="226" t="s">
        <v>703</v>
      </c>
      <c r="G385" s="227" t="s">
        <v>223</v>
      </c>
      <c r="H385" s="228">
        <v>5.349</v>
      </c>
      <c r="I385" s="229"/>
      <c r="J385" s="230">
        <f>ROUND(I385*H385,2)</f>
        <v>0</v>
      </c>
      <c r="K385" s="226" t="s">
        <v>200</v>
      </c>
      <c r="L385" s="42"/>
      <c r="M385" s="231" t="s">
        <v>1</v>
      </c>
      <c r="N385" s="232" t="s">
        <v>42</v>
      </c>
      <c r="O385" s="85"/>
      <c r="P385" s="233">
        <f>O385*H385</f>
        <v>0</v>
      </c>
      <c r="Q385" s="233">
        <v>0</v>
      </c>
      <c r="R385" s="233">
        <f>Q385*H385</f>
        <v>0</v>
      </c>
      <c r="S385" s="233">
        <v>0</v>
      </c>
      <c r="T385" s="234">
        <f>S385*H385</f>
        <v>0</v>
      </c>
      <c r="AR385" s="235" t="s">
        <v>299</v>
      </c>
      <c r="AT385" s="235" t="s">
        <v>196</v>
      </c>
      <c r="AU385" s="235" t="s">
        <v>86</v>
      </c>
      <c r="AY385" s="16" t="s">
        <v>194</v>
      </c>
      <c r="BE385" s="236">
        <f>IF(N385="základní",J385,0)</f>
        <v>0</v>
      </c>
      <c r="BF385" s="236">
        <f>IF(N385="snížená",J385,0)</f>
        <v>0</v>
      </c>
      <c r="BG385" s="236">
        <f>IF(N385="zákl. přenesená",J385,0)</f>
        <v>0</v>
      </c>
      <c r="BH385" s="236">
        <f>IF(N385="sníž. přenesená",J385,0)</f>
        <v>0</v>
      </c>
      <c r="BI385" s="236">
        <f>IF(N385="nulová",J385,0)</f>
        <v>0</v>
      </c>
      <c r="BJ385" s="16" t="s">
        <v>86</v>
      </c>
      <c r="BK385" s="236">
        <f>ROUND(I385*H385,2)</f>
        <v>0</v>
      </c>
      <c r="BL385" s="16" t="s">
        <v>299</v>
      </c>
      <c r="BM385" s="235" t="s">
        <v>704</v>
      </c>
    </row>
    <row r="386" spans="2:63" s="11" customFormat="1" ht="22.8" customHeight="1">
      <c r="B386" s="208"/>
      <c r="C386" s="209"/>
      <c r="D386" s="210" t="s">
        <v>75</v>
      </c>
      <c r="E386" s="222" t="s">
        <v>705</v>
      </c>
      <c r="F386" s="222" t="s">
        <v>706</v>
      </c>
      <c r="G386" s="209"/>
      <c r="H386" s="209"/>
      <c r="I386" s="212"/>
      <c r="J386" s="223">
        <f>BK386</f>
        <v>0</v>
      </c>
      <c r="K386" s="209"/>
      <c r="L386" s="214"/>
      <c r="M386" s="215"/>
      <c r="N386" s="216"/>
      <c r="O386" s="216"/>
      <c r="P386" s="217">
        <f>SUM(P387:P411)</f>
        <v>0</v>
      </c>
      <c r="Q386" s="216"/>
      <c r="R386" s="217">
        <f>SUM(R387:R411)</f>
        <v>0.172132</v>
      </c>
      <c r="S386" s="216"/>
      <c r="T386" s="218">
        <f>SUM(T387:T411)</f>
        <v>0.019431240000000002</v>
      </c>
      <c r="AR386" s="219" t="s">
        <v>86</v>
      </c>
      <c r="AT386" s="220" t="s">
        <v>75</v>
      </c>
      <c r="AU386" s="220" t="s">
        <v>84</v>
      </c>
      <c r="AY386" s="219" t="s">
        <v>194</v>
      </c>
      <c r="BK386" s="221">
        <f>SUM(BK387:BK411)</f>
        <v>0</v>
      </c>
    </row>
    <row r="387" spans="2:65" s="1" customFormat="1" ht="16.5" customHeight="1">
      <c r="B387" s="37"/>
      <c r="C387" s="224" t="s">
        <v>707</v>
      </c>
      <c r="D387" s="224" t="s">
        <v>196</v>
      </c>
      <c r="E387" s="225" t="s">
        <v>708</v>
      </c>
      <c r="F387" s="226" t="s">
        <v>709</v>
      </c>
      <c r="G387" s="227" t="s">
        <v>238</v>
      </c>
      <c r="H387" s="228">
        <v>1.746</v>
      </c>
      <c r="I387" s="229"/>
      <c r="J387" s="230">
        <f>ROUND(I387*H387,2)</f>
        <v>0</v>
      </c>
      <c r="K387" s="226" t="s">
        <v>200</v>
      </c>
      <c r="L387" s="42"/>
      <c r="M387" s="231" t="s">
        <v>1</v>
      </c>
      <c r="N387" s="232" t="s">
        <v>42</v>
      </c>
      <c r="O387" s="85"/>
      <c r="P387" s="233">
        <f>O387*H387</f>
        <v>0</v>
      </c>
      <c r="Q387" s="233">
        <v>0</v>
      </c>
      <c r="R387" s="233">
        <f>Q387*H387</f>
        <v>0</v>
      </c>
      <c r="S387" s="233">
        <v>0.00594</v>
      </c>
      <c r="T387" s="234">
        <f>S387*H387</f>
        <v>0.01037124</v>
      </c>
      <c r="AR387" s="235" t="s">
        <v>299</v>
      </c>
      <c r="AT387" s="235" t="s">
        <v>196</v>
      </c>
      <c r="AU387" s="235" t="s">
        <v>86</v>
      </c>
      <c r="AY387" s="16" t="s">
        <v>194</v>
      </c>
      <c r="BE387" s="236">
        <f>IF(N387="základní",J387,0)</f>
        <v>0</v>
      </c>
      <c r="BF387" s="236">
        <f>IF(N387="snížená",J387,0)</f>
        <v>0</v>
      </c>
      <c r="BG387" s="236">
        <f>IF(N387="zákl. přenesená",J387,0)</f>
        <v>0</v>
      </c>
      <c r="BH387" s="236">
        <f>IF(N387="sníž. přenesená",J387,0)</f>
        <v>0</v>
      </c>
      <c r="BI387" s="236">
        <f>IF(N387="nulová",J387,0)</f>
        <v>0</v>
      </c>
      <c r="BJ387" s="16" t="s">
        <v>86</v>
      </c>
      <c r="BK387" s="236">
        <f>ROUND(I387*H387,2)</f>
        <v>0</v>
      </c>
      <c r="BL387" s="16" t="s">
        <v>299</v>
      </c>
      <c r="BM387" s="235" t="s">
        <v>710</v>
      </c>
    </row>
    <row r="388" spans="2:51" s="13" customFormat="1" ht="12">
      <c r="B388" s="248"/>
      <c r="C388" s="249"/>
      <c r="D388" s="239" t="s">
        <v>203</v>
      </c>
      <c r="E388" s="250" t="s">
        <v>1</v>
      </c>
      <c r="F388" s="251" t="s">
        <v>626</v>
      </c>
      <c r="G388" s="249"/>
      <c r="H388" s="252">
        <v>1.746</v>
      </c>
      <c r="I388" s="253"/>
      <c r="J388" s="249"/>
      <c r="K388" s="249"/>
      <c r="L388" s="254"/>
      <c r="M388" s="255"/>
      <c r="N388" s="256"/>
      <c r="O388" s="256"/>
      <c r="P388" s="256"/>
      <c r="Q388" s="256"/>
      <c r="R388" s="256"/>
      <c r="S388" s="256"/>
      <c r="T388" s="257"/>
      <c r="AT388" s="258" t="s">
        <v>203</v>
      </c>
      <c r="AU388" s="258" t="s">
        <v>86</v>
      </c>
      <c r="AV388" s="13" t="s">
        <v>86</v>
      </c>
      <c r="AW388" s="13" t="s">
        <v>32</v>
      </c>
      <c r="AX388" s="13" t="s">
        <v>84</v>
      </c>
      <c r="AY388" s="258" t="s">
        <v>194</v>
      </c>
    </row>
    <row r="389" spans="2:65" s="1" customFormat="1" ht="16.5" customHeight="1">
      <c r="B389" s="37"/>
      <c r="C389" s="224" t="s">
        <v>711</v>
      </c>
      <c r="D389" s="224" t="s">
        <v>196</v>
      </c>
      <c r="E389" s="225" t="s">
        <v>712</v>
      </c>
      <c r="F389" s="226" t="s">
        <v>713</v>
      </c>
      <c r="G389" s="227" t="s">
        <v>231</v>
      </c>
      <c r="H389" s="228">
        <v>1</v>
      </c>
      <c r="I389" s="229"/>
      <c r="J389" s="230">
        <f>ROUND(I389*H389,2)</f>
        <v>0</v>
      </c>
      <c r="K389" s="226" t="s">
        <v>200</v>
      </c>
      <c r="L389" s="42"/>
      <c r="M389" s="231" t="s">
        <v>1</v>
      </c>
      <c r="N389" s="232" t="s">
        <v>42</v>
      </c>
      <c r="O389" s="85"/>
      <c r="P389" s="233">
        <f>O389*H389</f>
        <v>0</v>
      </c>
      <c r="Q389" s="233">
        <v>0</v>
      </c>
      <c r="R389" s="233">
        <f>Q389*H389</f>
        <v>0</v>
      </c>
      <c r="S389" s="233">
        <v>0.00906</v>
      </c>
      <c r="T389" s="234">
        <f>S389*H389</f>
        <v>0.00906</v>
      </c>
      <c r="AR389" s="235" t="s">
        <v>299</v>
      </c>
      <c r="AT389" s="235" t="s">
        <v>196</v>
      </c>
      <c r="AU389" s="235" t="s">
        <v>86</v>
      </c>
      <c r="AY389" s="16" t="s">
        <v>194</v>
      </c>
      <c r="BE389" s="236">
        <f>IF(N389="základní",J389,0)</f>
        <v>0</v>
      </c>
      <c r="BF389" s="236">
        <f>IF(N389="snížená",J389,0)</f>
        <v>0</v>
      </c>
      <c r="BG389" s="236">
        <f>IF(N389="zákl. přenesená",J389,0)</f>
        <v>0</v>
      </c>
      <c r="BH389" s="236">
        <f>IF(N389="sníž. přenesená",J389,0)</f>
        <v>0</v>
      </c>
      <c r="BI389" s="236">
        <f>IF(N389="nulová",J389,0)</f>
        <v>0</v>
      </c>
      <c r="BJ389" s="16" t="s">
        <v>86</v>
      </c>
      <c r="BK389" s="236">
        <f>ROUND(I389*H389,2)</f>
        <v>0</v>
      </c>
      <c r="BL389" s="16" t="s">
        <v>299</v>
      </c>
      <c r="BM389" s="235" t="s">
        <v>714</v>
      </c>
    </row>
    <row r="390" spans="2:65" s="1" customFormat="1" ht="24" customHeight="1">
      <c r="B390" s="37"/>
      <c r="C390" s="224" t="s">
        <v>715</v>
      </c>
      <c r="D390" s="224" t="s">
        <v>196</v>
      </c>
      <c r="E390" s="225" t="s">
        <v>716</v>
      </c>
      <c r="F390" s="226" t="s">
        <v>717</v>
      </c>
      <c r="G390" s="227" t="s">
        <v>325</v>
      </c>
      <c r="H390" s="228">
        <v>15.5</v>
      </c>
      <c r="I390" s="229"/>
      <c r="J390" s="230">
        <f>ROUND(I390*H390,2)</f>
        <v>0</v>
      </c>
      <c r="K390" s="226" t="s">
        <v>200</v>
      </c>
      <c r="L390" s="42"/>
      <c r="M390" s="231" t="s">
        <v>1</v>
      </c>
      <c r="N390" s="232" t="s">
        <v>42</v>
      </c>
      <c r="O390" s="85"/>
      <c r="P390" s="233">
        <f>O390*H390</f>
        <v>0</v>
      </c>
      <c r="Q390" s="233">
        <v>0.00218</v>
      </c>
      <c r="R390" s="233">
        <f>Q390*H390</f>
        <v>0.03379</v>
      </c>
      <c r="S390" s="233">
        <v>0</v>
      </c>
      <c r="T390" s="234">
        <f>S390*H390</f>
        <v>0</v>
      </c>
      <c r="AR390" s="235" t="s">
        <v>299</v>
      </c>
      <c r="AT390" s="235" t="s">
        <v>196</v>
      </c>
      <c r="AU390" s="235" t="s">
        <v>86</v>
      </c>
      <c r="AY390" s="16" t="s">
        <v>194</v>
      </c>
      <c r="BE390" s="236">
        <f>IF(N390="základní",J390,0)</f>
        <v>0</v>
      </c>
      <c r="BF390" s="236">
        <f>IF(N390="snížená",J390,0)</f>
        <v>0</v>
      </c>
      <c r="BG390" s="236">
        <f>IF(N390="zákl. přenesená",J390,0)</f>
        <v>0</v>
      </c>
      <c r="BH390" s="236">
        <f>IF(N390="sníž. přenesená",J390,0)</f>
        <v>0</v>
      </c>
      <c r="BI390" s="236">
        <f>IF(N390="nulová",J390,0)</f>
        <v>0</v>
      </c>
      <c r="BJ390" s="16" t="s">
        <v>86</v>
      </c>
      <c r="BK390" s="236">
        <f>ROUND(I390*H390,2)</f>
        <v>0</v>
      </c>
      <c r="BL390" s="16" t="s">
        <v>299</v>
      </c>
      <c r="BM390" s="235" t="s">
        <v>718</v>
      </c>
    </row>
    <row r="391" spans="2:51" s="13" customFormat="1" ht="12">
      <c r="B391" s="248"/>
      <c r="C391" s="249"/>
      <c r="D391" s="239" t="s">
        <v>203</v>
      </c>
      <c r="E391" s="250" t="s">
        <v>1</v>
      </c>
      <c r="F391" s="251" t="s">
        <v>719</v>
      </c>
      <c r="G391" s="249"/>
      <c r="H391" s="252">
        <v>15.5</v>
      </c>
      <c r="I391" s="253"/>
      <c r="J391" s="249"/>
      <c r="K391" s="249"/>
      <c r="L391" s="254"/>
      <c r="M391" s="255"/>
      <c r="N391" s="256"/>
      <c r="O391" s="256"/>
      <c r="P391" s="256"/>
      <c r="Q391" s="256"/>
      <c r="R391" s="256"/>
      <c r="S391" s="256"/>
      <c r="T391" s="257"/>
      <c r="AT391" s="258" t="s">
        <v>203</v>
      </c>
      <c r="AU391" s="258" t="s">
        <v>86</v>
      </c>
      <c r="AV391" s="13" t="s">
        <v>86</v>
      </c>
      <c r="AW391" s="13" t="s">
        <v>32</v>
      </c>
      <c r="AX391" s="13" t="s">
        <v>84</v>
      </c>
      <c r="AY391" s="258" t="s">
        <v>194</v>
      </c>
    </row>
    <row r="392" spans="2:65" s="1" customFormat="1" ht="24" customHeight="1">
      <c r="B392" s="37"/>
      <c r="C392" s="224" t="s">
        <v>720</v>
      </c>
      <c r="D392" s="224" t="s">
        <v>196</v>
      </c>
      <c r="E392" s="225" t="s">
        <v>721</v>
      </c>
      <c r="F392" s="226" t="s">
        <v>722</v>
      </c>
      <c r="G392" s="227" t="s">
        <v>231</v>
      </c>
      <c r="H392" s="228">
        <v>1</v>
      </c>
      <c r="I392" s="229"/>
      <c r="J392" s="230">
        <f>ROUND(I392*H392,2)</f>
        <v>0</v>
      </c>
      <c r="K392" s="226" t="s">
        <v>200</v>
      </c>
      <c r="L392" s="42"/>
      <c r="M392" s="231" t="s">
        <v>1</v>
      </c>
      <c r="N392" s="232" t="s">
        <v>42</v>
      </c>
      <c r="O392" s="85"/>
      <c r="P392" s="233">
        <f>O392*H392</f>
        <v>0</v>
      </c>
      <c r="Q392" s="233">
        <v>0.0036</v>
      </c>
      <c r="R392" s="233">
        <f>Q392*H392</f>
        <v>0.0036</v>
      </c>
      <c r="S392" s="233">
        <v>0</v>
      </c>
      <c r="T392" s="234">
        <f>S392*H392</f>
        <v>0</v>
      </c>
      <c r="AR392" s="235" t="s">
        <v>299</v>
      </c>
      <c r="AT392" s="235" t="s">
        <v>196</v>
      </c>
      <c r="AU392" s="235" t="s">
        <v>86</v>
      </c>
      <c r="AY392" s="16" t="s">
        <v>194</v>
      </c>
      <c r="BE392" s="236">
        <f>IF(N392="základní",J392,0)</f>
        <v>0</v>
      </c>
      <c r="BF392" s="236">
        <f>IF(N392="snížená",J392,0)</f>
        <v>0</v>
      </c>
      <c r="BG392" s="236">
        <f>IF(N392="zákl. přenesená",J392,0)</f>
        <v>0</v>
      </c>
      <c r="BH392" s="236">
        <f>IF(N392="sníž. přenesená",J392,0)</f>
        <v>0</v>
      </c>
      <c r="BI392" s="236">
        <f>IF(N392="nulová",J392,0)</f>
        <v>0</v>
      </c>
      <c r="BJ392" s="16" t="s">
        <v>86</v>
      </c>
      <c r="BK392" s="236">
        <f>ROUND(I392*H392,2)</f>
        <v>0</v>
      </c>
      <c r="BL392" s="16" t="s">
        <v>299</v>
      </c>
      <c r="BM392" s="235" t="s">
        <v>723</v>
      </c>
    </row>
    <row r="393" spans="2:65" s="1" customFormat="1" ht="24" customHeight="1">
      <c r="B393" s="37"/>
      <c r="C393" s="224" t="s">
        <v>724</v>
      </c>
      <c r="D393" s="224" t="s">
        <v>196</v>
      </c>
      <c r="E393" s="225" t="s">
        <v>725</v>
      </c>
      <c r="F393" s="226" t="s">
        <v>726</v>
      </c>
      <c r="G393" s="227" t="s">
        <v>325</v>
      </c>
      <c r="H393" s="228">
        <v>2.2</v>
      </c>
      <c r="I393" s="229"/>
      <c r="J393" s="230">
        <f>ROUND(I393*H393,2)</f>
        <v>0</v>
      </c>
      <c r="K393" s="226" t="s">
        <v>200</v>
      </c>
      <c r="L393" s="42"/>
      <c r="M393" s="231" t="s">
        <v>1</v>
      </c>
      <c r="N393" s="232" t="s">
        <v>42</v>
      </c>
      <c r="O393" s="85"/>
      <c r="P393" s="233">
        <f>O393*H393</f>
        <v>0</v>
      </c>
      <c r="Q393" s="233">
        <v>0.00136</v>
      </c>
      <c r="R393" s="233">
        <f>Q393*H393</f>
        <v>0.0029920000000000003</v>
      </c>
      <c r="S393" s="233">
        <v>0</v>
      </c>
      <c r="T393" s="234">
        <f>S393*H393</f>
        <v>0</v>
      </c>
      <c r="AR393" s="235" t="s">
        <v>299</v>
      </c>
      <c r="AT393" s="235" t="s">
        <v>196</v>
      </c>
      <c r="AU393" s="235" t="s">
        <v>86</v>
      </c>
      <c r="AY393" s="16" t="s">
        <v>194</v>
      </c>
      <c r="BE393" s="236">
        <f>IF(N393="základní",J393,0)</f>
        <v>0</v>
      </c>
      <c r="BF393" s="236">
        <f>IF(N393="snížená",J393,0)</f>
        <v>0</v>
      </c>
      <c r="BG393" s="236">
        <f>IF(N393="zákl. přenesená",J393,0)</f>
        <v>0</v>
      </c>
      <c r="BH393" s="236">
        <f>IF(N393="sníž. přenesená",J393,0)</f>
        <v>0</v>
      </c>
      <c r="BI393" s="236">
        <f>IF(N393="nulová",J393,0)</f>
        <v>0</v>
      </c>
      <c r="BJ393" s="16" t="s">
        <v>86</v>
      </c>
      <c r="BK393" s="236">
        <f>ROUND(I393*H393,2)</f>
        <v>0</v>
      </c>
      <c r="BL393" s="16" t="s">
        <v>299</v>
      </c>
      <c r="BM393" s="235" t="s">
        <v>727</v>
      </c>
    </row>
    <row r="394" spans="2:51" s="13" customFormat="1" ht="12">
      <c r="B394" s="248"/>
      <c r="C394" s="249"/>
      <c r="D394" s="239" t="s">
        <v>203</v>
      </c>
      <c r="E394" s="250" t="s">
        <v>1</v>
      </c>
      <c r="F394" s="251" t="s">
        <v>728</v>
      </c>
      <c r="G394" s="249"/>
      <c r="H394" s="252">
        <v>2.2</v>
      </c>
      <c r="I394" s="253"/>
      <c r="J394" s="249"/>
      <c r="K394" s="249"/>
      <c r="L394" s="254"/>
      <c r="M394" s="255"/>
      <c r="N394" s="256"/>
      <c r="O394" s="256"/>
      <c r="P394" s="256"/>
      <c r="Q394" s="256"/>
      <c r="R394" s="256"/>
      <c r="S394" s="256"/>
      <c r="T394" s="257"/>
      <c r="AT394" s="258" t="s">
        <v>203</v>
      </c>
      <c r="AU394" s="258" t="s">
        <v>86</v>
      </c>
      <c r="AV394" s="13" t="s">
        <v>86</v>
      </c>
      <c r="AW394" s="13" t="s">
        <v>32</v>
      </c>
      <c r="AX394" s="13" t="s">
        <v>84</v>
      </c>
      <c r="AY394" s="258" t="s">
        <v>194</v>
      </c>
    </row>
    <row r="395" spans="2:65" s="1" customFormat="1" ht="24" customHeight="1">
      <c r="B395" s="37"/>
      <c r="C395" s="224" t="s">
        <v>729</v>
      </c>
      <c r="D395" s="224" t="s">
        <v>196</v>
      </c>
      <c r="E395" s="225" t="s">
        <v>730</v>
      </c>
      <c r="F395" s="226" t="s">
        <v>731</v>
      </c>
      <c r="G395" s="227" t="s">
        <v>325</v>
      </c>
      <c r="H395" s="228">
        <v>5</v>
      </c>
      <c r="I395" s="229"/>
      <c r="J395" s="230">
        <f>ROUND(I395*H395,2)</f>
        <v>0</v>
      </c>
      <c r="K395" s="226" t="s">
        <v>200</v>
      </c>
      <c r="L395" s="42"/>
      <c r="M395" s="231" t="s">
        <v>1</v>
      </c>
      <c r="N395" s="232" t="s">
        <v>42</v>
      </c>
      <c r="O395" s="85"/>
      <c r="P395" s="233">
        <f>O395*H395</f>
        <v>0</v>
      </c>
      <c r="Q395" s="233">
        <v>0.00222</v>
      </c>
      <c r="R395" s="233">
        <f>Q395*H395</f>
        <v>0.0111</v>
      </c>
      <c r="S395" s="233">
        <v>0</v>
      </c>
      <c r="T395" s="234">
        <f>S395*H395</f>
        <v>0</v>
      </c>
      <c r="AR395" s="235" t="s">
        <v>299</v>
      </c>
      <c r="AT395" s="235" t="s">
        <v>196</v>
      </c>
      <c r="AU395" s="235" t="s">
        <v>86</v>
      </c>
      <c r="AY395" s="16" t="s">
        <v>194</v>
      </c>
      <c r="BE395" s="236">
        <f>IF(N395="základní",J395,0)</f>
        <v>0</v>
      </c>
      <c r="BF395" s="236">
        <f>IF(N395="snížená",J395,0)</f>
        <v>0</v>
      </c>
      <c r="BG395" s="236">
        <f>IF(N395="zákl. přenesená",J395,0)</f>
        <v>0</v>
      </c>
      <c r="BH395" s="236">
        <f>IF(N395="sníž. přenesená",J395,0)</f>
        <v>0</v>
      </c>
      <c r="BI395" s="236">
        <f>IF(N395="nulová",J395,0)</f>
        <v>0</v>
      </c>
      <c r="BJ395" s="16" t="s">
        <v>86</v>
      </c>
      <c r="BK395" s="236">
        <f>ROUND(I395*H395,2)</f>
        <v>0</v>
      </c>
      <c r="BL395" s="16" t="s">
        <v>299</v>
      </c>
      <c r="BM395" s="235" t="s">
        <v>732</v>
      </c>
    </row>
    <row r="396" spans="2:51" s="13" customFormat="1" ht="12">
      <c r="B396" s="248"/>
      <c r="C396" s="249"/>
      <c r="D396" s="239" t="s">
        <v>203</v>
      </c>
      <c r="E396" s="250" t="s">
        <v>1</v>
      </c>
      <c r="F396" s="251" t="s">
        <v>733</v>
      </c>
      <c r="G396" s="249"/>
      <c r="H396" s="252">
        <v>1.65</v>
      </c>
      <c r="I396" s="253"/>
      <c r="J396" s="249"/>
      <c r="K396" s="249"/>
      <c r="L396" s="254"/>
      <c r="M396" s="255"/>
      <c r="N396" s="256"/>
      <c r="O396" s="256"/>
      <c r="P396" s="256"/>
      <c r="Q396" s="256"/>
      <c r="R396" s="256"/>
      <c r="S396" s="256"/>
      <c r="T396" s="257"/>
      <c r="AT396" s="258" t="s">
        <v>203</v>
      </c>
      <c r="AU396" s="258" t="s">
        <v>86</v>
      </c>
      <c r="AV396" s="13" t="s">
        <v>86</v>
      </c>
      <c r="AW396" s="13" t="s">
        <v>32</v>
      </c>
      <c r="AX396" s="13" t="s">
        <v>76</v>
      </c>
      <c r="AY396" s="258" t="s">
        <v>194</v>
      </c>
    </row>
    <row r="397" spans="2:51" s="13" customFormat="1" ht="12">
      <c r="B397" s="248"/>
      <c r="C397" s="249"/>
      <c r="D397" s="239" t="s">
        <v>203</v>
      </c>
      <c r="E397" s="250" t="s">
        <v>1</v>
      </c>
      <c r="F397" s="251" t="s">
        <v>734</v>
      </c>
      <c r="G397" s="249"/>
      <c r="H397" s="252">
        <v>1.65</v>
      </c>
      <c r="I397" s="253"/>
      <c r="J397" s="249"/>
      <c r="K397" s="249"/>
      <c r="L397" s="254"/>
      <c r="M397" s="255"/>
      <c r="N397" s="256"/>
      <c r="O397" s="256"/>
      <c r="P397" s="256"/>
      <c r="Q397" s="256"/>
      <c r="R397" s="256"/>
      <c r="S397" s="256"/>
      <c r="T397" s="257"/>
      <c r="AT397" s="258" t="s">
        <v>203</v>
      </c>
      <c r="AU397" s="258" t="s">
        <v>86</v>
      </c>
      <c r="AV397" s="13" t="s">
        <v>86</v>
      </c>
      <c r="AW397" s="13" t="s">
        <v>32</v>
      </c>
      <c r="AX397" s="13" t="s">
        <v>76</v>
      </c>
      <c r="AY397" s="258" t="s">
        <v>194</v>
      </c>
    </row>
    <row r="398" spans="2:51" s="13" customFormat="1" ht="12">
      <c r="B398" s="248"/>
      <c r="C398" s="249"/>
      <c r="D398" s="239" t="s">
        <v>203</v>
      </c>
      <c r="E398" s="250" t="s">
        <v>1</v>
      </c>
      <c r="F398" s="251" t="s">
        <v>735</v>
      </c>
      <c r="G398" s="249"/>
      <c r="H398" s="252">
        <v>1.7</v>
      </c>
      <c r="I398" s="253"/>
      <c r="J398" s="249"/>
      <c r="K398" s="249"/>
      <c r="L398" s="254"/>
      <c r="M398" s="255"/>
      <c r="N398" s="256"/>
      <c r="O398" s="256"/>
      <c r="P398" s="256"/>
      <c r="Q398" s="256"/>
      <c r="R398" s="256"/>
      <c r="S398" s="256"/>
      <c r="T398" s="257"/>
      <c r="AT398" s="258" t="s">
        <v>203</v>
      </c>
      <c r="AU398" s="258" t="s">
        <v>86</v>
      </c>
      <c r="AV398" s="13" t="s">
        <v>86</v>
      </c>
      <c r="AW398" s="13" t="s">
        <v>32</v>
      </c>
      <c r="AX398" s="13" t="s">
        <v>76</v>
      </c>
      <c r="AY398" s="258" t="s">
        <v>194</v>
      </c>
    </row>
    <row r="399" spans="2:51" s="14" customFormat="1" ht="12">
      <c r="B399" s="259"/>
      <c r="C399" s="260"/>
      <c r="D399" s="239" t="s">
        <v>203</v>
      </c>
      <c r="E399" s="261" t="s">
        <v>1</v>
      </c>
      <c r="F399" s="262" t="s">
        <v>219</v>
      </c>
      <c r="G399" s="260"/>
      <c r="H399" s="263">
        <v>5</v>
      </c>
      <c r="I399" s="264"/>
      <c r="J399" s="260"/>
      <c r="K399" s="260"/>
      <c r="L399" s="265"/>
      <c r="M399" s="266"/>
      <c r="N399" s="267"/>
      <c r="O399" s="267"/>
      <c r="P399" s="267"/>
      <c r="Q399" s="267"/>
      <c r="R399" s="267"/>
      <c r="S399" s="267"/>
      <c r="T399" s="268"/>
      <c r="AT399" s="269" t="s">
        <v>203</v>
      </c>
      <c r="AU399" s="269" t="s">
        <v>86</v>
      </c>
      <c r="AV399" s="14" t="s">
        <v>201</v>
      </c>
      <c r="AW399" s="14" t="s">
        <v>32</v>
      </c>
      <c r="AX399" s="14" t="s">
        <v>84</v>
      </c>
      <c r="AY399" s="269" t="s">
        <v>194</v>
      </c>
    </row>
    <row r="400" spans="2:65" s="1" customFormat="1" ht="24" customHeight="1">
      <c r="B400" s="37"/>
      <c r="C400" s="224" t="s">
        <v>736</v>
      </c>
      <c r="D400" s="224" t="s">
        <v>196</v>
      </c>
      <c r="E400" s="225" t="s">
        <v>737</v>
      </c>
      <c r="F400" s="226" t="s">
        <v>738</v>
      </c>
      <c r="G400" s="227" t="s">
        <v>325</v>
      </c>
      <c r="H400" s="228">
        <v>7.35</v>
      </c>
      <c r="I400" s="229"/>
      <c r="J400" s="230">
        <f>ROUND(I400*H400,2)</f>
        <v>0</v>
      </c>
      <c r="K400" s="226" t="s">
        <v>200</v>
      </c>
      <c r="L400" s="42"/>
      <c r="M400" s="231" t="s">
        <v>1</v>
      </c>
      <c r="N400" s="232" t="s">
        <v>42</v>
      </c>
      <c r="O400" s="85"/>
      <c r="P400" s="233">
        <f>O400*H400</f>
        <v>0</v>
      </c>
      <c r="Q400" s="233">
        <v>0.00352</v>
      </c>
      <c r="R400" s="233">
        <f>Q400*H400</f>
        <v>0.025872</v>
      </c>
      <c r="S400" s="233">
        <v>0</v>
      </c>
      <c r="T400" s="234">
        <f>S400*H400</f>
        <v>0</v>
      </c>
      <c r="AR400" s="235" t="s">
        <v>299</v>
      </c>
      <c r="AT400" s="235" t="s">
        <v>196</v>
      </c>
      <c r="AU400" s="235" t="s">
        <v>86</v>
      </c>
      <c r="AY400" s="16" t="s">
        <v>194</v>
      </c>
      <c r="BE400" s="236">
        <f>IF(N400="základní",J400,0)</f>
        <v>0</v>
      </c>
      <c r="BF400" s="236">
        <f>IF(N400="snížená",J400,0)</f>
        <v>0</v>
      </c>
      <c r="BG400" s="236">
        <f>IF(N400="zákl. přenesená",J400,0)</f>
        <v>0</v>
      </c>
      <c r="BH400" s="236">
        <f>IF(N400="sníž. přenesená",J400,0)</f>
        <v>0</v>
      </c>
      <c r="BI400" s="236">
        <f>IF(N400="nulová",J400,0)</f>
        <v>0</v>
      </c>
      <c r="BJ400" s="16" t="s">
        <v>86</v>
      </c>
      <c r="BK400" s="236">
        <f>ROUND(I400*H400,2)</f>
        <v>0</v>
      </c>
      <c r="BL400" s="16" t="s">
        <v>299</v>
      </c>
      <c r="BM400" s="235" t="s">
        <v>739</v>
      </c>
    </row>
    <row r="401" spans="2:51" s="13" customFormat="1" ht="12">
      <c r="B401" s="248"/>
      <c r="C401" s="249"/>
      <c r="D401" s="239" t="s">
        <v>203</v>
      </c>
      <c r="E401" s="250" t="s">
        <v>1</v>
      </c>
      <c r="F401" s="251" t="s">
        <v>740</v>
      </c>
      <c r="G401" s="249"/>
      <c r="H401" s="252">
        <v>3.075</v>
      </c>
      <c r="I401" s="253"/>
      <c r="J401" s="249"/>
      <c r="K401" s="249"/>
      <c r="L401" s="254"/>
      <c r="M401" s="255"/>
      <c r="N401" s="256"/>
      <c r="O401" s="256"/>
      <c r="P401" s="256"/>
      <c r="Q401" s="256"/>
      <c r="R401" s="256"/>
      <c r="S401" s="256"/>
      <c r="T401" s="257"/>
      <c r="AT401" s="258" t="s">
        <v>203</v>
      </c>
      <c r="AU401" s="258" t="s">
        <v>86</v>
      </c>
      <c r="AV401" s="13" t="s">
        <v>86</v>
      </c>
      <c r="AW401" s="13" t="s">
        <v>32</v>
      </c>
      <c r="AX401" s="13" t="s">
        <v>76</v>
      </c>
      <c r="AY401" s="258" t="s">
        <v>194</v>
      </c>
    </row>
    <row r="402" spans="2:51" s="13" customFormat="1" ht="12">
      <c r="B402" s="248"/>
      <c r="C402" s="249"/>
      <c r="D402" s="239" t="s">
        <v>203</v>
      </c>
      <c r="E402" s="250" t="s">
        <v>1</v>
      </c>
      <c r="F402" s="251" t="s">
        <v>741</v>
      </c>
      <c r="G402" s="249"/>
      <c r="H402" s="252">
        <v>4.275</v>
      </c>
      <c r="I402" s="253"/>
      <c r="J402" s="249"/>
      <c r="K402" s="249"/>
      <c r="L402" s="254"/>
      <c r="M402" s="255"/>
      <c r="N402" s="256"/>
      <c r="O402" s="256"/>
      <c r="P402" s="256"/>
      <c r="Q402" s="256"/>
      <c r="R402" s="256"/>
      <c r="S402" s="256"/>
      <c r="T402" s="257"/>
      <c r="AT402" s="258" t="s">
        <v>203</v>
      </c>
      <c r="AU402" s="258" t="s">
        <v>86</v>
      </c>
      <c r="AV402" s="13" t="s">
        <v>86</v>
      </c>
      <c r="AW402" s="13" t="s">
        <v>32</v>
      </c>
      <c r="AX402" s="13" t="s">
        <v>76</v>
      </c>
      <c r="AY402" s="258" t="s">
        <v>194</v>
      </c>
    </row>
    <row r="403" spans="2:51" s="14" customFormat="1" ht="12">
      <c r="B403" s="259"/>
      <c r="C403" s="260"/>
      <c r="D403" s="239" t="s">
        <v>203</v>
      </c>
      <c r="E403" s="261" t="s">
        <v>1</v>
      </c>
      <c r="F403" s="262" t="s">
        <v>219</v>
      </c>
      <c r="G403" s="260"/>
      <c r="H403" s="263">
        <v>7.35</v>
      </c>
      <c r="I403" s="264"/>
      <c r="J403" s="260"/>
      <c r="K403" s="260"/>
      <c r="L403" s="265"/>
      <c r="M403" s="266"/>
      <c r="N403" s="267"/>
      <c r="O403" s="267"/>
      <c r="P403" s="267"/>
      <c r="Q403" s="267"/>
      <c r="R403" s="267"/>
      <c r="S403" s="267"/>
      <c r="T403" s="268"/>
      <c r="AT403" s="269" t="s">
        <v>203</v>
      </c>
      <c r="AU403" s="269" t="s">
        <v>86</v>
      </c>
      <c r="AV403" s="14" t="s">
        <v>201</v>
      </c>
      <c r="AW403" s="14" t="s">
        <v>32</v>
      </c>
      <c r="AX403" s="14" t="s">
        <v>84</v>
      </c>
      <c r="AY403" s="269" t="s">
        <v>194</v>
      </c>
    </row>
    <row r="404" spans="2:65" s="1" customFormat="1" ht="24" customHeight="1">
      <c r="B404" s="37"/>
      <c r="C404" s="224" t="s">
        <v>742</v>
      </c>
      <c r="D404" s="224" t="s">
        <v>196</v>
      </c>
      <c r="E404" s="225" t="s">
        <v>743</v>
      </c>
      <c r="F404" s="226" t="s">
        <v>744</v>
      </c>
      <c r="G404" s="227" t="s">
        <v>325</v>
      </c>
      <c r="H404" s="228">
        <v>5</v>
      </c>
      <c r="I404" s="229"/>
      <c r="J404" s="230">
        <f>ROUND(I404*H404,2)</f>
        <v>0</v>
      </c>
      <c r="K404" s="226" t="s">
        <v>200</v>
      </c>
      <c r="L404" s="42"/>
      <c r="M404" s="231" t="s">
        <v>1</v>
      </c>
      <c r="N404" s="232" t="s">
        <v>42</v>
      </c>
      <c r="O404" s="85"/>
      <c r="P404" s="233">
        <f>O404*H404</f>
        <v>0</v>
      </c>
      <c r="Q404" s="233">
        <v>0.00291</v>
      </c>
      <c r="R404" s="233">
        <f>Q404*H404</f>
        <v>0.014549999999999999</v>
      </c>
      <c r="S404" s="233">
        <v>0</v>
      </c>
      <c r="T404" s="234">
        <f>S404*H404</f>
        <v>0</v>
      </c>
      <c r="AR404" s="235" t="s">
        <v>299</v>
      </c>
      <c r="AT404" s="235" t="s">
        <v>196</v>
      </c>
      <c r="AU404" s="235" t="s">
        <v>86</v>
      </c>
      <c r="AY404" s="16" t="s">
        <v>194</v>
      </c>
      <c r="BE404" s="236">
        <f>IF(N404="základní",J404,0)</f>
        <v>0</v>
      </c>
      <c r="BF404" s="236">
        <f>IF(N404="snížená",J404,0)</f>
        <v>0</v>
      </c>
      <c r="BG404" s="236">
        <f>IF(N404="zákl. přenesená",J404,0)</f>
        <v>0</v>
      </c>
      <c r="BH404" s="236">
        <f>IF(N404="sníž. přenesená",J404,0)</f>
        <v>0</v>
      </c>
      <c r="BI404" s="236">
        <f>IF(N404="nulová",J404,0)</f>
        <v>0</v>
      </c>
      <c r="BJ404" s="16" t="s">
        <v>86</v>
      </c>
      <c r="BK404" s="236">
        <f>ROUND(I404*H404,2)</f>
        <v>0</v>
      </c>
      <c r="BL404" s="16" t="s">
        <v>299</v>
      </c>
      <c r="BM404" s="235" t="s">
        <v>745</v>
      </c>
    </row>
    <row r="405" spans="2:51" s="13" customFormat="1" ht="12">
      <c r="B405" s="248"/>
      <c r="C405" s="249"/>
      <c r="D405" s="239" t="s">
        <v>203</v>
      </c>
      <c r="E405" s="250" t="s">
        <v>1</v>
      </c>
      <c r="F405" s="251" t="s">
        <v>746</v>
      </c>
      <c r="G405" s="249"/>
      <c r="H405" s="252">
        <v>5</v>
      </c>
      <c r="I405" s="253"/>
      <c r="J405" s="249"/>
      <c r="K405" s="249"/>
      <c r="L405" s="254"/>
      <c r="M405" s="255"/>
      <c r="N405" s="256"/>
      <c r="O405" s="256"/>
      <c r="P405" s="256"/>
      <c r="Q405" s="256"/>
      <c r="R405" s="256"/>
      <c r="S405" s="256"/>
      <c r="T405" s="257"/>
      <c r="AT405" s="258" t="s">
        <v>203</v>
      </c>
      <c r="AU405" s="258" t="s">
        <v>86</v>
      </c>
      <c r="AV405" s="13" t="s">
        <v>86</v>
      </c>
      <c r="AW405" s="13" t="s">
        <v>32</v>
      </c>
      <c r="AX405" s="13" t="s">
        <v>84</v>
      </c>
      <c r="AY405" s="258" t="s">
        <v>194</v>
      </c>
    </row>
    <row r="406" spans="2:65" s="1" customFormat="1" ht="24" customHeight="1">
      <c r="B406" s="37"/>
      <c r="C406" s="224" t="s">
        <v>747</v>
      </c>
      <c r="D406" s="224" t="s">
        <v>196</v>
      </c>
      <c r="E406" s="225" t="s">
        <v>748</v>
      </c>
      <c r="F406" s="226" t="s">
        <v>749</v>
      </c>
      <c r="G406" s="227" t="s">
        <v>325</v>
      </c>
      <c r="H406" s="228">
        <v>20.7</v>
      </c>
      <c r="I406" s="229"/>
      <c r="J406" s="230">
        <f>ROUND(I406*H406,2)</f>
        <v>0</v>
      </c>
      <c r="K406" s="226" t="s">
        <v>200</v>
      </c>
      <c r="L406" s="42"/>
      <c r="M406" s="231" t="s">
        <v>1</v>
      </c>
      <c r="N406" s="232" t="s">
        <v>42</v>
      </c>
      <c r="O406" s="85"/>
      <c r="P406" s="233">
        <f>O406*H406</f>
        <v>0</v>
      </c>
      <c r="Q406" s="233">
        <v>0.00174</v>
      </c>
      <c r="R406" s="233">
        <f>Q406*H406</f>
        <v>0.036018</v>
      </c>
      <c r="S406" s="233">
        <v>0</v>
      </c>
      <c r="T406" s="234">
        <f>S406*H406</f>
        <v>0</v>
      </c>
      <c r="AR406" s="235" t="s">
        <v>299</v>
      </c>
      <c r="AT406" s="235" t="s">
        <v>196</v>
      </c>
      <c r="AU406" s="235" t="s">
        <v>86</v>
      </c>
      <c r="AY406" s="16" t="s">
        <v>194</v>
      </c>
      <c r="BE406" s="236">
        <f>IF(N406="základní",J406,0)</f>
        <v>0</v>
      </c>
      <c r="BF406" s="236">
        <f>IF(N406="snížená",J406,0)</f>
        <v>0</v>
      </c>
      <c r="BG406" s="236">
        <f>IF(N406="zákl. přenesená",J406,0)</f>
        <v>0</v>
      </c>
      <c r="BH406" s="236">
        <f>IF(N406="sníž. přenesená",J406,0)</f>
        <v>0</v>
      </c>
      <c r="BI406" s="236">
        <f>IF(N406="nulová",J406,0)</f>
        <v>0</v>
      </c>
      <c r="BJ406" s="16" t="s">
        <v>86</v>
      </c>
      <c r="BK406" s="236">
        <f>ROUND(I406*H406,2)</f>
        <v>0</v>
      </c>
      <c r="BL406" s="16" t="s">
        <v>299</v>
      </c>
      <c r="BM406" s="235" t="s">
        <v>750</v>
      </c>
    </row>
    <row r="407" spans="2:51" s="13" customFormat="1" ht="12">
      <c r="B407" s="248"/>
      <c r="C407" s="249"/>
      <c r="D407" s="239" t="s">
        <v>203</v>
      </c>
      <c r="E407" s="250" t="s">
        <v>1</v>
      </c>
      <c r="F407" s="251" t="s">
        <v>751</v>
      </c>
      <c r="G407" s="249"/>
      <c r="H407" s="252">
        <v>20.7</v>
      </c>
      <c r="I407" s="253"/>
      <c r="J407" s="249"/>
      <c r="K407" s="249"/>
      <c r="L407" s="254"/>
      <c r="M407" s="255"/>
      <c r="N407" s="256"/>
      <c r="O407" s="256"/>
      <c r="P407" s="256"/>
      <c r="Q407" s="256"/>
      <c r="R407" s="256"/>
      <c r="S407" s="256"/>
      <c r="T407" s="257"/>
      <c r="AT407" s="258" t="s">
        <v>203</v>
      </c>
      <c r="AU407" s="258" t="s">
        <v>86</v>
      </c>
      <c r="AV407" s="13" t="s">
        <v>86</v>
      </c>
      <c r="AW407" s="13" t="s">
        <v>32</v>
      </c>
      <c r="AX407" s="13" t="s">
        <v>84</v>
      </c>
      <c r="AY407" s="258" t="s">
        <v>194</v>
      </c>
    </row>
    <row r="408" spans="2:65" s="1" customFormat="1" ht="24" customHeight="1">
      <c r="B408" s="37"/>
      <c r="C408" s="224" t="s">
        <v>752</v>
      </c>
      <c r="D408" s="224" t="s">
        <v>196</v>
      </c>
      <c r="E408" s="225" t="s">
        <v>753</v>
      </c>
      <c r="F408" s="226" t="s">
        <v>754</v>
      </c>
      <c r="G408" s="227" t="s">
        <v>231</v>
      </c>
      <c r="H408" s="228">
        <v>3</v>
      </c>
      <c r="I408" s="229"/>
      <c r="J408" s="230">
        <f>ROUND(I408*H408,2)</f>
        <v>0</v>
      </c>
      <c r="K408" s="226" t="s">
        <v>200</v>
      </c>
      <c r="L408" s="42"/>
      <c r="M408" s="231" t="s">
        <v>1</v>
      </c>
      <c r="N408" s="232" t="s">
        <v>42</v>
      </c>
      <c r="O408" s="85"/>
      <c r="P408" s="233">
        <f>O408*H408</f>
        <v>0</v>
      </c>
      <c r="Q408" s="233">
        <v>0.00025</v>
      </c>
      <c r="R408" s="233">
        <f>Q408*H408</f>
        <v>0.00075</v>
      </c>
      <c r="S408" s="233">
        <v>0</v>
      </c>
      <c r="T408" s="234">
        <f>S408*H408</f>
        <v>0</v>
      </c>
      <c r="AR408" s="235" t="s">
        <v>299</v>
      </c>
      <c r="AT408" s="235" t="s">
        <v>196</v>
      </c>
      <c r="AU408" s="235" t="s">
        <v>86</v>
      </c>
      <c r="AY408" s="16" t="s">
        <v>194</v>
      </c>
      <c r="BE408" s="236">
        <f>IF(N408="základní",J408,0)</f>
        <v>0</v>
      </c>
      <c r="BF408" s="236">
        <f>IF(N408="snížená",J408,0)</f>
        <v>0</v>
      </c>
      <c r="BG408" s="236">
        <f>IF(N408="zákl. přenesená",J408,0)</f>
        <v>0</v>
      </c>
      <c r="BH408" s="236">
        <f>IF(N408="sníž. přenesená",J408,0)</f>
        <v>0</v>
      </c>
      <c r="BI408" s="236">
        <f>IF(N408="nulová",J408,0)</f>
        <v>0</v>
      </c>
      <c r="BJ408" s="16" t="s">
        <v>86</v>
      </c>
      <c r="BK408" s="236">
        <f>ROUND(I408*H408,2)</f>
        <v>0</v>
      </c>
      <c r="BL408" s="16" t="s">
        <v>299</v>
      </c>
      <c r="BM408" s="235" t="s">
        <v>755</v>
      </c>
    </row>
    <row r="409" spans="2:65" s="1" customFormat="1" ht="24" customHeight="1">
      <c r="B409" s="37"/>
      <c r="C409" s="224" t="s">
        <v>756</v>
      </c>
      <c r="D409" s="224" t="s">
        <v>196</v>
      </c>
      <c r="E409" s="225" t="s">
        <v>757</v>
      </c>
      <c r="F409" s="226" t="s">
        <v>758</v>
      </c>
      <c r="G409" s="227" t="s">
        <v>325</v>
      </c>
      <c r="H409" s="228">
        <v>20.5</v>
      </c>
      <c r="I409" s="229"/>
      <c r="J409" s="230">
        <f>ROUND(I409*H409,2)</f>
        <v>0</v>
      </c>
      <c r="K409" s="226" t="s">
        <v>200</v>
      </c>
      <c r="L409" s="42"/>
      <c r="M409" s="231" t="s">
        <v>1</v>
      </c>
      <c r="N409" s="232" t="s">
        <v>42</v>
      </c>
      <c r="O409" s="85"/>
      <c r="P409" s="233">
        <f>O409*H409</f>
        <v>0</v>
      </c>
      <c r="Q409" s="233">
        <v>0.00212</v>
      </c>
      <c r="R409" s="233">
        <f>Q409*H409</f>
        <v>0.04346</v>
      </c>
      <c r="S409" s="233">
        <v>0</v>
      </c>
      <c r="T409" s="234">
        <f>S409*H409</f>
        <v>0</v>
      </c>
      <c r="AR409" s="235" t="s">
        <v>299</v>
      </c>
      <c r="AT409" s="235" t="s">
        <v>196</v>
      </c>
      <c r="AU409" s="235" t="s">
        <v>86</v>
      </c>
      <c r="AY409" s="16" t="s">
        <v>194</v>
      </c>
      <c r="BE409" s="236">
        <f>IF(N409="základní",J409,0)</f>
        <v>0</v>
      </c>
      <c r="BF409" s="236">
        <f>IF(N409="snížená",J409,0)</f>
        <v>0</v>
      </c>
      <c r="BG409" s="236">
        <f>IF(N409="zákl. přenesená",J409,0)</f>
        <v>0</v>
      </c>
      <c r="BH409" s="236">
        <f>IF(N409="sníž. přenesená",J409,0)</f>
        <v>0</v>
      </c>
      <c r="BI409" s="236">
        <f>IF(N409="nulová",J409,0)</f>
        <v>0</v>
      </c>
      <c r="BJ409" s="16" t="s">
        <v>86</v>
      </c>
      <c r="BK409" s="236">
        <f>ROUND(I409*H409,2)</f>
        <v>0</v>
      </c>
      <c r="BL409" s="16" t="s">
        <v>299</v>
      </c>
      <c r="BM409" s="235" t="s">
        <v>759</v>
      </c>
    </row>
    <row r="410" spans="2:51" s="13" customFormat="1" ht="12">
      <c r="B410" s="248"/>
      <c r="C410" s="249"/>
      <c r="D410" s="239" t="s">
        <v>203</v>
      </c>
      <c r="E410" s="250" t="s">
        <v>1</v>
      </c>
      <c r="F410" s="251" t="s">
        <v>760</v>
      </c>
      <c r="G410" s="249"/>
      <c r="H410" s="252">
        <v>20.5</v>
      </c>
      <c r="I410" s="253"/>
      <c r="J410" s="249"/>
      <c r="K410" s="249"/>
      <c r="L410" s="254"/>
      <c r="M410" s="255"/>
      <c r="N410" s="256"/>
      <c r="O410" s="256"/>
      <c r="P410" s="256"/>
      <c r="Q410" s="256"/>
      <c r="R410" s="256"/>
      <c r="S410" s="256"/>
      <c r="T410" s="257"/>
      <c r="AT410" s="258" t="s">
        <v>203</v>
      </c>
      <c r="AU410" s="258" t="s">
        <v>86</v>
      </c>
      <c r="AV410" s="13" t="s">
        <v>86</v>
      </c>
      <c r="AW410" s="13" t="s">
        <v>32</v>
      </c>
      <c r="AX410" s="13" t="s">
        <v>84</v>
      </c>
      <c r="AY410" s="258" t="s">
        <v>194</v>
      </c>
    </row>
    <row r="411" spans="2:65" s="1" customFormat="1" ht="24" customHeight="1">
      <c r="B411" s="37"/>
      <c r="C411" s="224" t="s">
        <v>761</v>
      </c>
      <c r="D411" s="224" t="s">
        <v>196</v>
      </c>
      <c r="E411" s="225" t="s">
        <v>762</v>
      </c>
      <c r="F411" s="226" t="s">
        <v>763</v>
      </c>
      <c r="G411" s="227" t="s">
        <v>223</v>
      </c>
      <c r="H411" s="228">
        <v>0.172</v>
      </c>
      <c r="I411" s="229"/>
      <c r="J411" s="230">
        <f>ROUND(I411*H411,2)</f>
        <v>0</v>
      </c>
      <c r="K411" s="226" t="s">
        <v>200</v>
      </c>
      <c r="L411" s="42"/>
      <c r="M411" s="231" t="s">
        <v>1</v>
      </c>
      <c r="N411" s="232" t="s">
        <v>42</v>
      </c>
      <c r="O411" s="85"/>
      <c r="P411" s="233">
        <f>O411*H411</f>
        <v>0</v>
      </c>
      <c r="Q411" s="233">
        <v>0</v>
      </c>
      <c r="R411" s="233">
        <f>Q411*H411</f>
        <v>0</v>
      </c>
      <c r="S411" s="233">
        <v>0</v>
      </c>
      <c r="T411" s="234">
        <f>S411*H411</f>
        <v>0</v>
      </c>
      <c r="AR411" s="235" t="s">
        <v>299</v>
      </c>
      <c r="AT411" s="235" t="s">
        <v>196</v>
      </c>
      <c r="AU411" s="235" t="s">
        <v>86</v>
      </c>
      <c r="AY411" s="16" t="s">
        <v>194</v>
      </c>
      <c r="BE411" s="236">
        <f>IF(N411="základní",J411,0)</f>
        <v>0</v>
      </c>
      <c r="BF411" s="236">
        <f>IF(N411="snížená",J411,0)</f>
        <v>0</v>
      </c>
      <c r="BG411" s="236">
        <f>IF(N411="zákl. přenesená",J411,0)</f>
        <v>0</v>
      </c>
      <c r="BH411" s="236">
        <f>IF(N411="sníž. přenesená",J411,0)</f>
        <v>0</v>
      </c>
      <c r="BI411" s="236">
        <f>IF(N411="nulová",J411,0)</f>
        <v>0</v>
      </c>
      <c r="BJ411" s="16" t="s">
        <v>86</v>
      </c>
      <c r="BK411" s="236">
        <f>ROUND(I411*H411,2)</f>
        <v>0</v>
      </c>
      <c r="BL411" s="16" t="s">
        <v>299</v>
      </c>
      <c r="BM411" s="235" t="s">
        <v>764</v>
      </c>
    </row>
    <row r="412" spans="2:63" s="11" customFormat="1" ht="22.8" customHeight="1">
      <c r="B412" s="208"/>
      <c r="C412" s="209"/>
      <c r="D412" s="210" t="s">
        <v>75</v>
      </c>
      <c r="E412" s="222" t="s">
        <v>765</v>
      </c>
      <c r="F412" s="222" t="s">
        <v>766</v>
      </c>
      <c r="G412" s="209"/>
      <c r="H412" s="209"/>
      <c r="I412" s="212"/>
      <c r="J412" s="223">
        <f>BK412</f>
        <v>0</v>
      </c>
      <c r="K412" s="209"/>
      <c r="L412" s="214"/>
      <c r="M412" s="215"/>
      <c r="N412" s="216"/>
      <c r="O412" s="216"/>
      <c r="P412" s="217">
        <f>SUM(P413:P417)</f>
        <v>0</v>
      </c>
      <c r="Q412" s="216"/>
      <c r="R412" s="217">
        <f>SUM(R413:R417)</f>
        <v>0.023100000000000002</v>
      </c>
      <c r="S412" s="216"/>
      <c r="T412" s="218">
        <f>SUM(T413:T417)</f>
        <v>0</v>
      </c>
      <c r="AR412" s="219" t="s">
        <v>86</v>
      </c>
      <c r="AT412" s="220" t="s">
        <v>75</v>
      </c>
      <c r="AU412" s="220" t="s">
        <v>84</v>
      </c>
      <c r="AY412" s="219" t="s">
        <v>194</v>
      </c>
      <c r="BK412" s="221">
        <f>SUM(BK413:BK417)</f>
        <v>0</v>
      </c>
    </row>
    <row r="413" spans="2:65" s="1" customFormat="1" ht="16.5" customHeight="1">
      <c r="B413" s="37"/>
      <c r="C413" s="224" t="s">
        <v>767</v>
      </c>
      <c r="D413" s="224" t="s">
        <v>196</v>
      </c>
      <c r="E413" s="225" t="s">
        <v>768</v>
      </c>
      <c r="F413" s="226" t="s">
        <v>769</v>
      </c>
      <c r="G413" s="227" t="s">
        <v>231</v>
      </c>
      <c r="H413" s="228">
        <v>4</v>
      </c>
      <c r="I413" s="229"/>
      <c r="J413" s="230">
        <f>ROUND(I413*H413,2)</f>
        <v>0</v>
      </c>
      <c r="K413" s="226" t="s">
        <v>200</v>
      </c>
      <c r="L413" s="42"/>
      <c r="M413" s="231" t="s">
        <v>1</v>
      </c>
      <c r="N413" s="232" t="s">
        <v>42</v>
      </c>
      <c r="O413" s="85"/>
      <c r="P413" s="233">
        <f>O413*H413</f>
        <v>0</v>
      </c>
      <c r="Q413" s="233">
        <v>0</v>
      </c>
      <c r="R413" s="233">
        <f>Q413*H413</f>
        <v>0</v>
      </c>
      <c r="S413" s="233">
        <v>0</v>
      </c>
      <c r="T413" s="234">
        <f>S413*H413</f>
        <v>0</v>
      </c>
      <c r="AR413" s="235" t="s">
        <v>299</v>
      </c>
      <c r="AT413" s="235" t="s">
        <v>196</v>
      </c>
      <c r="AU413" s="235" t="s">
        <v>86</v>
      </c>
      <c r="AY413" s="16" t="s">
        <v>194</v>
      </c>
      <c r="BE413" s="236">
        <f>IF(N413="základní",J413,0)</f>
        <v>0</v>
      </c>
      <c r="BF413" s="236">
        <f>IF(N413="snížená",J413,0)</f>
        <v>0</v>
      </c>
      <c r="BG413" s="236">
        <f>IF(N413="zákl. přenesená",J413,0)</f>
        <v>0</v>
      </c>
      <c r="BH413" s="236">
        <f>IF(N413="sníž. přenesená",J413,0)</f>
        <v>0</v>
      </c>
      <c r="BI413" s="236">
        <f>IF(N413="nulová",J413,0)</f>
        <v>0</v>
      </c>
      <c r="BJ413" s="16" t="s">
        <v>86</v>
      </c>
      <c r="BK413" s="236">
        <f>ROUND(I413*H413,2)</f>
        <v>0</v>
      </c>
      <c r="BL413" s="16" t="s">
        <v>299</v>
      </c>
      <c r="BM413" s="235" t="s">
        <v>770</v>
      </c>
    </row>
    <row r="414" spans="2:65" s="1" customFormat="1" ht="24" customHeight="1">
      <c r="B414" s="37"/>
      <c r="C414" s="270" t="s">
        <v>771</v>
      </c>
      <c r="D414" s="270" t="s">
        <v>300</v>
      </c>
      <c r="E414" s="271" t="s">
        <v>772</v>
      </c>
      <c r="F414" s="272" t="s">
        <v>773</v>
      </c>
      <c r="G414" s="273" t="s">
        <v>231</v>
      </c>
      <c r="H414" s="274">
        <v>4</v>
      </c>
      <c r="I414" s="275"/>
      <c r="J414" s="276">
        <f>ROUND(I414*H414,2)</f>
        <v>0</v>
      </c>
      <c r="K414" s="272" t="s">
        <v>200</v>
      </c>
      <c r="L414" s="277"/>
      <c r="M414" s="278" t="s">
        <v>1</v>
      </c>
      <c r="N414" s="279" t="s">
        <v>42</v>
      </c>
      <c r="O414" s="85"/>
      <c r="P414" s="233">
        <f>O414*H414</f>
        <v>0</v>
      </c>
      <c r="Q414" s="233">
        <v>0.0033</v>
      </c>
      <c r="R414" s="233">
        <f>Q414*H414</f>
        <v>0.0132</v>
      </c>
      <c r="S414" s="233">
        <v>0</v>
      </c>
      <c r="T414" s="234">
        <f>S414*H414</f>
        <v>0</v>
      </c>
      <c r="AR414" s="235" t="s">
        <v>384</v>
      </c>
      <c r="AT414" s="235" t="s">
        <v>300</v>
      </c>
      <c r="AU414" s="235" t="s">
        <v>86</v>
      </c>
      <c r="AY414" s="16" t="s">
        <v>194</v>
      </c>
      <c r="BE414" s="236">
        <f>IF(N414="základní",J414,0)</f>
        <v>0</v>
      </c>
      <c r="BF414" s="236">
        <f>IF(N414="snížená",J414,0)</f>
        <v>0</v>
      </c>
      <c r="BG414" s="236">
        <f>IF(N414="zákl. přenesená",J414,0)</f>
        <v>0</v>
      </c>
      <c r="BH414" s="236">
        <f>IF(N414="sníž. přenesená",J414,0)</f>
        <v>0</v>
      </c>
      <c r="BI414" s="236">
        <f>IF(N414="nulová",J414,0)</f>
        <v>0</v>
      </c>
      <c r="BJ414" s="16" t="s">
        <v>86</v>
      </c>
      <c r="BK414" s="236">
        <f>ROUND(I414*H414,2)</f>
        <v>0</v>
      </c>
      <c r="BL414" s="16" t="s">
        <v>299</v>
      </c>
      <c r="BM414" s="235" t="s">
        <v>774</v>
      </c>
    </row>
    <row r="415" spans="2:65" s="1" customFormat="1" ht="16.5" customHeight="1">
      <c r="B415" s="37"/>
      <c r="C415" s="224" t="s">
        <v>775</v>
      </c>
      <c r="D415" s="224" t="s">
        <v>196</v>
      </c>
      <c r="E415" s="225" t="s">
        <v>776</v>
      </c>
      <c r="F415" s="226" t="s">
        <v>777</v>
      </c>
      <c r="G415" s="227" t="s">
        <v>231</v>
      </c>
      <c r="H415" s="228">
        <v>2</v>
      </c>
      <c r="I415" s="229"/>
      <c r="J415" s="230">
        <f>ROUND(I415*H415,2)</f>
        <v>0</v>
      </c>
      <c r="K415" s="226" t="s">
        <v>200</v>
      </c>
      <c r="L415" s="42"/>
      <c r="M415" s="231" t="s">
        <v>1</v>
      </c>
      <c r="N415" s="232" t="s">
        <v>42</v>
      </c>
      <c r="O415" s="85"/>
      <c r="P415" s="233">
        <f>O415*H415</f>
        <v>0</v>
      </c>
      <c r="Q415" s="233">
        <v>0</v>
      </c>
      <c r="R415" s="233">
        <f>Q415*H415</f>
        <v>0</v>
      </c>
      <c r="S415" s="233">
        <v>0</v>
      </c>
      <c r="T415" s="234">
        <f>S415*H415</f>
        <v>0</v>
      </c>
      <c r="AR415" s="235" t="s">
        <v>299</v>
      </c>
      <c r="AT415" s="235" t="s">
        <v>196</v>
      </c>
      <c r="AU415" s="235" t="s">
        <v>86</v>
      </c>
      <c r="AY415" s="16" t="s">
        <v>194</v>
      </c>
      <c r="BE415" s="236">
        <f>IF(N415="základní",J415,0)</f>
        <v>0</v>
      </c>
      <c r="BF415" s="236">
        <f>IF(N415="snížená",J415,0)</f>
        <v>0</v>
      </c>
      <c r="BG415" s="236">
        <f>IF(N415="zákl. přenesená",J415,0)</f>
        <v>0</v>
      </c>
      <c r="BH415" s="236">
        <f>IF(N415="sníž. přenesená",J415,0)</f>
        <v>0</v>
      </c>
      <c r="BI415" s="236">
        <f>IF(N415="nulová",J415,0)</f>
        <v>0</v>
      </c>
      <c r="BJ415" s="16" t="s">
        <v>86</v>
      </c>
      <c r="BK415" s="236">
        <f>ROUND(I415*H415,2)</f>
        <v>0</v>
      </c>
      <c r="BL415" s="16" t="s">
        <v>299</v>
      </c>
      <c r="BM415" s="235" t="s">
        <v>778</v>
      </c>
    </row>
    <row r="416" spans="2:65" s="1" customFormat="1" ht="24" customHeight="1">
      <c r="B416" s="37"/>
      <c r="C416" s="270" t="s">
        <v>779</v>
      </c>
      <c r="D416" s="270" t="s">
        <v>300</v>
      </c>
      <c r="E416" s="271" t="s">
        <v>780</v>
      </c>
      <c r="F416" s="272" t="s">
        <v>781</v>
      </c>
      <c r="G416" s="273" t="s">
        <v>231</v>
      </c>
      <c r="H416" s="274">
        <v>2</v>
      </c>
      <c r="I416" s="275"/>
      <c r="J416" s="276">
        <f>ROUND(I416*H416,2)</f>
        <v>0</v>
      </c>
      <c r="K416" s="272" t="s">
        <v>1</v>
      </c>
      <c r="L416" s="277"/>
      <c r="M416" s="278" t="s">
        <v>1</v>
      </c>
      <c r="N416" s="279" t="s">
        <v>42</v>
      </c>
      <c r="O416" s="85"/>
      <c r="P416" s="233">
        <f>O416*H416</f>
        <v>0</v>
      </c>
      <c r="Q416" s="233">
        <v>0.00495</v>
      </c>
      <c r="R416" s="233">
        <f>Q416*H416</f>
        <v>0.0099</v>
      </c>
      <c r="S416" s="233">
        <v>0</v>
      </c>
      <c r="T416" s="234">
        <f>S416*H416</f>
        <v>0</v>
      </c>
      <c r="AR416" s="235" t="s">
        <v>384</v>
      </c>
      <c r="AT416" s="235" t="s">
        <v>300</v>
      </c>
      <c r="AU416" s="235" t="s">
        <v>86</v>
      </c>
      <c r="AY416" s="16" t="s">
        <v>194</v>
      </c>
      <c r="BE416" s="236">
        <f>IF(N416="základní",J416,0)</f>
        <v>0</v>
      </c>
      <c r="BF416" s="236">
        <f>IF(N416="snížená",J416,0)</f>
        <v>0</v>
      </c>
      <c r="BG416" s="236">
        <f>IF(N416="zákl. přenesená",J416,0)</f>
        <v>0</v>
      </c>
      <c r="BH416" s="236">
        <f>IF(N416="sníž. přenesená",J416,0)</f>
        <v>0</v>
      </c>
      <c r="BI416" s="236">
        <f>IF(N416="nulová",J416,0)</f>
        <v>0</v>
      </c>
      <c r="BJ416" s="16" t="s">
        <v>86</v>
      </c>
      <c r="BK416" s="236">
        <f>ROUND(I416*H416,2)</f>
        <v>0</v>
      </c>
      <c r="BL416" s="16" t="s">
        <v>299</v>
      </c>
      <c r="BM416" s="235" t="s">
        <v>782</v>
      </c>
    </row>
    <row r="417" spans="2:65" s="1" customFormat="1" ht="24" customHeight="1">
      <c r="B417" s="37"/>
      <c r="C417" s="224" t="s">
        <v>783</v>
      </c>
      <c r="D417" s="224" t="s">
        <v>196</v>
      </c>
      <c r="E417" s="225" t="s">
        <v>784</v>
      </c>
      <c r="F417" s="226" t="s">
        <v>785</v>
      </c>
      <c r="G417" s="227" t="s">
        <v>223</v>
      </c>
      <c r="H417" s="228">
        <v>0.023</v>
      </c>
      <c r="I417" s="229"/>
      <c r="J417" s="230">
        <f>ROUND(I417*H417,2)</f>
        <v>0</v>
      </c>
      <c r="K417" s="226" t="s">
        <v>200</v>
      </c>
      <c r="L417" s="42"/>
      <c r="M417" s="231" t="s">
        <v>1</v>
      </c>
      <c r="N417" s="232" t="s">
        <v>42</v>
      </c>
      <c r="O417" s="85"/>
      <c r="P417" s="233">
        <f>O417*H417</f>
        <v>0</v>
      </c>
      <c r="Q417" s="233">
        <v>0</v>
      </c>
      <c r="R417" s="233">
        <f>Q417*H417</f>
        <v>0</v>
      </c>
      <c r="S417" s="233">
        <v>0</v>
      </c>
      <c r="T417" s="234">
        <f>S417*H417</f>
        <v>0</v>
      </c>
      <c r="AR417" s="235" t="s">
        <v>299</v>
      </c>
      <c r="AT417" s="235" t="s">
        <v>196</v>
      </c>
      <c r="AU417" s="235" t="s">
        <v>86</v>
      </c>
      <c r="AY417" s="16" t="s">
        <v>194</v>
      </c>
      <c r="BE417" s="236">
        <f>IF(N417="základní",J417,0)</f>
        <v>0</v>
      </c>
      <c r="BF417" s="236">
        <f>IF(N417="snížená",J417,0)</f>
        <v>0</v>
      </c>
      <c r="BG417" s="236">
        <f>IF(N417="zákl. přenesená",J417,0)</f>
        <v>0</v>
      </c>
      <c r="BH417" s="236">
        <f>IF(N417="sníž. přenesená",J417,0)</f>
        <v>0</v>
      </c>
      <c r="BI417" s="236">
        <f>IF(N417="nulová",J417,0)</f>
        <v>0</v>
      </c>
      <c r="BJ417" s="16" t="s">
        <v>86</v>
      </c>
      <c r="BK417" s="236">
        <f>ROUND(I417*H417,2)</f>
        <v>0</v>
      </c>
      <c r="BL417" s="16" t="s">
        <v>299</v>
      </c>
      <c r="BM417" s="235" t="s">
        <v>786</v>
      </c>
    </row>
    <row r="418" spans="2:63" s="11" customFormat="1" ht="22.8" customHeight="1">
      <c r="B418" s="208"/>
      <c r="C418" s="209"/>
      <c r="D418" s="210" t="s">
        <v>75</v>
      </c>
      <c r="E418" s="222" t="s">
        <v>787</v>
      </c>
      <c r="F418" s="222" t="s">
        <v>788</v>
      </c>
      <c r="G418" s="209"/>
      <c r="H418" s="209"/>
      <c r="I418" s="212"/>
      <c r="J418" s="223">
        <f>BK418</f>
        <v>0</v>
      </c>
      <c r="K418" s="209"/>
      <c r="L418" s="214"/>
      <c r="M418" s="215"/>
      <c r="N418" s="216"/>
      <c r="O418" s="216"/>
      <c r="P418" s="217">
        <f>SUM(P419:P520)</f>
        <v>0</v>
      </c>
      <c r="Q418" s="216"/>
      <c r="R418" s="217">
        <f>SUM(R419:R520)</f>
        <v>1.52494044</v>
      </c>
      <c r="S418" s="216"/>
      <c r="T418" s="218">
        <f>SUM(T419:T520)</f>
        <v>0.6027758999999999</v>
      </c>
      <c r="AR418" s="219" t="s">
        <v>86</v>
      </c>
      <c r="AT418" s="220" t="s">
        <v>75</v>
      </c>
      <c r="AU418" s="220" t="s">
        <v>84</v>
      </c>
      <c r="AY418" s="219" t="s">
        <v>194</v>
      </c>
      <c r="BK418" s="221">
        <f>SUM(BK419:BK520)</f>
        <v>0</v>
      </c>
    </row>
    <row r="419" spans="2:65" s="1" customFormat="1" ht="16.5" customHeight="1">
      <c r="B419" s="37"/>
      <c r="C419" s="224" t="s">
        <v>789</v>
      </c>
      <c r="D419" s="224" t="s">
        <v>196</v>
      </c>
      <c r="E419" s="225" t="s">
        <v>790</v>
      </c>
      <c r="F419" s="226" t="s">
        <v>791</v>
      </c>
      <c r="G419" s="227" t="s">
        <v>238</v>
      </c>
      <c r="H419" s="228">
        <v>35.562</v>
      </c>
      <c r="I419" s="229"/>
      <c r="J419" s="230">
        <f>ROUND(I419*H419,2)</f>
        <v>0</v>
      </c>
      <c r="K419" s="226" t="s">
        <v>200</v>
      </c>
      <c r="L419" s="42"/>
      <c r="M419" s="231" t="s">
        <v>1</v>
      </c>
      <c r="N419" s="232" t="s">
        <v>42</v>
      </c>
      <c r="O419" s="85"/>
      <c r="P419" s="233">
        <f>O419*H419</f>
        <v>0</v>
      </c>
      <c r="Q419" s="233">
        <v>0</v>
      </c>
      <c r="R419" s="233">
        <f>Q419*H419</f>
        <v>0</v>
      </c>
      <c r="S419" s="233">
        <v>0.01695</v>
      </c>
      <c r="T419" s="234">
        <f>S419*H419</f>
        <v>0.6027758999999999</v>
      </c>
      <c r="AR419" s="235" t="s">
        <v>299</v>
      </c>
      <c r="AT419" s="235" t="s">
        <v>196</v>
      </c>
      <c r="AU419" s="235" t="s">
        <v>86</v>
      </c>
      <c r="AY419" s="16" t="s">
        <v>194</v>
      </c>
      <c r="BE419" s="236">
        <f>IF(N419="základní",J419,0)</f>
        <v>0</v>
      </c>
      <c r="BF419" s="236">
        <f>IF(N419="snížená",J419,0)</f>
        <v>0</v>
      </c>
      <c r="BG419" s="236">
        <f>IF(N419="zákl. přenesená",J419,0)</f>
        <v>0</v>
      </c>
      <c r="BH419" s="236">
        <f>IF(N419="sníž. přenesená",J419,0)</f>
        <v>0</v>
      </c>
      <c r="BI419" s="236">
        <f>IF(N419="nulová",J419,0)</f>
        <v>0</v>
      </c>
      <c r="BJ419" s="16" t="s">
        <v>86</v>
      </c>
      <c r="BK419" s="236">
        <f>ROUND(I419*H419,2)</f>
        <v>0</v>
      </c>
      <c r="BL419" s="16" t="s">
        <v>299</v>
      </c>
      <c r="BM419" s="235" t="s">
        <v>792</v>
      </c>
    </row>
    <row r="420" spans="2:51" s="13" customFormat="1" ht="12">
      <c r="B420" s="248"/>
      <c r="C420" s="249"/>
      <c r="D420" s="239" t="s">
        <v>203</v>
      </c>
      <c r="E420" s="250" t="s">
        <v>1</v>
      </c>
      <c r="F420" s="251" t="s">
        <v>793</v>
      </c>
      <c r="G420" s="249"/>
      <c r="H420" s="252">
        <v>35.562</v>
      </c>
      <c r="I420" s="253"/>
      <c r="J420" s="249"/>
      <c r="K420" s="249"/>
      <c r="L420" s="254"/>
      <c r="M420" s="255"/>
      <c r="N420" s="256"/>
      <c r="O420" s="256"/>
      <c r="P420" s="256"/>
      <c r="Q420" s="256"/>
      <c r="R420" s="256"/>
      <c r="S420" s="256"/>
      <c r="T420" s="257"/>
      <c r="AT420" s="258" t="s">
        <v>203</v>
      </c>
      <c r="AU420" s="258" t="s">
        <v>86</v>
      </c>
      <c r="AV420" s="13" t="s">
        <v>86</v>
      </c>
      <c r="AW420" s="13" t="s">
        <v>32</v>
      </c>
      <c r="AX420" s="13" t="s">
        <v>84</v>
      </c>
      <c r="AY420" s="258" t="s">
        <v>194</v>
      </c>
    </row>
    <row r="421" spans="2:65" s="1" customFormat="1" ht="24" customHeight="1">
      <c r="B421" s="37"/>
      <c r="C421" s="224" t="s">
        <v>794</v>
      </c>
      <c r="D421" s="224" t="s">
        <v>196</v>
      </c>
      <c r="E421" s="225" t="s">
        <v>795</v>
      </c>
      <c r="F421" s="226" t="s">
        <v>796</v>
      </c>
      <c r="G421" s="227" t="s">
        <v>238</v>
      </c>
      <c r="H421" s="228">
        <v>15.976</v>
      </c>
      <c r="I421" s="229"/>
      <c r="J421" s="230">
        <f>ROUND(I421*H421,2)</f>
        <v>0</v>
      </c>
      <c r="K421" s="226" t="s">
        <v>200</v>
      </c>
      <c r="L421" s="42"/>
      <c r="M421" s="231" t="s">
        <v>1</v>
      </c>
      <c r="N421" s="232" t="s">
        <v>42</v>
      </c>
      <c r="O421" s="85"/>
      <c r="P421" s="233">
        <f>O421*H421</f>
        <v>0</v>
      </c>
      <c r="Q421" s="233">
        <v>0.00027</v>
      </c>
      <c r="R421" s="233">
        <f>Q421*H421</f>
        <v>0.00431352</v>
      </c>
      <c r="S421" s="233">
        <v>0</v>
      </c>
      <c r="T421" s="234">
        <f>S421*H421</f>
        <v>0</v>
      </c>
      <c r="AR421" s="235" t="s">
        <v>299</v>
      </c>
      <c r="AT421" s="235" t="s">
        <v>196</v>
      </c>
      <c r="AU421" s="235" t="s">
        <v>86</v>
      </c>
      <c r="AY421" s="16" t="s">
        <v>194</v>
      </c>
      <c r="BE421" s="236">
        <f>IF(N421="základní",J421,0)</f>
        <v>0</v>
      </c>
      <c r="BF421" s="236">
        <f>IF(N421="snížená",J421,0)</f>
        <v>0</v>
      </c>
      <c r="BG421" s="236">
        <f>IF(N421="zákl. přenesená",J421,0)</f>
        <v>0</v>
      </c>
      <c r="BH421" s="236">
        <f>IF(N421="sníž. přenesená",J421,0)</f>
        <v>0</v>
      </c>
      <c r="BI421" s="236">
        <f>IF(N421="nulová",J421,0)</f>
        <v>0</v>
      </c>
      <c r="BJ421" s="16" t="s">
        <v>86</v>
      </c>
      <c r="BK421" s="236">
        <f>ROUND(I421*H421,2)</f>
        <v>0</v>
      </c>
      <c r="BL421" s="16" t="s">
        <v>299</v>
      </c>
      <c r="BM421" s="235" t="s">
        <v>797</v>
      </c>
    </row>
    <row r="422" spans="2:51" s="13" customFormat="1" ht="12">
      <c r="B422" s="248"/>
      <c r="C422" s="249"/>
      <c r="D422" s="239" t="s">
        <v>203</v>
      </c>
      <c r="E422" s="250" t="s">
        <v>1</v>
      </c>
      <c r="F422" s="251" t="s">
        <v>798</v>
      </c>
      <c r="G422" s="249"/>
      <c r="H422" s="252">
        <v>5.628</v>
      </c>
      <c r="I422" s="253"/>
      <c r="J422" s="249"/>
      <c r="K422" s="249"/>
      <c r="L422" s="254"/>
      <c r="M422" s="255"/>
      <c r="N422" s="256"/>
      <c r="O422" s="256"/>
      <c r="P422" s="256"/>
      <c r="Q422" s="256"/>
      <c r="R422" s="256"/>
      <c r="S422" s="256"/>
      <c r="T422" s="257"/>
      <c r="AT422" s="258" t="s">
        <v>203</v>
      </c>
      <c r="AU422" s="258" t="s">
        <v>86</v>
      </c>
      <c r="AV422" s="13" t="s">
        <v>86</v>
      </c>
      <c r="AW422" s="13" t="s">
        <v>32</v>
      </c>
      <c r="AX422" s="13" t="s">
        <v>76</v>
      </c>
      <c r="AY422" s="258" t="s">
        <v>194</v>
      </c>
    </row>
    <row r="423" spans="2:51" s="13" customFormat="1" ht="12">
      <c r="B423" s="248"/>
      <c r="C423" s="249"/>
      <c r="D423" s="239" t="s">
        <v>203</v>
      </c>
      <c r="E423" s="250" t="s">
        <v>1</v>
      </c>
      <c r="F423" s="251" t="s">
        <v>799</v>
      </c>
      <c r="G423" s="249"/>
      <c r="H423" s="252">
        <v>7.356</v>
      </c>
      <c r="I423" s="253"/>
      <c r="J423" s="249"/>
      <c r="K423" s="249"/>
      <c r="L423" s="254"/>
      <c r="M423" s="255"/>
      <c r="N423" s="256"/>
      <c r="O423" s="256"/>
      <c r="P423" s="256"/>
      <c r="Q423" s="256"/>
      <c r="R423" s="256"/>
      <c r="S423" s="256"/>
      <c r="T423" s="257"/>
      <c r="AT423" s="258" t="s">
        <v>203</v>
      </c>
      <c r="AU423" s="258" t="s">
        <v>86</v>
      </c>
      <c r="AV423" s="13" t="s">
        <v>86</v>
      </c>
      <c r="AW423" s="13" t="s">
        <v>32</v>
      </c>
      <c r="AX423" s="13" t="s">
        <v>76</v>
      </c>
      <c r="AY423" s="258" t="s">
        <v>194</v>
      </c>
    </row>
    <row r="424" spans="2:51" s="13" customFormat="1" ht="12">
      <c r="B424" s="248"/>
      <c r="C424" s="249"/>
      <c r="D424" s="239" t="s">
        <v>203</v>
      </c>
      <c r="E424" s="250" t="s">
        <v>1</v>
      </c>
      <c r="F424" s="251" t="s">
        <v>408</v>
      </c>
      <c r="G424" s="249"/>
      <c r="H424" s="252">
        <v>2.992</v>
      </c>
      <c r="I424" s="253"/>
      <c r="J424" s="249"/>
      <c r="K424" s="249"/>
      <c r="L424" s="254"/>
      <c r="M424" s="255"/>
      <c r="N424" s="256"/>
      <c r="O424" s="256"/>
      <c r="P424" s="256"/>
      <c r="Q424" s="256"/>
      <c r="R424" s="256"/>
      <c r="S424" s="256"/>
      <c r="T424" s="257"/>
      <c r="AT424" s="258" t="s">
        <v>203</v>
      </c>
      <c r="AU424" s="258" t="s">
        <v>86</v>
      </c>
      <c r="AV424" s="13" t="s">
        <v>86</v>
      </c>
      <c r="AW424" s="13" t="s">
        <v>32</v>
      </c>
      <c r="AX424" s="13" t="s">
        <v>76</v>
      </c>
      <c r="AY424" s="258" t="s">
        <v>194</v>
      </c>
    </row>
    <row r="425" spans="2:51" s="14" customFormat="1" ht="12">
      <c r="B425" s="259"/>
      <c r="C425" s="260"/>
      <c r="D425" s="239" t="s">
        <v>203</v>
      </c>
      <c r="E425" s="261" t="s">
        <v>1</v>
      </c>
      <c r="F425" s="262" t="s">
        <v>219</v>
      </c>
      <c r="G425" s="260"/>
      <c r="H425" s="263">
        <v>15.976</v>
      </c>
      <c r="I425" s="264"/>
      <c r="J425" s="260"/>
      <c r="K425" s="260"/>
      <c r="L425" s="265"/>
      <c r="M425" s="266"/>
      <c r="N425" s="267"/>
      <c r="O425" s="267"/>
      <c r="P425" s="267"/>
      <c r="Q425" s="267"/>
      <c r="R425" s="267"/>
      <c r="S425" s="267"/>
      <c r="T425" s="268"/>
      <c r="AT425" s="269" t="s">
        <v>203</v>
      </c>
      <c r="AU425" s="269" t="s">
        <v>86</v>
      </c>
      <c r="AV425" s="14" t="s">
        <v>201</v>
      </c>
      <c r="AW425" s="14" t="s">
        <v>32</v>
      </c>
      <c r="AX425" s="14" t="s">
        <v>84</v>
      </c>
      <c r="AY425" s="269" t="s">
        <v>194</v>
      </c>
    </row>
    <row r="426" spans="2:65" s="1" customFormat="1" ht="24" customHeight="1">
      <c r="B426" s="37"/>
      <c r="C426" s="270" t="s">
        <v>800</v>
      </c>
      <c r="D426" s="270" t="s">
        <v>300</v>
      </c>
      <c r="E426" s="271" t="s">
        <v>801</v>
      </c>
      <c r="F426" s="272" t="s">
        <v>802</v>
      </c>
      <c r="G426" s="273" t="s">
        <v>238</v>
      </c>
      <c r="H426" s="274">
        <v>15.976</v>
      </c>
      <c r="I426" s="275"/>
      <c r="J426" s="276">
        <f>ROUND(I426*H426,2)</f>
        <v>0</v>
      </c>
      <c r="K426" s="272" t="s">
        <v>200</v>
      </c>
      <c r="L426" s="277"/>
      <c r="M426" s="278" t="s">
        <v>1</v>
      </c>
      <c r="N426" s="279" t="s">
        <v>42</v>
      </c>
      <c r="O426" s="85"/>
      <c r="P426" s="233">
        <f>O426*H426</f>
        <v>0</v>
      </c>
      <c r="Q426" s="233">
        <v>0.03056</v>
      </c>
      <c r="R426" s="233">
        <f>Q426*H426</f>
        <v>0.48822656000000003</v>
      </c>
      <c r="S426" s="233">
        <v>0</v>
      </c>
      <c r="T426" s="234">
        <f>S426*H426</f>
        <v>0</v>
      </c>
      <c r="AR426" s="235" t="s">
        <v>384</v>
      </c>
      <c r="AT426" s="235" t="s">
        <v>300</v>
      </c>
      <c r="AU426" s="235" t="s">
        <v>86</v>
      </c>
      <c r="AY426" s="16" t="s">
        <v>194</v>
      </c>
      <c r="BE426" s="236">
        <f>IF(N426="základní",J426,0)</f>
        <v>0</v>
      </c>
      <c r="BF426" s="236">
        <f>IF(N426="snížená",J426,0)</f>
        <v>0</v>
      </c>
      <c r="BG426" s="236">
        <f>IF(N426="zákl. přenesená",J426,0)</f>
        <v>0</v>
      </c>
      <c r="BH426" s="236">
        <f>IF(N426="sníž. přenesená",J426,0)</f>
        <v>0</v>
      </c>
      <c r="BI426" s="236">
        <f>IF(N426="nulová",J426,0)</f>
        <v>0</v>
      </c>
      <c r="BJ426" s="16" t="s">
        <v>86</v>
      </c>
      <c r="BK426" s="236">
        <f>ROUND(I426*H426,2)</f>
        <v>0</v>
      </c>
      <c r="BL426" s="16" t="s">
        <v>299</v>
      </c>
      <c r="BM426" s="235" t="s">
        <v>803</v>
      </c>
    </row>
    <row r="427" spans="2:65" s="1" customFormat="1" ht="24" customHeight="1">
      <c r="B427" s="37"/>
      <c r="C427" s="224" t="s">
        <v>804</v>
      </c>
      <c r="D427" s="224" t="s">
        <v>196</v>
      </c>
      <c r="E427" s="225" t="s">
        <v>805</v>
      </c>
      <c r="F427" s="226" t="s">
        <v>806</v>
      </c>
      <c r="G427" s="227" t="s">
        <v>231</v>
      </c>
      <c r="H427" s="228">
        <v>4</v>
      </c>
      <c r="I427" s="229"/>
      <c r="J427" s="230">
        <f>ROUND(I427*H427,2)</f>
        <v>0</v>
      </c>
      <c r="K427" s="226" t="s">
        <v>200</v>
      </c>
      <c r="L427" s="42"/>
      <c r="M427" s="231" t="s">
        <v>1</v>
      </c>
      <c r="N427" s="232" t="s">
        <v>42</v>
      </c>
      <c r="O427" s="85"/>
      <c r="P427" s="233">
        <f>O427*H427</f>
        <v>0</v>
      </c>
      <c r="Q427" s="233">
        <v>0.00027</v>
      </c>
      <c r="R427" s="233">
        <f>Q427*H427</f>
        <v>0.00108</v>
      </c>
      <c r="S427" s="233">
        <v>0</v>
      </c>
      <c r="T427" s="234">
        <f>S427*H427</f>
        <v>0</v>
      </c>
      <c r="AR427" s="235" t="s">
        <v>299</v>
      </c>
      <c r="AT427" s="235" t="s">
        <v>196</v>
      </c>
      <c r="AU427" s="235" t="s">
        <v>86</v>
      </c>
      <c r="AY427" s="16" t="s">
        <v>194</v>
      </c>
      <c r="BE427" s="236">
        <f>IF(N427="základní",J427,0)</f>
        <v>0</v>
      </c>
      <c r="BF427" s="236">
        <f>IF(N427="snížená",J427,0)</f>
        <v>0</v>
      </c>
      <c r="BG427" s="236">
        <f>IF(N427="zákl. přenesená",J427,0)</f>
        <v>0</v>
      </c>
      <c r="BH427" s="236">
        <f>IF(N427="sníž. přenesená",J427,0)</f>
        <v>0</v>
      </c>
      <c r="BI427" s="236">
        <f>IF(N427="nulová",J427,0)</f>
        <v>0</v>
      </c>
      <c r="BJ427" s="16" t="s">
        <v>86</v>
      </c>
      <c r="BK427" s="236">
        <f>ROUND(I427*H427,2)</f>
        <v>0</v>
      </c>
      <c r="BL427" s="16" t="s">
        <v>299</v>
      </c>
      <c r="BM427" s="235" t="s">
        <v>807</v>
      </c>
    </row>
    <row r="428" spans="2:51" s="13" customFormat="1" ht="12">
      <c r="B428" s="248"/>
      <c r="C428" s="249"/>
      <c r="D428" s="239" t="s">
        <v>203</v>
      </c>
      <c r="E428" s="250" t="s">
        <v>1</v>
      </c>
      <c r="F428" s="251" t="s">
        <v>808</v>
      </c>
      <c r="G428" s="249"/>
      <c r="H428" s="252">
        <v>1</v>
      </c>
      <c r="I428" s="253"/>
      <c r="J428" s="249"/>
      <c r="K428" s="249"/>
      <c r="L428" s="254"/>
      <c r="M428" s="255"/>
      <c r="N428" s="256"/>
      <c r="O428" s="256"/>
      <c r="P428" s="256"/>
      <c r="Q428" s="256"/>
      <c r="R428" s="256"/>
      <c r="S428" s="256"/>
      <c r="T428" s="257"/>
      <c r="AT428" s="258" t="s">
        <v>203</v>
      </c>
      <c r="AU428" s="258" t="s">
        <v>86</v>
      </c>
      <c r="AV428" s="13" t="s">
        <v>86</v>
      </c>
      <c r="AW428" s="13" t="s">
        <v>32</v>
      </c>
      <c r="AX428" s="13" t="s">
        <v>76</v>
      </c>
      <c r="AY428" s="258" t="s">
        <v>194</v>
      </c>
    </row>
    <row r="429" spans="2:51" s="13" customFormat="1" ht="12">
      <c r="B429" s="248"/>
      <c r="C429" s="249"/>
      <c r="D429" s="239" t="s">
        <v>203</v>
      </c>
      <c r="E429" s="250" t="s">
        <v>1</v>
      </c>
      <c r="F429" s="251" t="s">
        <v>809</v>
      </c>
      <c r="G429" s="249"/>
      <c r="H429" s="252">
        <v>1</v>
      </c>
      <c r="I429" s="253"/>
      <c r="J429" s="249"/>
      <c r="K429" s="249"/>
      <c r="L429" s="254"/>
      <c r="M429" s="255"/>
      <c r="N429" s="256"/>
      <c r="O429" s="256"/>
      <c r="P429" s="256"/>
      <c r="Q429" s="256"/>
      <c r="R429" s="256"/>
      <c r="S429" s="256"/>
      <c r="T429" s="257"/>
      <c r="AT429" s="258" t="s">
        <v>203</v>
      </c>
      <c r="AU429" s="258" t="s">
        <v>86</v>
      </c>
      <c r="AV429" s="13" t="s">
        <v>86</v>
      </c>
      <c r="AW429" s="13" t="s">
        <v>32</v>
      </c>
      <c r="AX429" s="13" t="s">
        <v>76</v>
      </c>
      <c r="AY429" s="258" t="s">
        <v>194</v>
      </c>
    </row>
    <row r="430" spans="2:51" s="13" customFormat="1" ht="12">
      <c r="B430" s="248"/>
      <c r="C430" s="249"/>
      <c r="D430" s="239" t="s">
        <v>203</v>
      </c>
      <c r="E430" s="250" t="s">
        <v>1</v>
      </c>
      <c r="F430" s="251" t="s">
        <v>810</v>
      </c>
      <c r="G430" s="249"/>
      <c r="H430" s="252">
        <v>2</v>
      </c>
      <c r="I430" s="253"/>
      <c r="J430" s="249"/>
      <c r="K430" s="249"/>
      <c r="L430" s="254"/>
      <c r="M430" s="255"/>
      <c r="N430" s="256"/>
      <c r="O430" s="256"/>
      <c r="P430" s="256"/>
      <c r="Q430" s="256"/>
      <c r="R430" s="256"/>
      <c r="S430" s="256"/>
      <c r="T430" s="257"/>
      <c r="AT430" s="258" t="s">
        <v>203</v>
      </c>
      <c r="AU430" s="258" t="s">
        <v>86</v>
      </c>
      <c r="AV430" s="13" t="s">
        <v>86</v>
      </c>
      <c r="AW430" s="13" t="s">
        <v>32</v>
      </c>
      <c r="AX430" s="13" t="s">
        <v>76</v>
      </c>
      <c r="AY430" s="258" t="s">
        <v>194</v>
      </c>
    </row>
    <row r="431" spans="2:51" s="14" customFormat="1" ht="12">
      <c r="B431" s="259"/>
      <c r="C431" s="260"/>
      <c r="D431" s="239" t="s">
        <v>203</v>
      </c>
      <c r="E431" s="261" t="s">
        <v>1</v>
      </c>
      <c r="F431" s="262" t="s">
        <v>219</v>
      </c>
      <c r="G431" s="260"/>
      <c r="H431" s="263">
        <v>4</v>
      </c>
      <c r="I431" s="264"/>
      <c r="J431" s="260"/>
      <c r="K431" s="260"/>
      <c r="L431" s="265"/>
      <c r="M431" s="266"/>
      <c r="N431" s="267"/>
      <c r="O431" s="267"/>
      <c r="P431" s="267"/>
      <c r="Q431" s="267"/>
      <c r="R431" s="267"/>
      <c r="S431" s="267"/>
      <c r="T431" s="268"/>
      <c r="AT431" s="269" t="s">
        <v>203</v>
      </c>
      <c r="AU431" s="269" t="s">
        <v>86</v>
      </c>
      <c r="AV431" s="14" t="s">
        <v>201</v>
      </c>
      <c r="AW431" s="14" t="s">
        <v>32</v>
      </c>
      <c r="AX431" s="14" t="s">
        <v>84</v>
      </c>
      <c r="AY431" s="269" t="s">
        <v>194</v>
      </c>
    </row>
    <row r="432" spans="2:65" s="1" customFormat="1" ht="24" customHeight="1">
      <c r="B432" s="37"/>
      <c r="C432" s="270" t="s">
        <v>811</v>
      </c>
      <c r="D432" s="270" t="s">
        <v>300</v>
      </c>
      <c r="E432" s="271" t="s">
        <v>812</v>
      </c>
      <c r="F432" s="272" t="s">
        <v>813</v>
      </c>
      <c r="G432" s="273" t="s">
        <v>238</v>
      </c>
      <c r="H432" s="274">
        <v>2.838</v>
      </c>
      <c r="I432" s="275"/>
      <c r="J432" s="276">
        <f>ROUND(I432*H432,2)</f>
        <v>0</v>
      </c>
      <c r="K432" s="272" t="s">
        <v>200</v>
      </c>
      <c r="L432" s="277"/>
      <c r="M432" s="278" t="s">
        <v>1</v>
      </c>
      <c r="N432" s="279" t="s">
        <v>42</v>
      </c>
      <c r="O432" s="85"/>
      <c r="P432" s="233">
        <f>O432*H432</f>
        <v>0</v>
      </c>
      <c r="Q432" s="233">
        <v>0.03472</v>
      </c>
      <c r="R432" s="233">
        <f>Q432*H432</f>
        <v>0.09853536</v>
      </c>
      <c r="S432" s="233">
        <v>0</v>
      </c>
      <c r="T432" s="234">
        <f>S432*H432</f>
        <v>0</v>
      </c>
      <c r="AR432" s="235" t="s">
        <v>384</v>
      </c>
      <c r="AT432" s="235" t="s">
        <v>300</v>
      </c>
      <c r="AU432" s="235" t="s">
        <v>86</v>
      </c>
      <c r="AY432" s="16" t="s">
        <v>194</v>
      </c>
      <c r="BE432" s="236">
        <f>IF(N432="základní",J432,0)</f>
        <v>0</v>
      </c>
      <c r="BF432" s="236">
        <f>IF(N432="snížená",J432,0)</f>
        <v>0</v>
      </c>
      <c r="BG432" s="236">
        <f>IF(N432="zákl. přenesená",J432,0)</f>
        <v>0</v>
      </c>
      <c r="BH432" s="236">
        <f>IF(N432="sníž. přenesená",J432,0)</f>
        <v>0</v>
      </c>
      <c r="BI432" s="236">
        <f>IF(N432="nulová",J432,0)</f>
        <v>0</v>
      </c>
      <c r="BJ432" s="16" t="s">
        <v>86</v>
      </c>
      <c r="BK432" s="236">
        <f>ROUND(I432*H432,2)</f>
        <v>0</v>
      </c>
      <c r="BL432" s="16" t="s">
        <v>299</v>
      </c>
      <c r="BM432" s="235" t="s">
        <v>814</v>
      </c>
    </row>
    <row r="433" spans="2:51" s="13" customFormat="1" ht="12">
      <c r="B433" s="248"/>
      <c r="C433" s="249"/>
      <c r="D433" s="239" t="s">
        <v>203</v>
      </c>
      <c r="E433" s="250" t="s">
        <v>1</v>
      </c>
      <c r="F433" s="251" t="s">
        <v>815</v>
      </c>
      <c r="G433" s="249"/>
      <c r="H433" s="252">
        <v>0.45</v>
      </c>
      <c r="I433" s="253"/>
      <c r="J433" s="249"/>
      <c r="K433" s="249"/>
      <c r="L433" s="254"/>
      <c r="M433" s="255"/>
      <c r="N433" s="256"/>
      <c r="O433" s="256"/>
      <c r="P433" s="256"/>
      <c r="Q433" s="256"/>
      <c r="R433" s="256"/>
      <c r="S433" s="256"/>
      <c r="T433" s="257"/>
      <c r="AT433" s="258" t="s">
        <v>203</v>
      </c>
      <c r="AU433" s="258" t="s">
        <v>86</v>
      </c>
      <c r="AV433" s="13" t="s">
        <v>86</v>
      </c>
      <c r="AW433" s="13" t="s">
        <v>32</v>
      </c>
      <c r="AX433" s="13" t="s">
        <v>76</v>
      </c>
      <c r="AY433" s="258" t="s">
        <v>194</v>
      </c>
    </row>
    <row r="434" spans="2:51" s="13" customFormat="1" ht="12">
      <c r="B434" s="248"/>
      <c r="C434" s="249"/>
      <c r="D434" s="239" t="s">
        <v>203</v>
      </c>
      <c r="E434" s="250" t="s">
        <v>1</v>
      </c>
      <c r="F434" s="251" t="s">
        <v>400</v>
      </c>
      <c r="G434" s="249"/>
      <c r="H434" s="252">
        <v>0.45</v>
      </c>
      <c r="I434" s="253"/>
      <c r="J434" s="249"/>
      <c r="K434" s="249"/>
      <c r="L434" s="254"/>
      <c r="M434" s="255"/>
      <c r="N434" s="256"/>
      <c r="O434" s="256"/>
      <c r="P434" s="256"/>
      <c r="Q434" s="256"/>
      <c r="R434" s="256"/>
      <c r="S434" s="256"/>
      <c r="T434" s="257"/>
      <c r="AT434" s="258" t="s">
        <v>203</v>
      </c>
      <c r="AU434" s="258" t="s">
        <v>86</v>
      </c>
      <c r="AV434" s="13" t="s">
        <v>86</v>
      </c>
      <c r="AW434" s="13" t="s">
        <v>32</v>
      </c>
      <c r="AX434" s="13" t="s">
        <v>76</v>
      </c>
      <c r="AY434" s="258" t="s">
        <v>194</v>
      </c>
    </row>
    <row r="435" spans="2:51" s="13" customFormat="1" ht="12">
      <c r="B435" s="248"/>
      <c r="C435" s="249"/>
      <c r="D435" s="239" t="s">
        <v>203</v>
      </c>
      <c r="E435" s="250" t="s">
        <v>1</v>
      </c>
      <c r="F435" s="251" t="s">
        <v>401</v>
      </c>
      <c r="G435" s="249"/>
      <c r="H435" s="252">
        <v>1.938</v>
      </c>
      <c r="I435" s="253"/>
      <c r="J435" s="249"/>
      <c r="K435" s="249"/>
      <c r="L435" s="254"/>
      <c r="M435" s="255"/>
      <c r="N435" s="256"/>
      <c r="O435" s="256"/>
      <c r="P435" s="256"/>
      <c r="Q435" s="256"/>
      <c r="R435" s="256"/>
      <c r="S435" s="256"/>
      <c r="T435" s="257"/>
      <c r="AT435" s="258" t="s">
        <v>203</v>
      </c>
      <c r="AU435" s="258" t="s">
        <v>86</v>
      </c>
      <c r="AV435" s="13" t="s">
        <v>86</v>
      </c>
      <c r="AW435" s="13" t="s">
        <v>32</v>
      </c>
      <c r="AX435" s="13" t="s">
        <v>76</v>
      </c>
      <c r="AY435" s="258" t="s">
        <v>194</v>
      </c>
    </row>
    <row r="436" spans="2:51" s="14" customFormat="1" ht="12">
      <c r="B436" s="259"/>
      <c r="C436" s="260"/>
      <c r="D436" s="239" t="s">
        <v>203</v>
      </c>
      <c r="E436" s="261" t="s">
        <v>1</v>
      </c>
      <c r="F436" s="262" t="s">
        <v>219</v>
      </c>
      <c r="G436" s="260"/>
      <c r="H436" s="263">
        <v>2.838</v>
      </c>
      <c r="I436" s="264"/>
      <c r="J436" s="260"/>
      <c r="K436" s="260"/>
      <c r="L436" s="265"/>
      <c r="M436" s="266"/>
      <c r="N436" s="267"/>
      <c r="O436" s="267"/>
      <c r="P436" s="267"/>
      <c r="Q436" s="267"/>
      <c r="R436" s="267"/>
      <c r="S436" s="267"/>
      <c r="T436" s="268"/>
      <c r="AT436" s="269" t="s">
        <v>203</v>
      </c>
      <c r="AU436" s="269" t="s">
        <v>86</v>
      </c>
      <c r="AV436" s="14" t="s">
        <v>201</v>
      </c>
      <c r="AW436" s="14" t="s">
        <v>32</v>
      </c>
      <c r="AX436" s="14" t="s">
        <v>84</v>
      </c>
      <c r="AY436" s="269" t="s">
        <v>194</v>
      </c>
    </row>
    <row r="437" spans="2:65" s="1" customFormat="1" ht="24" customHeight="1">
      <c r="B437" s="37"/>
      <c r="C437" s="224" t="s">
        <v>816</v>
      </c>
      <c r="D437" s="224" t="s">
        <v>196</v>
      </c>
      <c r="E437" s="225" t="s">
        <v>817</v>
      </c>
      <c r="F437" s="226" t="s">
        <v>818</v>
      </c>
      <c r="G437" s="227" t="s">
        <v>231</v>
      </c>
      <c r="H437" s="228">
        <v>13</v>
      </c>
      <c r="I437" s="229"/>
      <c r="J437" s="230">
        <f>ROUND(I437*H437,2)</f>
        <v>0</v>
      </c>
      <c r="K437" s="226" t="s">
        <v>200</v>
      </c>
      <c r="L437" s="42"/>
      <c r="M437" s="231" t="s">
        <v>1</v>
      </c>
      <c r="N437" s="232" t="s">
        <v>42</v>
      </c>
      <c r="O437" s="85"/>
      <c r="P437" s="233">
        <f>O437*H437</f>
        <v>0</v>
      </c>
      <c r="Q437" s="233">
        <v>0</v>
      </c>
      <c r="R437" s="233">
        <f>Q437*H437</f>
        <v>0</v>
      </c>
      <c r="S437" s="233">
        <v>0</v>
      </c>
      <c r="T437" s="234">
        <f>S437*H437</f>
        <v>0</v>
      </c>
      <c r="AR437" s="235" t="s">
        <v>299</v>
      </c>
      <c r="AT437" s="235" t="s">
        <v>196</v>
      </c>
      <c r="AU437" s="235" t="s">
        <v>86</v>
      </c>
      <c r="AY437" s="16" t="s">
        <v>194</v>
      </c>
      <c r="BE437" s="236">
        <f>IF(N437="základní",J437,0)</f>
        <v>0</v>
      </c>
      <c r="BF437" s="236">
        <f>IF(N437="snížená",J437,0)</f>
        <v>0</v>
      </c>
      <c r="BG437" s="236">
        <f>IF(N437="zákl. přenesená",J437,0)</f>
        <v>0</v>
      </c>
      <c r="BH437" s="236">
        <f>IF(N437="sníž. přenesená",J437,0)</f>
        <v>0</v>
      </c>
      <c r="BI437" s="236">
        <f>IF(N437="nulová",J437,0)</f>
        <v>0</v>
      </c>
      <c r="BJ437" s="16" t="s">
        <v>86</v>
      </c>
      <c r="BK437" s="236">
        <f>ROUND(I437*H437,2)</f>
        <v>0</v>
      </c>
      <c r="BL437" s="16" t="s">
        <v>299</v>
      </c>
      <c r="BM437" s="235" t="s">
        <v>819</v>
      </c>
    </row>
    <row r="438" spans="2:65" s="1" customFormat="1" ht="24" customHeight="1">
      <c r="B438" s="37"/>
      <c r="C438" s="270" t="s">
        <v>820</v>
      </c>
      <c r="D438" s="270" t="s">
        <v>300</v>
      </c>
      <c r="E438" s="271" t="s">
        <v>821</v>
      </c>
      <c r="F438" s="272" t="s">
        <v>822</v>
      </c>
      <c r="G438" s="273" t="s">
        <v>231</v>
      </c>
      <c r="H438" s="274">
        <v>3</v>
      </c>
      <c r="I438" s="275"/>
      <c r="J438" s="276">
        <f>ROUND(I438*H438,2)</f>
        <v>0</v>
      </c>
      <c r="K438" s="272" t="s">
        <v>200</v>
      </c>
      <c r="L438" s="277"/>
      <c r="M438" s="278" t="s">
        <v>1</v>
      </c>
      <c r="N438" s="279" t="s">
        <v>42</v>
      </c>
      <c r="O438" s="85"/>
      <c r="P438" s="233">
        <f>O438*H438</f>
        <v>0</v>
      </c>
      <c r="Q438" s="233">
        <v>0.0155</v>
      </c>
      <c r="R438" s="233">
        <f>Q438*H438</f>
        <v>0.0465</v>
      </c>
      <c r="S438" s="233">
        <v>0</v>
      </c>
      <c r="T438" s="234">
        <f>S438*H438</f>
        <v>0</v>
      </c>
      <c r="AR438" s="235" t="s">
        <v>384</v>
      </c>
      <c r="AT438" s="235" t="s">
        <v>300</v>
      </c>
      <c r="AU438" s="235" t="s">
        <v>86</v>
      </c>
      <c r="AY438" s="16" t="s">
        <v>194</v>
      </c>
      <c r="BE438" s="236">
        <f>IF(N438="základní",J438,0)</f>
        <v>0</v>
      </c>
      <c r="BF438" s="236">
        <f>IF(N438="snížená",J438,0)</f>
        <v>0</v>
      </c>
      <c r="BG438" s="236">
        <f>IF(N438="zákl. přenesená",J438,0)</f>
        <v>0</v>
      </c>
      <c r="BH438" s="236">
        <f>IF(N438="sníž. přenesená",J438,0)</f>
        <v>0</v>
      </c>
      <c r="BI438" s="236">
        <f>IF(N438="nulová",J438,0)</f>
        <v>0</v>
      </c>
      <c r="BJ438" s="16" t="s">
        <v>86</v>
      </c>
      <c r="BK438" s="236">
        <f>ROUND(I438*H438,2)</f>
        <v>0</v>
      </c>
      <c r="BL438" s="16" t="s">
        <v>299</v>
      </c>
      <c r="BM438" s="235" t="s">
        <v>823</v>
      </c>
    </row>
    <row r="439" spans="2:51" s="13" customFormat="1" ht="12">
      <c r="B439" s="248"/>
      <c r="C439" s="249"/>
      <c r="D439" s="239" t="s">
        <v>203</v>
      </c>
      <c r="E439" s="250" t="s">
        <v>1</v>
      </c>
      <c r="F439" s="251" t="s">
        <v>808</v>
      </c>
      <c r="G439" s="249"/>
      <c r="H439" s="252">
        <v>1</v>
      </c>
      <c r="I439" s="253"/>
      <c r="J439" s="249"/>
      <c r="K439" s="249"/>
      <c r="L439" s="254"/>
      <c r="M439" s="255"/>
      <c r="N439" s="256"/>
      <c r="O439" s="256"/>
      <c r="P439" s="256"/>
      <c r="Q439" s="256"/>
      <c r="R439" s="256"/>
      <c r="S439" s="256"/>
      <c r="T439" s="257"/>
      <c r="AT439" s="258" t="s">
        <v>203</v>
      </c>
      <c r="AU439" s="258" t="s">
        <v>86</v>
      </c>
      <c r="AV439" s="13" t="s">
        <v>86</v>
      </c>
      <c r="AW439" s="13" t="s">
        <v>32</v>
      </c>
      <c r="AX439" s="13" t="s">
        <v>76</v>
      </c>
      <c r="AY439" s="258" t="s">
        <v>194</v>
      </c>
    </row>
    <row r="440" spans="2:51" s="13" customFormat="1" ht="12">
      <c r="B440" s="248"/>
      <c r="C440" s="249"/>
      <c r="D440" s="239" t="s">
        <v>203</v>
      </c>
      <c r="E440" s="250" t="s">
        <v>1</v>
      </c>
      <c r="F440" s="251" t="s">
        <v>809</v>
      </c>
      <c r="G440" s="249"/>
      <c r="H440" s="252">
        <v>1</v>
      </c>
      <c r="I440" s="253"/>
      <c r="J440" s="249"/>
      <c r="K440" s="249"/>
      <c r="L440" s="254"/>
      <c r="M440" s="255"/>
      <c r="N440" s="256"/>
      <c r="O440" s="256"/>
      <c r="P440" s="256"/>
      <c r="Q440" s="256"/>
      <c r="R440" s="256"/>
      <c r="S440" s="256"/>
      <c r="T440" s="257"/>
      <c r="AT440" s="258" t="s">
        <v>203</v>
      </c>
      <c r="AU440" s="258" t="s">
        <v>86</v>
      </c>
      <c r="AV440" s="13" t="s">
        <v>86</v>
      </c>
      <c r="AW440" s="13" t="s">
        <v>32</v>
      </c>
      <c r="AX440" s="13" t="s">
        <v>76</v>
      </c>
      <c r="AY440" s="258" t="s">
        <v>194</v>
      </c>
    </row>
    <row r="441" spans="2:51" s="13" customFormat="1" ht="12">
      <c r="B441" s="248"/>
      <c r="C441" s="249"/>
      <c r="D441" s="239" t="s">
        <v>203</v>
      </c>
      <c r="E441" s="250" t="s">
        <v>1</v>
      </c>
      <c r="F441" s="251" t="s">
        <v>824</v>
      </c>
      <c r="G441" s="249"/>
      <c r="H441" s="252">
        <v>1</v>
      </c>
      <c r="I441" s="253"/>
      <c r="J441" s="249"/>
      <c r="K441" s="249"/>
      <c r="L441" s="254"/>
      <c r="M441" s="255"/>
      <c r="N441" s="256"/>
      <c r="O441" s="256"/>
      <c r="P441" s="256"/>
      <c r="Q441" s="256"/>
      <c r="R441" s="256"/>
      <c r="S441" s="256"/>
      <c r="T441" s="257"/>
      <c r="AT441" s="258" t="s">
        <v>203</v>
      </c>
      <c r="AU441" s="258" t="s">
        <v>86</v>
      </c>
      <c r="AV441" s="13" t="s">
        <v>86</v>
      </c>
      <c r="AW441" s="13" t="s">
        <v>32</v>
      </c>
      <c r="AX441" s="13" t="s">
        <v>76</v>
      </c>
      <c r="AY441" s="258" t="s">
        <v>194</v>
      </c>
    </row>
    <row r="442" spans="2:51" s="14" customFormat="1" ht="12">
      <c r="B442" s="259"/>
      <c r="C442" s="260"/>
      <c r="D442" s="239" t="s">
        <v>203</v>
      </c>
      <c r="E442" s="261" t="s">
        <v>1</v>
      </c>
      <c r="F442" s="262" t="s">
        <v>219</v>
      </c>
      <c r="G442" s="260"/>
      <c r="H442" s="263">
        <v>3</v>
      </c>
      <c r="I442" s="264"/>
      <c r="J442" s="260"/>
      <c r="K442" s="260"/>
      <c r="L442" s="265"/>
      <c r="M442" s="266"/>
      <c r="N442" s="267"/>
      <c r="O442" s="267"/>
      <c r="P442" s="267"/>
      <c r="Q442" s="267"/>
      <c r="R442" s="267"/>
      <c r="S442" s="267"/>
      <c r="T442" s="268"/>
      <c r="AT442" s="269" t="s">
        <v>203</v>
      </c>
      <c r="AU442" s="269" t="s">
        <v>86</v>
      </c>
      <c r="AV442" s="14" t="s">
        <v>201</v>
      </c>
      <c r="AW442" s="14" t="s">
        <v>32</v>
      </c>
      <c r="AX442" s="14" t="s">
        <v>84</v>
      </c>
      <c r="AY442" s="269" t="s">
        <v>194</v>
      </c>
    </row>
    <row r="443" spans="2:65" s="1" customFormat="1" ht="24" customHeight="1">
      <c r="B443" s="37"/>
      <c r="C443" s="270" t="s">
        <v>825</v>
      </c>
      <c r="D443" s="270" t="s">
        <v>300</v>
      </c>
      <c r="E443" s="271" t="s">
        <v>826</v>
      </c>
      <c r="F443" s="272" t="s">
        <v>827</v>
      </c>
      <c r="G443" s="273" t="s">
        <v>231</v>
      </c>
      <c r="H443" s="274">
        <v>10</v>
      </c>
      <c r="I443" s="275"/>
      <c r="J443" s="276">
        <f>ROUND(I443*H443,2)</f>
        <v>0</v>
      </c>
      <c r="K443" s="272" t="s">
        <v>200</v>
      </c>
      <c r="L443" s="277"/>
      <c r="M443" s="278" t="s">
        <v>1</v>
      </c>
      <c r="N443" s="279" t="s">
        <v>42</v>
      </c>
      <c r="O443" s="85"/>
      <c r="P443" s="233">
        <f>O443*H443</f>
        <v>0</v>
      </c>
      <c r="Q443" s="233">
        <v>0.016</v>
      </c>
      <c r="R443" s="233">
        <f>Q443*H443</f>
        <v>0.16</v>
      </c>
      <c r="S443" s="233">
        <v>0</v>
      </c>
      <c r="T443" s="234">
        <f>S443*H443</f>
        <v>0</v>
      </c>
      <c r="AR443" s="235" t="s">
        <v>384</v>
      </c>
      <c r="AT443" s="235" t="s">
        <v>300</v>
      </c>
      <c r="AU443" s="235" t="s">
        <v>86</v>
      </c>
      <c r="AY443" s="16" t="s">
        <v>194</v>
      </c>
      <c r="BE443" s="236">
        <f>IF(N443="základní",J443,0)</f>
        <v>0</v>
      </c>
      <c r="BF443" s="236">
        <f>IF(N443="snížená",J443,0)</f>
        <v>0</v>
      </c>
      <c r="BG443" s="236">
        <f>IF(N443="zákl. přenesená",J443,0)</f>
        <v>0</v>
      </c>
      <c r="BH443" s="236">
        <f>IF(N443="sníž. přenesená",J443,0)</f>
        <v>0</v>
      </c>
      <c r="BI443" s="236">
        <f>IF(N443="nulová",J443,0)</f>
        <v>0</v>
      </c>
      <c r="BJ443" s="16" t="s">
        <v>86</v>
      </c>
      <c r="BK443" s="236">
        <f>ROUND(I443*H443,2)</f>
        <v>0</v>
      </c>
      <c r="BL443" s="16" t="s">
        <v>299</v>
      </c>
      <c r="BM443" s="235" t="s">
        <v>828</v>
      </c>
    </row>
    <row r="444" spans="2:51" s="13" customFormat="1" ht="12">
      <c r="B444" s="248"/>
      <c r="C444" s="249"/>
      <c r="D444" s="239" t="s">
        <v>203</v>
      </c>
      <c r="E444" s="250" t="s">
        <v>1</v>
      </c>
      <c r="F444" s="251" t="s">
        <v>829</v>
      </c>
      <c r="G444" s="249"/>
      <c r="H444" s="252">
        <v>4</v>
      </c>
      <c r="I444" s="253"/>
      <c r="J444" s="249"/>
      <c r="K444" s="249"/>
      <c r="L444" s="254"/>
      <c r="M444" s="255"/>
      <c r="N444" s="256"/>
      <c r="O444" s="256"/>
      <c r="P444" s="256"/>
      <c r="Q444" s="256"/>
      <c r="R444" s="256"/>
      <c r="S444" s="256"/>
      <c r="T444" s="257"/>
      <c r="AT444" s="258" t="s">
        <v>203</v>
      </c>
      <c r="AU444" s="258" t="s">
        <v>86</v>
      </c>
      <c r="AV444" s="13" t="s">
        <v>86</v>
      </c>
      <c r="AW444" s="13" t="s">
        <v>32</v>
      </c>
      <c r="AX444" s="13" t="s">
        <v>76</v>
      </c>
      <c r="AY444" s="258" t="s">
        <v>194</v>
      </c>
    </row>
    <row r="445" spans="2:51" s="13" customFormat="1" ht="12">
      <c r="B445" s="248"/>
      <c r="C445" s="249"/>
      <c r="D445" s="239" t="s">
        <v>203</v>
      </c>
      <c r="E445" s="250" t="s">
        <v>1</v>
      </c>
      <c r="F445" s="251" t="s">
        <v>830</v>
      </c>
      <c r="G445" s="249"/>
      <c r="H445" s="252">
        <v>4</v>
      </c>
      <c r="I445" s="253"/>
      <c r="J445" s="249"/>
      <c r="K445" s="249"/>
      <c r="L445" s="254"/>
      <c r="M445" s="255"/>
      <c r="N445" s="256"/>
      <c r="O445" s="256"/>
      <c r="P445" s="256"/>
      <c r="Q445" s="256"/>
      <c r="R445" s="256"/>
      <c r="S445" s="256"/>
      <c r="T445" s="257"/>
      <c r="AT445" s="258" t="s">
        <v>203</v>
      </c>
      <c r="AU445" s="258" t="s">
        <v>86</v>
      </c>
      <c r="AV445" s="13" t="s">
        <v>86</v>
      </c>
      <c r="AW445" s="13" t="s">
        <v>32</v>
      </c>
      <c r="AX445" s="13" t="s">
        <v>76</v>
      </c>
      <c r="AY445" s="258" t="s">
        <v>194</v>
      </c>
    </row>
    <row r="446" spans="2:51" s="13" customFormat="1" ht="12">
      <c r="B446" s="248"/>
      <c r="C446" s="249"/>
      <c r="D446" s="239" t="s">
        <v>203</v>
      </c>
      <c r="E446" s="250" t="s">
        <v>1</v>
      </c>
      <c r="F446" s="251" t="s">
        <v>810</v>
      </c>
      <c r="G446" s="249"/>
      <c r="H446" s="252">
        <v>2</v>
      </c>
      <c r="I446" s="253"/>
      <c r="J446" s="249"/>
      <c r="K446" s="249"/>
      <c r="L446" s="254"/>
      <c r="M446" s="255"/>
      <c r="N446" s="256"/>
      <c r="O446" s="256"/>
      <c r="P446" s="256"/>
      <c r="Q446" s="256"/>
      <c r="R446" s="256"/>
      <c r="S446" s="256"/>
      <c r="T446" s="257"/>
      <c r="AT446" s="258" t="s">
        <v>203</v>
      </c>
      <c r="AU446" s="258" t="s">
        <v>86</v>
      </c>
      <c r="AV446" s="13" t="s">
        <v>86</v>
      </c>
      <c r="AW446" s="13" t="s">
        <v>32</v>
      </c>
      <c r="AX446" s="13" t="s">
        <v>76</v>
      </c>
      <c r="AY446" s="258" t="s">
        <v>194</v>
      </c>
    </row>
    <row r="447" spans="2:51" s="14" customFormat="1" ht="12">
      <c r="B447" s="259"/>
      <c r="C447" s="260"/>
      <c r="D447" s="239" t="s">
        <v>203</v>
      </c>
      <c r="E447" s="261" t="s">
        <v>1</v>
      </c>
      <c r="F447" s="262" t="s">
        <v>219</v>
      </c>
      <c r="G447" s="260"/>
      <c r="H447" s="263">
        <v>10</v>
      </c>
      <c r="I447" s="264"/>
      <c r="J447" s="260"/>
      <c r="K447" s="260"/>
      <c r="L447" s="265"/>
      <c r="M447" s="266"/>
      <c r="N447" s="267"/>
      <c r="O447" s="267"/>
      <c r="P447" s="267"/>
      <c r="Q447" s="267"/>
      <c r="R447" s="267"/>
      <c r="S447" s="267"/>
      <c r="T447" s="268"/>
      <c r="AT447" s="269" t="s">
        <v>203</v>
      </c>
      <c r="AU447" s="269" t="s">
        <v>86</v>
      </c>
      <c r="AV447" s="14" t="s">
        <v>201</v>
      </c>
      <c r="AW447" s="14" t="s">
        <v>32</v>
      </c>
      <c r="AX447" s="14" t="s">
        <v>84</v>
      </c>
      <c r="AY447" s="269" t="s">
        <v>194</v>
      </c>
    </row>
    <row r="448" spans="2:65" s="1" customFormat="1" ht="24" customHeight="1">
      <c r="B448" s="37"/>
      <c r="C448" s="224" t="s">
        <v>831</v>
      </c>
      <c r="D448" s="224" t="s">
        <v>196</v>
      </c>
      <c r="E448" s="225" t="s">
        <v>832</v>
      </c>
      <c r="F448" s="226" t="s">
        <v>833</v>
      </c>
      <c r="G448" s="227" t="s">
        <v>231</v>
      </c>
      <c r="H448" s="228">
        <v>3</v>
      </c>
      <c r="I448" s="229"/>
      <c r="J448" s="230">
        <f>ROUND(I448*H448,2)</f>
        <v>0</v>
      </c>
      <c r="K448" s="226" t="s">
        <v>200</v>
      </c>
      <c r="L448" s="42"/>
      <c r="M448" s="231" t="s">
        <v>1</v>
      </c>
      <c r="N448" s="232" t="s">
        <v>42</v>
      </c>
      <c r="O448" s="85"/>
      <c r="P448" s="233">
        <f>O448*H448</f>
        <v>0</v>
      </c>
      <c r="Q448" s="233">
        <v>0</v>
      </c>
      <c r="R448" s="233">
        <f>Q448*H448</f>
        <v>0</v>
      </c>
      <c r="S448" s="233">
        <v>0</v>
      </c>
      <c r="T448" s="234">
        <f>S448*H448</f>
        <v>0</v>
      </c>
      <c r="AR448" s="235" t="s">
        <v>299</v>
      </c>
      <c r="AT448" s="235" t="s">
        <v>196</v>
      </c>
      <c r="AU448" s="235" t="s">
        <v>86</v>
      </c>
      <c r="AY448" s="16" t="s">
        <v>194</v>
      </c>
      <c r="BE448" s="236">
        <f>IF(N448="základní",J448,0)</f>
        <v>0</v>
      </c>
      <c r="BF448" s="236">
        <f>IF(N448="snížená",J448,0)</f>
        <v>0</v>
      </c>
      <c r="BG448" s="236">
        <f>IF(N448="zákl. přenesená",J448,0)</f>
        <v>0</v>
      </c>
      <c r="BH448" s="236">
        <f>IF(N448="sníž. přenesená",J448,0)</f>
        <v>0</v>
      </c>
      <c r="BI448" s="236">
        <f>IF(N448="nulová",J448,0)</f>
        <v>0</v>
      </c>
      <c r="BJ448" s="16" t="s">
        <v>86</v>
      </c>
      <c r="BK448" s="236">
        <f>ROUND(I448*H448,2)</f>
        <v>0</v>
      </c>
      <c r="BL448" s="16" t="s">
        <v>299</v>
      </c>
      <c r="BM448" s="235" t="s">
        <v>834</v>
      </c>
    </row>
    <row r="449" spans="2:51" s="13" customFormat="1" ht="12">
      <c r="B449" s="248"/>
      <c r="C449" s="249"/>
      <c r="D449" s="239" t="s">
        <v>203</v>
      </c>
      <c r="E449" s="250" t="s">
        <v>1</v>
      </c>
      <c r="F449" s="251" t="s">
        <v>808</v>
      </c>
      <c r="G449" s="249"/>
      <c r="H449" s="252">
        <v>1</v>
      </c>
      <c r="I449" s="253"/>
      <c r="J449" s="249"/>
      <c r="K449" s="249"/>
      <c r="L449" s="254"/>
      <c r="M449" s="255"/>
      <c r="N449" s="256"/>
      <c r="O449" s="256"/>
      <c r="P449" s="256"/>
      <c r="Q449" s="256"/>
      <c r="R449" s="256"/>
      <c r="S449" s="256"/>
      <c r="T449" s="257"/>
      <c r="AT449" s="258" t="s">
        <v>203</v>
      </c>
      <c r="AU449" s="258" t="s">
        <v>86</v>
      </c>
      <c r="AV449" s="13" t="s">
        <v>86</v>
      </c>
      <c r="AW449" s="13" t="s">
        <v>32</v>
      </c>
      <c r="AX449" s="13" t="s">
        <v>76</v>
      </c>
      <c r="AY449" s="258" t="s">
        <v>194</v>
      </c>
    </row>
    <row r="450" spans="2:51" s="13" customFormat="1" ht="12">
      <c r="B450" s="248"/>
      <c r="C450" s="249"/>
      <c r="D450" s="239" t="s">
        <v>203</v>
      </c>
      <c r="E450" s="250" t="s">
        <v>1</v>
      </c>
      <c r="F450" s="251" t="s">
        <v>835</v>
      </c>
      <c r="G450" s="249"/>
      <c r="H450" s="252">
        <v>2</v>
      </c>
      <c r="I450" s="253"/>
      <c r="J450" s="249"/>
      <c r="K450" s="249"/>
      <c r="L450" s="254"/>
      <c r="M450" s="255"/>
      <c r="N450" s="256"/>
      <c r="O450" s="256"/>
      <c r="P450" s="256"/>
      <c r="Q450" s="256"/>
      <c r="R450" s="256"/>
      <c r="S450" s="256"/>
      <c r="T450" s="257"/>
      <c r="AT450" s="258" t="s">
        <v>203</v>
      </c>
      <c r="AU450" s="258" t="s">
        <v>86</v>
      </c>
      <c r="AV450" s="13" t="s">
        <v>86</v>
      </c>
      <c r="AW450" s="13" t="s">
        <v>32</v>
      </c>
      <c r="AX450" s="13" t="s">
        <v>76</v>
      </c>
      <c r="AY450" s="258" t="s">
        <v>194</v>
      </c>
    </row>
    <row r="451" spans="2:51" s="14" customFormat="1" ht="12">
      <c r="B451" s="259"/>
      <c r="C451" s="260"/>
      <c r="D451" s="239" t="s">
        <v>203</v>
      </c>
      <c r="E451" s="261" t="s">
        <v>1</v>
      </c>
      <c r="F451" s="262" t="s">
        <v>219</v>
      </c>
      <c r="G451" s="260"/>
      <c r="H451" s="263">
        <v>3</v>
      </c>
      <c r="I451" s="264"/>
      <c r="J451" s="260"/>
      <c r="K451" s="260"/>
      <c r="L451" s="265"/>
      <c r="M451" s="266"/>
      <c r="N451" s="267"/>
      <c r="O451" s="267"/>
      <c r="P451" s="267"/>
      <c r="Q451" s="267"/>
      <c r="R451" s="267"/>
      <c r="S451" s="267"/>
      <c r="T451" s="268"/>
      <c r="AT451" s="269" t="s">
        <v>203</v>
      </c>
      <c r="AU451" s="269" t="s">
        <v>86</v>
      </c>
      <c r="AV451" s="14" t="s">
        <v>201</v>
      </c>
      <c r="AW451" s="14" t="s">
        <v>32</v>
      </c>
      <c r="AX451" s="14" t="s">
        <v>84</v>
      </c>
      <c r="AY451" s="269" t="s">
        <v>194</v>
      </c>
    </row>
    <row r="452" spans="2:65" s="1" customFormat="1" ht="24" customHeight="1">
      <c r="B452" s="37"/>
      <c r="C452" s="270" t="s">
        <v>836</v>
      </c>
      <c r="D452" s="270" t="s">
        <v>300</v>
      </c>
      <c r="E452" s="271" t="s">
        <v>837</v>
      </c>
      <c r="F452" s="272" t="s">
        <v>838</v>
      </c>
      <c r="G452" s="273" t="s">
        <v>231</v>
      </c>
      <c r="H452" s="274">
        <v>3</v>
      </c>
      <c r="I452" s="275"/>
      <c r="J452" s="276">
        <f>ROUND(I452*H452,2)</f>
        <v>0</v>
      </c>
      <c r="K452" s="272" t="s">
        <v>200</v>
      </c>
      <c r="L452" s="277"/>
      <c r="M452" s="278" t="s">
        <v>1</v>
      </c>
      <c r="N452" s="279" t="s">
        <v>42</v>
      </c>
      <c r="O452" s="85"/>
      <c r="P452" s="233">
        <f>O452*H452</f>
        <v>0</v>
      </c>
      <c r="Q452" s="233">
        <v>0.038</v>
      </c>
      <c r="R452" s="233">
        <f>Q452*H452</f>
        <v>0.11399999999999999</v>
      </c>
      <c r="S452" s="233">
        <v>0</v>
      </c>
      <c r="T452" s="234">
        <f>S452*H452</f>
        <v>0</v>
      </c>
      <c r="AR452" s="235" t="s">
        <v>384</v>
      </c>
      <c r="AT452" s="235" t="s">
        <v>300</v>
      </c>
      <c r="AU452" s="235" t="s">
        <v>86</v>
      </c>
      <c r="AY452" s="16" t="s">
        <v>194</v>
      </c>
      <c r="BE452" s="236">
        <f>IF(N452="základní",J452,0)</f>
        <v>0</v>
      </c>
      <c r="BF452" s="236">
        <f>IF(N452="snížená",J452,0)</f>
        <v>0</v>
      </c>
      <c r="BG452" s="236">
        <f>IF(N452="zákl. přenesená",J452,0)</f>
        <v>0</v>
      </c>
      <c r="BH452" s="236">
        <f>IF(N452="sníž. přenesená",J452,0)</f>
        <v>0</v>
      </c>
      <c r="BI452" s="236">
        <f>IF(N452="nulová",J452,0)</f>
        <v>0</v>
      </c>
      <c r="BJ452" s="16" t="s">
        <v>86</v>
      </c>
      <c r="BK452" s="236">
        <f>ROUND(I452*H452,2)</f>
        <v>0</v>
      </c>
      <c r="BL452" s="16" t="s">
        <v>299</v>
      </c>
      <c r="BM452" s="235" t="s">
        <v>839</v>
      </c>
    </row>
    <row r="453" spans="2:65" s="1" customFormat="1" ht="24" customHeight="1">
      <c r="B453" s="37"/>
      <c r="C453" s="224" t="s">
        <v>840</v>
      </c>
      <c r="D453" s="224" t="s">
        <v>196</v>
      </c>
      <c r="E453" s="225" t="s">
        <v>841</v>
      </c>
      <c r="F453" s="226" t="s">
        <v>842</v>
      </c>
      <c r="G453" s="227" t="s">
        <v>231</v>
      </c>
      <c r="H453" s="228">
        <v>1</v>
      </c>
      <c r="I453" s="229"/>
      <c r="J453" s="230">
        <f>ROUND(I453*H453,2)</f>
        <v>0</v>
      </c>
      <c r="K453" s="226" t="s">
        <v>200</v>
      </c>
      <c r="L453" s="42"/>
      <c r="M453" s="231" t="s">
        <v>1</v>
      </c>
      <c r="N453" s="232" t="s">
        <v>42</v>
      </c>
      <c r="O453" s="85"/>
      <c r="P453" s="233">
        <f>O453*H453</f>
        <v>0</v>
      </c>
      <c r="Q453" s="233">
        <v>0</v>
      </c>
      <c r="R453" s="233">
        <f>Q453*H453</f>
        <v>0</v>
      </c>
      <c r="S453" s="233">
        <v>0</v>
      </c>
      <c r="T453" s="234">
        <f>S453*H453</f>
        <v>0</v>
      </c>
      <c r="AR453" s="235" t="s">
        <v>299</v>
      </c>
      <c r="AT453" s="235" t="s">
        <v>196</v>
      </c>
      <c r="AU453" s="235" t="s">
        <v>86</v>
      </c>
      <c r="AY453" s="16" t="s">
        <v>194</v>
      </c>
      <c r="BE453" s="236">
        <f>IF(N453="základní",J453,0)</f>
        <v>0</v>
      </c>
      <c r="BF453" s="236">
        <f>IF(N453="snížená",J453,0)</f>
        <v>0</v>
      </c>
      <c r="BG453" s="236">
        <f>IF(N453="zákl. přenesená",J453,0)</f>
        <v>0</v>
      </c>
      <c r="BH453" s="236">
        <f>IF(N453="sníž. přenesená",J453,0)</f>
        <v>0</v>
      </c>
      <c r="BI453" s="236">
        <f>IF(N453="nulová",J453,0)</f>
        <v>0</v>
      </c>
      <c r="BJ453" s="16" t="s">
        <v>86</v>
      </c>
      <c r="BK453" s="236">
        <f>ROUND(I453*H453,2)</f>
        <v>0</v>
      </c>
      <c r="BL453" s="16" t="s">
        <v>299</v>
      </c>
      <c r="BM453" s="235" t="s">
        <v>843</v>
      </c>
    </row>
    <row r="454" spans="2:65" s="1" customFormat="1" ht="24" customHeight="1">
      <c r="B454" s="37"/>
      <c r="C454" s="270" t="s">
        <v>844</v>
      </c>
      <c r="D454" s="270" t="s">
        <v>300</v>
      </c>
      <c r="E454" s="271" t="s">
        <v>845</v>
      </c>
      <c r="F454" s="272" t="s">
        <v>846</v>
      </c>
      <c r="G454" s="273" t="s">
        <v>231</v>
      </c>
      <c r="H454" s="274">
        <v>1</v>
      </c>
      <c r="I454" s="275"/>
      <c r="J454" s="276">
        <f>ROUND(I454*H454,2)</f>
        <v>0</v>
      </c>
      <c r="K454" s="272" t="s">
        <v>200</v>
      </c>
      <c r="L454" s="277"/>
      <c r="M454" s="278" t="s">
        <v>1</v>
      </c>
      <c r="N454" s="279" t="s">
        <v>42</v>
      </c>
      <c r="O454" s="85"/>
      <c r="P454" s="233">
        <f>O454*H454</f>
        <v>0</v>
      </c>
      <c r="Q454" s="233">
        <v>0.0138</v>
      </c>
      <c r="R454" s="233">
        <f>Q454*H454</f>
        <v>0.0138</v>
      </c>
      <c r="S454" s="233">
        <v>0</v>
      </c>
      <c r="T454" s="234">
        <f>S454*H454</f>
        <v>0</v>
      </c>
      <c r="AR454" s="235" t="s">
        <v>384</v>
      </c>
      <c r="AT454" s="235" t="s">
        <v>300</v>
      </c>
      <c r="AU454" s="235" t="s">
        <v>86</v>
      </c>
      <c r="AY454" s="16" t="s">
        <v>194</v>
      </c>
      <c r="BE454" s="236">
        <f>IF(N454="základní",J454,0)</f>
        <v>0</v>
      </c>
      <c r="BF454" s="236">
        <f>IF(N454="snížená",J454,0)</f>
        <v>0</v>
      </c>
      <c r="BG454" s="236">
        <f>IF(N454="zákl. přenesená",J454,0)</f>
        <v>0</v>
      </c>
      <c r="BH454" s="236">
        <f>IF(N454="sníž. přenesená",J454,0)</f>
        <v>0</v>
      </c>
      <c r="BI454" s="236">
        <f>IF(N454="nulová",J454,0)</f>
        <v>0</v>
      </c>
      <c r="BJ454" s="16" t="s">
        <v>86</v>
      </c>
      <c r="BK454" s="236">
        <f>ROUND(I454*H454,2)</f>
        <v>0</v>
      </c>
      <c r="BL454" s="16" t="s">
        <v>299</v>
      </c>
      <c r="BM454" s="235" t="s">
        <v>847</v>
      </c>
    </row>
    <row r="455" spans="2:65" s="1" customFormat="1" ht="24" customHeight="1">
      <c r="B455" s="37"/>
      <c r="C455" s="224" t="s">
        <v>848</v>
      </c>
      <c r="D455" s="224" t="s">
        <v>196</v>
      </c>
      <c r="E455" s="225" t="s">
        <v>849</v>
      </c>
      <c r="F455" s="226" t="s">
        <v>850</v>
      </c>
      <c r="G455" s="227" t="s">
        <v>231</v>
      </c>
      <c r="H455" s="228">
        <v>2</v>
      </c>
      <c r="I455" s="229"/>
      <c r="J455" s="230">
        <f>ROUND(I455*H455,2)</f>
        <v>0</v>
      </c>
      <c r="K455" s="226" t="s">
        <v>200</v>
      </c>
      <c r="L455" s="42"/>
      <c r="M455" s="231" t="s">
        <v>1</v>
      </c>
      <c r="N455" s="232" t="s">
        <v>42</v>
      </c>
      <c r="O455" s="85"/>
      <c r="P455" s="233">
        <f>O455*H455</f>
        <v>0</v>
      </c>
      <c r="Q455" s="233">
        <v>0.00092</v>
      </c>
      <c r="R455" s="233">
        <f>Q455*H455</f>
        <v>0.00184</v>
      </c>
      <c r="S455" s="233">
        <v>0</v>
      </c>
      <c r="T455" s="234">
        <f>S455*H455</f>
        <v>0</v>
      </c>
      <c r="AR455" s="235" t="s">
        <v>299</v>
      </c>
      <c r="AT455" s="235" t="s">
        <v>196</v>
      </c>
      <c r="AU455" s="235" t="s">
        <v>86</v>
      </c>
      <c r="AY455" s="16" t="s">
        <v>194</v>
      </c>
      <c r="BE455" s="236">
        <f>IF(N455="základní",J455,0)</f>
        <v>0</v>
      </c>
      <c r="BF455" s="236">
        <f>IF(N455="snížená",J455,0)</f>
        <v>0</v>
      </c>
      <c r="BG455" s="236">
        <f>IF(N455="zákl. přenesená",J455,0)</f>
        <v>0</v>
      </c>
      <c r="BH455" s="236">
        <f>IF(N455="sníž. přenesená",J455,0)</f>
        <v>0</v>
      </c>
      <c r="BI455" s="236">
        <f>IF(N455="nulová",J455,0)</f>
        <v>0</v>
      </c>
      <c r="BJ455" s="16" t="s">
        <v>86</v>
      </c>
      <c r="BK455" s="236">
        <f>ROUND(I455*H455,2)</f>
        <v>0</v>
      </c>
      <c r="BL455" s="16" t="s">
        <v>299</v>
      </c>
      <c r="BM455" s="235" t="s">
        <v>851</v>
      </c>
    </row>
    <row r="456" spans="2:65" s="1" customFormat="1" ht="24" customHeight="1">
      <c r="B456" s="37"/>
      <c r="C456" s="270" t="s">
        <v>852</v>
      </c>
      <c r="D456" s="270" t="s">
        <v>300</v>
      </c>
      <c r="E456" s="271" t="s">
        <v>853</v>
      </c>
      <c r="F456" s="272" t="s">
        <v>854</v>
      </c>
      <c r="G456" s="273" t="s">
        <v>231</v>
      </c>
      <c r="H456" s="274">
        <v>1</v>
      </c>
      <c r="I456" s="275"/>
      <c r="J456" s="276">
        <f>ROUND(I456*H456,2)</f>
        <v>0</v>
      </c>
      <c r="K456" s="272" t="s">
        <v>1</v>
      </c>
      <c r="L456" s="277"/>
      <c r="M456" s="278" t="s">
        <v>1</v>
      </c>
      <c r="N456" s="279" t="s">
        <v>42</v>
      </c>
      <c r="O456" s="85"/>
      <c r="P456" s="233">
        <f>O456*H456</f>
        <v>0</v>
      </c>
      <c r="Q456" s="233">
        <v>0.074</v>
      </c>
      <c r="R456" s="233">
        <f>Q456*H456</f>
        <v>0.074</v>
      </c>
      <c r="S456" s="233">
        <v>0</v>
      </c>
      <c r="T456" s="234">
        <f>S456*H456</f>
        <v>0</v>
      </c>
      <c r="AR456" s="235" t="s">
        <v>384</v>
      </c>
      <c r="AT456" s="235" t="s">
        <v>300</v>
      </c>
      <c r="AU456" s="235" t="s">
        <v>86</v>
      </c>
      <c r="AY456" s="16" t="s">
        <v>194</v>
      </c>
      <c r="BE456" s="236">
        <f>IF(N456="základní",J456,0)</f>
        <v>0</v>
      </c>
      <c r="BF456" s="236">
        <f>IF(N456="snížená",J456,0)</f>
        <v>0</v>
      </c>
      <c r="BG456" s="236">
        <f>IF(N456="zákl. přenesená",J456,0)</f>
        <v>0</v>
      </c>
      <c r="BH456" s="236">
        <f>IF(N456="sníž. přenesená",J456,0)</f>
        <v>0</v>
      </c>
      <c r="BI456" s="236">
        <f>IF(N456="nulová",J456,0)</f>
        <v>0</v>
      </c>
      <c r="BJ456" s="16" t="s">
        <v>86</v>
      </c>
      <c r="BK456" s="236">
        <f>ROUND(I456*H456,2)</f>
        <v>0</v>
      </c>
      <c r="BL456" s="16" t="s">
        <v>299</v>
      </c>
      <c r="BM456" s="235" t="s">
        <v>855</v>
      </c>
    </row>
    <row r="457" spans="2:65" s="1" customFormat="1" ht="24" customHeight="1">
      <c r="B457" s="37"/>
      <c r="C457" s="270" t="s">
        <v>856</v>
      </c>
      <c r="D457" s="270" t="s">
        <v>300</v>
      </c>
      <c r="E457" s="271" t="s">
        <v>857</v>
      </c>
      <c r="F457" s="272" t="s">
        <v>858</v>
      </c>
      <c r="G457" s="273" t="s">
        <v>231</v>
      </c>
      <c r="H457" s="274">
        <v>1</v>
      </c>
      <c r="I457" s="275"/>
      <c r="J457" s="276">
        <f>ROUND(I457*H457,2)</f>
        <v>0</v>
      </c>
      <c r="K457" s="272" t="s">
        <v>1</v>
      </c>
      <c r="L457" s="277"/>
      <c r="M457" s="278" t="s">
        <v>1</v>
      </c>
      <c r="N457" s="279" t="s">
        <v>42</v>
      </c>
      <c r="O457" s="85"/>
      <c r="P457" s="233">
        <f>O457*H457</f>
        <v>0</v>
      </c>
      <c r="Q457" s="233">
        <v>0.074</v>
      </c>
      <c r="R457" s="233">
        <f>Q457*H457</f>
        <v>0.074</v>
      </c>
      <c r="S457" s="233">
        <v>0</v>
      </c>
      <c r="T457" s="234">
        <f>S457*H457</f>
        <v>0</v>
      </c>
      <c r="AR457" s="235" t="s">
        <v>384</v>
      </c>
      <c r="AT457" s="235" t="s">
        <v>300</v>
      </c>
      <c r="AU457" s="235" t="s">
        <v>86</v>
      </c>
      <c r="AY457" s="16" t="s">
        <v>194</v>
      </c>
      <c r="BE457" s="236">
        <f>IF(N457="základní",J457,0)</f>
        <v>0</v>
      </c>
      <c r="BF457" s="236">
        <f>IF(N457="snížená",J457,0)</f>
        <v>0</v>
      </c>
      <c r="BG457" s="236">
        <f>IF(N457="zákl. přenesená",J457,0)</f>
        <v>0</v>
      </c>
      <c r="BH457" s="236">
        <f>IF(N457="sníž. přenesená",J457,0)</f>
        <v>0</v>
      </c>
      <c r="BI457" s="236">
        <f>IF(N457="nulová",J457,0)</f>
        <v>0</v>
      </c>
      <c r="BJ457" s="16" t="s">
        <v>86</v>
      </c>
      <c r="BK457" s="236">
        <f>ROUND(I457*H457,2)</f>
        <v>0</v>
      </c>
      <c r="BL457" s="16" t="s">
        <v>299</v>
      </c>
      <c r="BM457" s="235" t="s">
        <v>859</v>
      </c>
    </row>
    <row r="458" spans="2:65" s="1" customFormat="1" ht="16.5" customHeight="1">
      <c r="B458" s="37"/>
      <c r="C458" s="224" t="s">
        <v>860</v>
      </c>
      <c r="D458" s="224" t="s">
        <v>196</v>
      </c>
      <c r="E458" s="225" t="s">
        <v>861</v>
      </c>
      <c r="F458" s="226" t="s">
        <v>862</v>
      </c>
      <c r="G458" s="227" t="s">
        <v>231</v>
      </c>
      <c r="H458" s="228">
        <v>3</v>
      </c>
      <c r="I458" s="229"/>
      <c r="J458" s="230">
        <f>ROUND(I458*H458,2)</f>
        <v>0</v>
      </c>
      <c r="K458" s="226" t="s">
        <v>200</v>
      </c>
      <c r="L458" s="42"/>
      <c r="M458" s="231" t="s">
        <v>1</v>
      </c>
      <c r="N458" s="232" t="s">
        <v>42</v>
      </c>
      <c r="O458" s="85"/>
      <c r="P458" s="233">
        <f>O458*H458</f>
        <v>0</v>
      </c>
      <c r="Q458" s="233">
        <v>0.00026</v>
      </c>
      <c r="R458" s="233">
        <f>Q458*H458</f>
        <v>0.0007799999999999999</v>
      </c>
      <c r="S458" s="233">
        <v>0</v>
      </c>
      <c r="T458" s="234">
        <f>S458*H458</f>
        <v>0</v>
      </c>
      <c r="AR458" s="235" t="s">
        <v>299</v>
      </c>
      <c r="AT458" s="235" t="s">
        <v>196</v>
      </c>
      <c r="AU458" s="235" t="s">
        <v>86</v>
      </c>
      <c r="AY458" s="16" t="s">
        <v>194</v>
      </c>
      <c r="BE458" s="236">
        <f>IF(N458="základní",J458,0)</f>
        <v>0</v>
      </c>
      <c r="BF458" s="236">
        <f>IF(N458="snížená",J458,0)</f>
        <v>0</v>
      </c>
      <c r="BG458" s="236">
        <f>IF(N458="zákl. přenesená",J458,0)</f>
        <v>0</v>
      </c>
      <c r="BH458" s="236">
        <f>IF(N458="sníž. přenesená",J458,0)</f>
        <v>0</v>
      </c>
      <c r="BI458" s="236">
        <f>IF(N458="nulová",J458,0)</f>
        <v>0</v>
      </c>
      <c r="BJ458" s="16" t="s">
        <v>86</v>
      </c>
      <c r="BK458" s="236">
        <f>ROUND(I458*H458,2)</f>
        <v>0</v>
      </c>
      <c r="BL458" s="16" t="s">
        <v>299</v>
      </c>
      <c r="BM458" s="235" t="s">
        <v>863</v>
      </c>
    </row>
    <row r="459" spans="2:65" s="1" customFormat="1" ht="24" customHeight="1">
      <c r="B459" s="37"/>
      <c r="C459" s="270" t="s">
        <v>864</v>
      </c>
      <c r="D459" s="270" t="s">
        <v>300</v>
      </c>
      <c r="E459" s="271" t="s">
        <v>865</v>
      </c>
      <c r="F459" s="272" t="s">
        <v>866</v>
      </c>
      <c r="G459" s="273" t="s">
        <v>231</v>
      </c>
      <c r="H459" s="274">
        <v>3</v>
      </c>
      <c r="I459" s="275"/>
      <c r="J459" s="276">
        <f>ROUND(I459*H459,2)</f>
        <v>0</v>
      </c>
      <c r="K459" s="272" t="s">
        <v>200</v>
      </c>
      <c r="L459" s="277"/>
      <c r="M459" s="278" t="s">
        <v>1</v>
      </c>
      <c r="N459" s="279" t="s">
        <v>42</v>
      </c>
      <c r="O459" s="85"/>
      <c r="P459" s="233">
        <f>O459*H459</f>
        <v>0</v>
      </c>
      <c r="Q459" s="233">
        <v>0.0357</v>
      </c>
      <c r="R459" s="233">
        <f>Q459*H459</f>
        <v>0.1071</v>
      </c>
      <c r="S459" s="233">
        <v>0</v>
      </c>
      <c r="T459" s="234">
        <f>S459*H459</f>
        <v>0</v>
      </c>
      <c r="AR459" s="235" t="s">
        <v>384</v>
      </c>
      <c r="AT459" s="235" t="s">
        <v>300</v>
      </c>
      <c r="AU459" s="235" t="s">
        <v>86</v>
      </c>
      <c r="AY459" s="16" t="s">
        <v>194</v>
      </c>
      <c r="BE459" s="236">
        <f>IF(N459="základní",J459,0)</f>
        <v>0</v>
      </c>
      <c r="BF459" s="236">
        <f>IF(N459="snížená",J459,0)</f>
        <v>0</v>
      </c>
      <c r="BG459" s="236">
        <f>IF(N459="zákl. přenesená",J459,0)</f>
        <v>0</v>
      </c>
      <c r="BH459" s="236">
        <f>IF(N459="sníž. přenesená",J459,0)</f>
        <v>0</v>
      </c>
      <c r="BI459" s="236">
        <f>IF(N459="nulová",J459,0)</f>
        <v>0</v>
      </c>
      <c r="BJ459" s="16" t="s">
        <v>86</v>
      </c>
      <c r="BK459" s="236">
        <f>ROUND(I459*H459,2)</f>
        <v>0</v>
      </c>
      <c r="BL459" s="16" t="s">
        <v>299</v>
      </c>
      <c r="BM459" s="235" t="s">
        <v>867</v>
      </c>
    </row>
    <row r="460" spans="2:65" s="1" customFormat="1" ht="24" customHeight="1">
      <c r="B460" s="37"/>
      <c r="C460" s="224" t="s">
        <v>868</v>
      </c>
      <c r="D460" s="224" t="s">
        <v>196</v>
      </c>
      <c r="E460" s="225" t="s">
        <v>869</v>
      </c>
      <c r="F460" s="226" t="s">
        <v>870</v>
      </c>
      <c r="G460" s="227" t="s">
        <v>231</v>
      </c>
      <c r="H460" s="228">
        <v>13</v>
      </c>
      <c r="I460" s="229"/>
      <c r="J460" s="230">
        <f>ROUND(I460*H460,2)</f>
        <v>0</v>
      </c>
      <c r="K460" s="226" t="s">
        <v>200</v>
      </c>
      <c r="L460" s="42"/>
      <c r="M460" s="231" t="s">
        <v>1</v>
      </c>
      <c r="N460" s="232" t="s">
        <v>42</v>
      </c>
      <c r="O460" s="85"/>
      <c r="P460" s="233">
        <f>O460*H460</f>
        <v>0</v>
      </c>
      <c r="Q460" s="233">
        <v>0.00047</v>
      </c>
      <c r="R460" s="233">
        <f>Q460*H460</f>
        <v>0.00611</v>
      </c>
      <c r="S460" s="233">
        <v>0</v>
      </c>
      <c r="T460" s="234">
        <f>S460*H460</f>
        <v>0</v>
      </c>
      <c r="AR460" s="235" t="s">
        <v>299</v>
      </c>
      <c r="AT460" s="235" t="s">
        <v>196</v>
      </c>
      <c r="AU460" s="235" t="s">
        <v>86</v>
      </c>
      <c r="AY460" s="16" t="s">
        <v>194</v>
      </c>
      <c r="BE460" s="236">
        <f>IF(N460="základní",J460,0)</f>
        <v>0</v>
      </c>
      <c r="BF460" s="236">
        <f>IF(N460="snížená",J460,0)</f>
        <v>0</v>
      </c>
      <c r="BG460" s="236">
        <f>IF(N460="zákl. přenesená",J460,0)</f>
        <v>0</v>
      </c>
      <c r="BH460" s="236">
        <f>IF(N460="sníž. přenesená",J460,0)</f>
        <v>0</v>
      </c>
      <c r="BI460" s="236">
        <f>IF(N460="nulová",J460,0)</f>
        <v>0</v>
      </c>
      <c r="BJ460" s="16" t="s">
        <v>86</v>
      </c>
      <c r="BK460" s="236">
        <f>ROUND(I460*H460,2)</f>
        <v>0</v>
      </c>
      <c r="BL460" s="16" t="s">
        <v>299</v>
      </c>
      <c r="BM460" s="235" t="s">
        <v>871</v>
      </c>
    </row>
    <row r="461" spans="2:51" s="13" customFormat="1" ht="12">
      <c r="B461" s="248"/>
      <c r="C461" s="249"/>
      <c r="D461" s="239" t="s">
        <v>203</v>
      </c>
      <c r="E461" s="250" t="s">
        <v>1</v>
      </c>
      <c r="F461" s="251" t="s">
        <v>872</v>
      </c>
      <c r="G461" s="249"/>
      <c r="H461" s="252">
        <v>5</v>
      </c>
      <c r="I461" s="253"/>
      <c r="J461" s="249"/>
      <c r="K461" s="249"/>
      <c r="L461" s="254"/>
      <c r="M461" s="255"/>
      <c r="N461" s="256"/>
      <c r="O461" s="256"/>
      <c r="P461" s="256"/>
      <c r="Q461" s="256"/>
      <c r="R461" s="256"/>
      <c r="S461" s="256"/>
      <c r="T461" s="257"/>
      <c r="AT461" s="258" t="s">
        <v>203</v>
      </c>
      <c r="AU461" s="258" t="s">
        <v>86</v>
      </c>
      <c r="AV461" s="13" t="s">
        <v>86</v>
      </c>
      <c r="AW461" s="13" t="s">
        <v>32</v>
      </c>
      <c r="AX461" s="13" t="s">
        <v>76</v>
      </c>
      <c r="AY461" s="258" t="s">
        <v>194</v>
      </c>
    </row>
    <row r="462" spans="2:51" s="13" customFormat="1" ht="12">
      <c r="B462" s="248"/>
      <c r="C462" s="249"/>
      <c r="D462" s="239" t="s">
        <v>203</v>
      </c>
      <c r="E462" s="250" t="s">
        <v>1</v>
      </c>
      <c r="F462" s="251" t="s">
        <v>873</v>
      </c>
      <c r="G462" s="249"/>
      <c r="H462" s="252">
        <v>5</v>
      </c>
      <c r="I462" s="253"/>
      <c r="J462" s="249"/>
      <c r="K462" s="249"/>
      <c r="L462" s="254"/>
      <c r="M462" s="255"/>
      <c r="N462" s="256"/>
      <c r="O462" s="256"/>
      <c r="P462" s="256"/>
      <c r="Q462" s="256"/>
      <c r="R462" s="256"/>
      <c r="S462" s="256"/>
      <c r="T462" s="257"/>
      <c r="AT462" s="258" t="s">
        <v>203</v>
      </c>
      <c r="AU462" s="258" t="s">
        <v>86</v>
      </c>
      <c r="AV462" s="13" t="s">
        <v>86</v>
      </c>
      <c r="AW462" s="13" t="s">
        <v>32</v>
      </c>
      <c r="AX462" s="13" t="s">
        <v>76</v>
      </c>
      <c r="AY462" s="258" t="s">
        <v>194</v>
      </c>
    </row>
    <row r="463" spans="2:51" s="13" customFormat="1" ht="12">
      <c r="B463" s="248"/>
      <c r="C463" s="249"/>
      <c r="D463" s="239" t="s">
        <v>203</v>
      </c>
      <c r="E463" s="250" t="s">
        <v>1</v>
      </c>
      <c r="F463" s="251" t="s">
        <v>874</v>
      </c>
      <c r="G463" s="249"/>
      <c r="H463" s="252">
        <v>3</v>
      </c>
      <c r="I463" s="253"/>
      <c r="J463" s="249"/>
      <c r="K463" s="249"/>
      <c r="L463" s="254"/>
      <c r="M463" s="255"/>
      <c r="N463" s="256"/>
      <c r="O463" s="256"/>
      <c r="P463" s="256"/>
      <c r="Q463" s="256"/>
      <c r="R463" s="256"/>
      <c r="S463" s="256"/>
      <c r="T463" s="257"/>
      <c r="AT463" s="258" t="s">
        <v>203</v>
      </c>
      <c r="AU463" s="258" t="s">
        <v>86</v>
      </c>
      <c r="AV463" s="13" t="s">
        <v>86</v>
      </c>
      <c r="AW463" s="13" t="s">
        <v>32</v>
      </c>
      <c r="AX463" s="13" t="s">
        <v>76</v>
      </c>
      <c r="AY463" s="258" t="s">
        <v>194</v>
      </c>
    </row>
    <row r="464" spans="2:51" s="14" customFormat="1" ht="12">
      <c r="B464" s="259"/>
      <c r="C464" s="260"/>
      <c r="D464" s="239" t="s">
        <v>203</v>
      </c>
      <c r="E464" s="261" t="s">
        <v>1</v>
      </c>
      <c r="F464" s="262" t="s">
        <v>219</v>
      </c>
      <c r="G464" s="260"/>
      <c r="H464" s="263">
        <v>13</v>
      </c>
      <c r="I464" s="264"/>
      <c r="J464" s="260"/>
      <c r="K464" s="260"/>
      <c r="L464" s="265"/>
      <c r="M464" s="266"/>
      <c r="N464" s="267"/>
      <c r="O464" s="267"/>
      <c r="P464" s="267"/>
      <c r="Q464" s="267"/>
      <c r="R464" s="267"/>
      <c r="S464" s="267"/>
      <c r="T464" s="268"/>
      <c r="AT464" s="269" t="s">
        <v>203</v>
      </c>
      <c r="AU464" s="269" t="s">
        <v>86</v>
      </c>
      <c r="AV464" s="14" t="s">
        <v>201</v>
      </c>
      <c r="AW464" s="14" t="s">
        <v>32</v>
      </c>
      <c r="AX464" s="14" t="s">
        <v>84</v>
      </c>
      <c r="AY464" s="269" t="s">
        <v>194</v>
      </c>
    </row>
    <row r="465" spans="2:65" s="1" customFormat="1" ht="24" customHeight="1">
      <c r="B465" s="37"/>
      <c r="C465" s="270" t="s">
        <v>875</v>
      </c>
      <c r="D465" s="270" t="s">
        <v>300</v>
      </c>
      <c r="E465" s="271" t="s">
        <v>876</v>
      </c>
      <c r="F465" s="272" t="s">
        <v>877</v>
      </c>
      <c r="G465" s="273" t="s">
        <v>231</v>
      </c>
      <c r="H465" s="274">
        <v>13</v>
      </c>
      <c r="I465" s="275"/>
      <c r="J465" s="276">
        <f>ROUND(I465*H465,2)</f>
        <v>0</v>
      </c>
      <c r="K465" s="272" t="s">
        <v>200</v>
      </c>
      <c r="L465" s="277"/>
      <c r="M465" s="278" t="s">
        <v>1</v>
      </c>
      <c r="N465" s="279" t="s">
        <v>42</v>
      </c>
      <c r="O465" s="85"/>
      <c r="P465" s="233">
        <f>O465*H465</f>
        <v>0</v>
      </c>
      <c r="Q465" s="233">
        <v>0.016</v>
      </c>
      <c r="R465" s="233">
        <f>Q465*H465</f>
        <v>0.20800000000000002</v>
      </c>
      <c r="S465" s="233">
        <v>0</v>
      </c>
      <c r="T465" s="234">
        <f>S465*H465</f>
        <v>0</v>
      </c>
      <c r="AR465" s="235" t="s">
        <v>384</v>
      </c>
      <c r="AT465" s="235" t="s">
        <v>300</v>
      </c>
      <c r="AU465" s="235" t="s">
        <v>86</v>
      </c>
      <c r="AY465" s="16" t="s">
        <v>194</v>
      </c>
      <c r="BE465" s="236">
        <f>IF(N465="základní",J465,0)</f>
        <v>0</v>
      </c>
      <c r="BF465" s="236">
        <f>IF(N465="snížená",J465,0)</f>
        <v>0</v>
      </c>
      <c r="BG465" s="236">
        <f>IF(N465="zákl. přenesená",J465,0)</f>
        <v>0</v>
      </c>
      <c r="BH465" s="236">
        <f>IF(N465="sníž. přenesená",J465,0)</f>
        <v>0</v>
      </c>
      <c r="BI465" s="236">
        <f>IF(N465="nulová",J465,0)</f>
        <v>0</v>
      </c>
      <c r="BJ465" s="16" t="s">
        <v>86</v>
      </c>
      <c r="BK465" s="236">
        <f>ROUND(I465*H465,2)</f>
        <v>0</v>
      </c>
      <c r="BL465" s="16" t="s">
        <v>299</v>
      </c>
      <c r="BM465" s="235" t="s">
        <v>878</v>
      </c>
    </row>
    <row r="466" spans="2:65" s="1" customFormat="1" ht="24" customHeight="1">
      <c r="B466" s="37"/>
      <c r="C466" s="224" t="s">
        <v>879</v>
      </c>
      <c r="D466" s="224" t="s">
        <v>196</v>
      </c>
      <c r="E466" s="225" t="s">
        <v>880</v>
      </c>
      <c r="F466" s="226" t="s">
        <v>881</v>
      </c>
      <c r="G466" s="227" t="s">
        <v>231</v>
      </c>
      <c r="H466" s="228">
        <v>1</v>
      </c>
      <c r="I466" s="229"/>
      <c r="J466" s="230">
        <f>ROUND(I466*H466,2)</f>
        <v>0</v>
      </c>
      <c r="K466" s="226" t="s">
        <v>200</v>
      </c>
      <c r="L466" s="42"/>
      <c r="M466" s="231" t="s">
        <v>1</v>
      </c>
      <c r="N466" s="232" t="s">
        <v>42</v>
      </c>
      <c r="O466" s="85"/>
      <c r="P466" s="233">
        <f>O466*H466</f>
        <v>0</v>
      </c>
      <c r="Q466" s="233">
        <v>0.0004</v>
      </c>
      <c r="R466" s="233">
        <f>Q466*H466</f>
        <v>0.0004</v>
      </c>
      <c r="S466" s="233">
        <v>0</v>
      </c>
      <c r="T466" s="234">
        <f>S466*H466</f>
        <v>0</v>
      </c>
      <c r="AR466" s="235" t="s">
        <v>299</v>
      </c>
      <c r="AT466" s="235" t="s">
        <v>196</v>
      </c>
      <c r="AU466" s="235" t="s">
        <v>86</v>
      </c>
      <c r="AY466" s="16" t="s">
        <v>194</v>
      </c>
      <c r="BE466" s="236">
        <f>IF(N466="základní",J466,0)</f>
        <v>0</v>
      </c>
      <c r="BF466" s="236">
        <f>IF(N466="snížená",J466,0)</f>
        <v>0</v>
      </c>
      <c r="BG466" s="236">
        <f>IF(N466="zákl. přenesená",J466,0)</f>
        <v>0</v>
      </c>
      <c r="BH466" s="236">
        <f>IF(N466="sníž. přenesená",J466,0)</f>
        <v>0</v>
      </c>
      <c r="BI466" s="236">
        <f>IF(N466="nulová",J466,0)</f>
        <v>0</v>
      </c>
      <c r="BJ466" s="16" t="s">
        <v>86</v>
      </c>
      <c r="BK466" s="236">
        <f>ROUND(I466*H466,2)</f>
        <v>0</v>
      </c>
      <c r="BL466" s="16" t="s">
        <v>299</v>
      </c>
      <c r="BM466" s="235" t="s">
        <v>882</v>
      </c>
    </row>
    <row r="467" spans="2:51" s="13" customFormat="1" ht="12">
      <c r="B467" s="248"/>
      <c r="C467" s="249"/>
      <c r="D467" s="239" t="s">
        <v>203</v>
      </c>
      <c r="E467" s="250" t="s">
        <v>1</v>
      </c>
      <c r="F467" s="251" t="s">
        <v>809</v>
      </c>
      <c r="G467" s="249"/>
      <c r="H467" s="252">
        <v>1</v>
      </c>
      <c r="I467" s="253"/>
      <c r="J467" s="249"/>
      <c r="K467" s="249"/>
      <c r="L467" s="254"/>
      <c r="M467" s="255"/>
      <c r="N467" s="256"/>
      <c r="O467" s="256"/>
      <c r="P467" s="256"/>
      <c r="Q467" s="256"/>
      <c r="R467" s="256"/>
      <c r="S467" s="256"/>
      <c r="T467" s="257"/>
      <c r="AT467" s="258" t="s">
        <v>203</v>
      </c>
      <c r="AU467" s="258" t="s">
        <v>86</v>
      </c>
      <c r="AV467" s="13" t="s">
        <v>86</v>
      </c>
      <c r="AW467" s="13" t="s">
        <v>32</v>
      </c>
      <c r="AX467" s="13" t="s">
        <v>84</v>
      </c>
      <c r="AY467" s="258" t="s">
        <v>194</v>
      </c>
    </row>
    <row r="468" spans="2:65" s="1" customFormat="1" ht="24" customHeight="1">
      <c r="B468" s="37"/>
      <c r="C468" s="270" t="s">
        <v>883</v>
      </c>
      <c r="D468" s="270" t="s">
        <v>300</v>
      </c>
      <c r="E468" s="271" t="s">
        <v>884</v>
      </c>
      <c r="F468" s="272" t="s">
        <v>885</v>
      </c>
      <c r="G468" s="273" t="s">
        <v>231</v>
      </c>
      <c r="H468" s="274">
        <v>1</v>
      </c>
      <c r="I468" s="275"/>
      <c r="J468" s="276">
        <f>ROUND(I468*H468,2)</f>
        <v>0</v>
      </c>
      <c r="K468" s="272" t="s">
        <v>200</v>
      </c>
      <c r="L468" s="277"/>
      <c r="M468" s="278" t="s">
        <v>1</v>
      </c>
      <c r="N468" s="279" t="s">
        <v>42</v>
      </c>
      <c r="O468" s="85"/>
      <c r="P468" s="233">
        <f>O468*H468</f>
        <v>0</v>
      </c>
      <c r="Q468" s="233">
        <v>0.017</v>
      </c>
      <c r="R468" s="233">
        <f>Q468*H468</f>
        <v>0.017</v>
      </c>
      <c r="S468" s="233">
        <v>0</v>
      </c>
      <c r="T468" s="234">
        <f>S468*H468</f>
        <v>0</v>
      </c>
      <c r="AR468" s="235" t="s">
        <v>384</v>
      </c>
      <c r="AT468" s="235" t="s">
        <v>300</v>
      </c>
      <c r="AU468" s="235" t="s">
        <v>86</v>
      </c>
      <c r="AY468" s="16" t="s">
        <v>194</v>
      </c>
      <c r="BE468" s="236">
        <f>IF(N468="základní",J468,0)</f>
        <v>0</v>
      </c>
      <c r="BF468" s="236">
        <f>IF(N468="snížená",J468,0)</f>
        <v>0</v>
      </c>
      <c r="BG468" s="236">
        <f>IF(N468="zákl. přenesená",J468,0)</f>
        <v>0</v>
      </c>
      <c r="BH468" s="236">
        <f>IF(N468="sníž. přenesená",J468,0)</f>
        <v>0</v>
      </c>
      <c r="BI468" s="236">
        <f>IF(N468="nulová",J468,0)</f>
        <v>0</v>
      </c>
      <c r="BJ468" s="16" t="s">
        <v>86</v>
      </c>
      <c r="BK468" s="236">
        <f>ROUND(I468*H468,2)</f>
        <v>0</v>
      </c>
      <c r="BL468" s="16" t="s">
        <v>299</v>
      </c>
      <c r="BM468" s="235" t="s">
        <v>886</v>
      </c>
    </row>
    <row r="469" spans="2:65" s="1" customFormat="1" ht="24" customHeight="1">
      <c r="B469" s="37"/>
      <c r="C469" s="224" t="s">
        <v>887</v>
      </c>
      <c r="D469" s="224" t="s">
        <v>196</v>
      </c>
      <c r="E469" s="225" t="s">
        <v>888</v>
      </c>
      <c r="F469" s="226" t="s">
        <v>889</v>
      </c>
      <c r="G469" s="227" t="s">
        <v>231</v>
      </c>
      <c r="H469" s="228">
        <v>2</v>
      </c>
      <c r="I469" s="229"/>
      <c r="J469" s="230">
        <f>ROUND(I469*H469,2)</f>
        <v>0</v>
      </c>
      <c r="K469" s="226" t="s">
        <v>200</v>
      </c>
      <c r="L469" s="42"/>
      <c r="M469" s="231" t="s">
        <v>1</v>
      </c>
      <c r="N469" s="232" t="s">
        <v>42</v>
      </c>
      <c r="O469" s="85"/>
      <c r="P469" s="233">
        <f>O469*H469</f>
        <v>0</v>
      </c>
      <c r="Q469" s="233">
        <v>0.00041</v>
      </c>
      <c r="R469" s="233">
        <f>Q469*H469</f>
        <v>0.00082</v>
      </c>
      <c r="S469" s="233">
        <v>0</v>
      </c>
      <c r="T469" s="234">
        <f>S469*H469</f>
        <v>0</v>
      </c>
      <c r="AR469" s="235" t="s">
        <v>299</v>
      </c>
      <c r="AT469" s="235" t="s">
        <v>196</v>
      </c>
      <c r="AU469" s="235" t="s">
        <v>86</v>
      </c>
      <c r="AY469" s="16" t="s">
        <v>194</v>
      </c>
      <c r="BE469" s="236">
        <f>IF(N469="základní",J469,0)</f>
        <v>0</v>
      </c>
      <c r="BF469" s="236">
        <f>IF(N469="snížená",J469,0)</f>
        <v>0</v>
      </c>
      <c r="BG469" s="236">
        <f>IF(N469="zákl. přenesená",J469,0)</f>
        <v>0</v>
      </c>
      <c r="BH469" s="236">
        <f>IF(N469="sníž. přenesená",J469,0)</f>
        <v>0</v>
      </c>
      <c r="BI469" s="236">
        <f>IF(N469="nulová",J469,0)</f>
        <v>0</v>
      </c>
      <c r="BJ469" s="16" t="s">
        <v>86</v>
      </c>
      <c r="BK469" s="236">
        <f>ROUND(I469*H469,2)</f>
        <v>0</v>
      </c>
      <c r="BL469" s="16" t="s">
        <v>299</v>
      </c>
      <c r="BM469" s="235" t="s">
        <v>890</v>
      </c>
    </row>
    <row r="470" spans="2:51" s="13" customFormat="1" ht="12">
      <c r="B470" s="248"/>
      <c r="C470" s="249"/>
      <c r="D470" s="239" t="s">
        <v>203</v>
      </c>
      <c r="E470" s="250" t="s">
        <v>1</v>
      </c>
      <c r="F470" s="251" t="s">
        <v>808</v>
      </c>
      <c r="G470" s="249"/>
      <c r="H470" s="252">
        <v>1</v>
      </c>
      <c r="I470" s="253"/>
      <c r="J470" s="249"/>
      <c r="K470" s="249"/>
      <c r="L470" s="254"/>
      <c r="M470" s="255"/>
      <c r="N470" s="256"/>
      <c r="O470" s="256"/>
      <c r="P470" s="256"/>
      <c r="Q470" s="256"/>
      <c r="R470" s="256"/>
      <c r="S470" s="256"/>
      <c r="T470" s="257"/>
      <c r="AT470" s="258" t="s">
        <v>203</v>
      </c>
      <c r="AU470" s="258" t="s">
        <v>86</v>
      </c>
      <c r="AV470" s="13" t="s">
        <v>86</v>
      </c>
      <c r="AW470" s="13" t="s">
        <v>32</v>
      </c>
      <c r="AX470" s="13" t="s">
        <v>76</v>
      </c>
      <c r="AY470" s="258" t="s">
        <v>194</v>
      </c>
    </row>
    <row r="471" spans="2:51" s="13" customFormat="1" ht="12">
      <c r="B471" s="248"/>
      <c r="C471" s="249"/>
      <c r="D471" s="239" t="s">
        <v>203</v>
      </c>
      <c r="E471" s="250" t="s">
        <v>1</v>
      </c>
      <c r="F471" s="251" t="s">
        <v>809</v>
      </c>
      <c r="G471" s="249"/>
      <c r="H471" s="252">
        <v>1</v>
      </c>
      <c r="I471" s="253"/>
      <c r="J471" s="249"/>
      <c r="K471" s="249"/>
      <c r="L471" s="254"/>
      <c r="M471" s="255"/>
      <c r="N471" s="256"/>
      <c r="O471" s="256"/>
      <c r="P471" s="256"/>
      <c r="Q471" s="256"/>
      <c r="R471" s="256"/>
      <c r="S471" s="256"/>
      <c r="T471" s="257"/>
      <c r="AT471" s="258" t="s">
        <v>203</v>
      </c>
      <c r="AU471" s="258" t="s">
        <v>86</v>
      </c>
      <c r="AV471" s="13" t="s">
        <v>86</v>
      </c>
      <c r="AW471" s="13" t="s">
        <v>32</v>
      </c>
      <c r="AX471" s="13" t="s">
        <v>76</v>
      </c>
      <c r="AY471" s="258" t="s">
        <v>194</v>
      </c>
    </row>
    <row r="472" spans="2:51" s="14" customFormat="1" ht="12">
      <c r="B472" s="259"/>
      <c r="C472" s="260"/>
      <c r="D472" s="239" t="s">
        <v>203</v>
      </c>
      <c r="E472" s="261" t="s">
        <v>1</v>
      </c>
      <c r="F472" s="262" t="s">
        <v>219</v>
      </c>
      <c r="G472" s="260"/>
      <c r="H472" s="263">
        <v>2</v>
      </c>
      <c r="I472" s="264"/>
      <c r="J472" s="260"/>
      <c r="K472" s="260"/>
      <c r="L472" s="265"/>
      <c r="M472" s="266"/>
      <c r="N472" s="267"/>
      <c r="O472" s="267"/>
      <c r="P472" s="267"/>
      <c r="Q472" s="267"/>
      <c r="R472" s="267"/>
      <c r="S472" s="267"/>
      <c r="T472" s="268"/>
      <c r="AT472" s="269" t="s">
        <v>203</v>
      </c>
      <c r="AU472" s="269" t="s">
        <v>86</v>
      </c>
      <c r="AV472" s="14" t="s">
        <v>201</v>
      </c>
      <c r="AW472" s="14" t="s">
        <v>32</v>
      </c>
      <c r="AX472" s="14" t="s">
        <v>84</v>
      </c>
      <c r="AY472" s="269" t="s">
        <v>194</v>
      </c>
    </row>
    <row r="473" spans="2:65" s="1" customFormat="1" ht="24" customHeight="1">
      <c r="B473" s="37"/>
      <c r="C473" s="270" t="s">
        <v>891</v>
      </c>
      <c r="D473" s="270" t="s">
        <v>300</v>
      </c>
      <c r="E473" s="271" t="s">
        <v>892</v>
      </c>
      <c r="F473" s="272" t="s">
        <v>893</v>
      </c>
      <c r="G473" s="273" t="s">
        <v>231</v>
      </c>
      <c r="H473" s="274">
        <v>2</v>
      </c>
      <c r="I473" s="275"/>
      <c r="J473" s="276">
        <f>ROUND(I473*H473,2)</f>
        <v>0</v>
      </c>
      <c r="K473" s="272" t="s">
        <v>200</v>
      </c>
      <c r="L473" s="277"/>
      <c r="M473" s="278" t="s">
        <v>1</v>
      </c>
      <c r="N473" s="279" t="s">
        <v>42</v>
      </c>
      <c r="O473" s="85"/>
      <c r="P473" s="233">
        <f>O473*H473</f>
        <v>0</v>
      </c>
      <c r="Q473" s="233">
        <v>0.027</v>
      </c>
      <c r="R473" s="233">
        <f>Q473*H473</f>
        <v>0.054</v>
      </c>
      <c r="S473" s="233">
        <v>0</v>
      </c>
      <c r="T473" s="234">
        <f>S473*H473</f>
        <v>0</v>
      </c>
      <c r="AR473" s="235" t="s">
        <v>384</v>
      </c>
      <c r="AT473" s="235" t="s">
        <v>300</v>
      </c>
      <c r="AU473" s="235" t="s">
        <v>86</v>
      </c>
      <c r="AY473" s="16" t="s">
        <v>194</v>
      </c>
      <c r="BE473" s="236">
        <f>IF(N473="základní",J473,0)</f>
        <v>0</v>
      </c>
      <c r="BF473" s="236">
        <f>IF(N473="snížená",J473,0)</f>
        <v>0</v>
      </c>
      <c r="BG473" s="236">
        <f>IF(N473="zákl. přenesená",J473,0)</f>
        <v>0</v>
      </c>
      <c r="BH473" s="236">
        <f>IF(N473="sníž. přenesená",J473,0)</f>
        <v>0</v>
      </c>
      <c r="BI473" s="236">
        <f>IF(N473="nulová",J473,0)</f>
        <v>0</v>
      </c>
      <c r="BJ473" s="16" t="s">
        <v>86</v>
      </c>
      <c r="BK473" s="236">
        <f>ROUND(I473*H473,2)</f>
        <v>0</v>
      </c>
      <c r="BL473" s="16" t="s">
        <v>299</v>
      </c>
      <c r="BM473" s="235" t="s">
        <v>894</v>
      </c>
    </row>
    <row r="474" spans="2:65" s="1" customFormat="1" ht="24" customHeight="1">
      <c r="B474" s="37"/>
      <c r="C474" s="224" t="s">
        <v>895</v>
      </c>
      <c r="D474" s="224" t="s">
        <v>196</v>
      </c>
      <c r="E474" s="225" t="s">
        <v>896</v>
      </c>
      <c r="F474" s="226" t="s">
        <v>897</v>
      </c>
      <c r="G474" s="227" t="s">
        <v>231</v>
      </c>
      <c r="H474" s="228">
        <v>6</v>
      </c>
      <c r="I474" s="229"/>
      <c r="J474" s="230">
        <f>ROUND(I474*H474,2)</f>
        <v>0</v>
      </c>
      <c r="K474" s="226" t="s">
        <v>200</v>
      </c>
      <c r="L474" s="42"/>
      <c r="M474" s="231" t="s">
        <v>1</v>
      </c>
      <c r="N474" s="232" t="s">
        <v>42</v>
      </c>
      <c r="O474" s="85"/>
      <c r="P474" s="233">
        <f>O474*H474</f>
        <v>0</v>
      </c>
      <c r="Q474" s="233">
        <v>0</v>
      </c>
      <c r="R474" s="233">
        <f>Q474*H474</f>
        <v>0</v>
      </c>
      <c r="S474" s="233">
        <v>0</v>
      </c>
      <c r="T474" s="234">
        <f>S474*H474</f>
        <v>0</v>
      </c>
      <c r="AR474" s="235" t="s">
        <v>299</v>
      </c>
      <c r="AT474" s="235" t="s">
        <v>196</v>
      </c>
      <c r="AU474" s="235" t="s">
        <v>86</v>
      </c>
      <c r="AY474" s="16" t="s">
        <v>194</v>
      </c>
      <c r="BE474" s="236">
        <f>IF(N474="základní",J474,0)</f>
        <v>0</v>
      </c>
      <c r="BF474" s="236">
        <f>IF(N474="snížená",J474,0)</f>
        <v>0</v>
      </c>
      <c r="BG474" s="236">
        <f>IF(N474="zákl. přenesená",J474,0)</f>
        <v>0</v>
      </c>
      <c r="BH474" s="236">
        <f>IF(N474="sníž. přenesená",J474,0)</f>
        <v>0</v>
      </c>
      <c r="BI474" s="236">
        <f>IF(N474="nulová",J474,0)</f>
        <v>0</v>
      </c>
      <c r="BJ474" s="16" t="s">
        <v>86</v>
      </c>
      <c r="BK474" s="236">
        <f>ROUND(I474*H474,2)</f>
        <v>0</v>
      </c>
      <c r="BL474" s="16" t="s">
        <v>299</v>
      </c>
      <c r="BM474" s="235" t="s">
        <v>898</v>
      </c>
    </row>
    <row r="475" spans="2:51" s="13" customFormat="1" ht="12">
      <c r="B475" s="248"/>
      <c r="C475" s="249"/>
      <c r="D475" s="239" t="s">
        <v>203</v>
      </c>
      <c r="E475" s="250" t="s">
        <v>1</v>
      </c>
      <c r="F475" s="251" t="s">
        <v>899</v>
      </c>
      <c r="G475" s="249"/>
      <c r="H475" s="252">
        <v>2</v>
      </c>
      <c r="I475" s="253"/>
      <c r="J475" s="249"/>
      <c r="K475" s="249"/>
      <c r="L475" s="254"/>
      <c r="M475" s="255"/>
      <c r="N475" s="256"/>
      <c r="O475" s="256"/>
      <c r="P475" s="256"/>
      <c r="Q475" s="256"/>
      <c r="R475" s="256"/>
      <c r="S475" s="256"/>
      <c r="T475" s="257"/>
      <c r="AT475" s="258" t="s">
        <v>203</v>
      </c>
      <c r="AU475" s="258" t="s">
        <v>86</v>
      </c>
      <c r="AV475" s="13" t="s">
        <v>86</v>
      </c>
      <c r="AW475" s="13" t="s">
        <v>32</v>
      </c>
      <c r="AX475" s="13" t="s">
        <v>76</v>
      </c>
      <c r="AY475" s="258" t="s">
        <v>194</v>
      </c>
    </row>
    <row r="476" spans="2:51" s="13" customFormat="1" ht="12">
      <c r="B476" s="248"/>
      <c r="C476" s="249"/>
      <c r="D476" s="239" t="s">
        <v>203</v>
      </c>
      <c r="E476" s="250" t="s">
        <v>1</v>
      </c>
      <c r="F476" s="251" t="s">
        <v>835</v>
      </c>
      <c r="G476" s="249"/>
      <c r="H476" s="252">
        <v>2</v>
      </c>
      <c r="I476" s="253"/>
      <c r="J476" s="249"/>
      <c r="K476" s="249"/>
      <c r="L476" s="254"/>
      <c r="M476" s="255"/>
      <c r="N476" s="256"/>
      <c r="O476" s="256"/>
      <c r="P476" s="256"/>
      <c r="Q476" s="256"/>
      <c r="R476" s="256"/>
      <c r="S476" s="256"/>
      <c r="T476" s="257"/>
      <c r="AT476" s="258" t="s">
        <v>203</v>
      </c>
      <c r="AU476" s="258" t="s">
        <v>86</v>
      </c>
      <c r="AV476" s="13" t="s">
        <v>86</v>
      </c>
      <c r="AW476" s="13" t="s">
        <v>32</v>
      </c>
      <c r="AX476" s="13" t="s">
        <v>76</v>
      </c>
      <c r="AY476" s="258" t="s">
        <v>194</v>
      </c>
    </row>
    <row r="477" spans="2:51" s="13" customFormat="1" ht="12">
      <c r="B477" s="248"/>
      <c r="C477" s="249"/>
      <c r="D477" s="239" t="s">
        <v>203</v>
      </c>
      <c r="E477" s="250" t="s">
        <v>1</v>
      </c>
      <c r="F477" s="251" t="s">
        <v>810</v>
      </c>
      <c r="G477" s="249"/>
      <c r="H477" s="252">
        <v>2</v>
      </c>
      <c r="I477" s="253"/>
      <c r="J477" s="249"/>
      <c r="K477" s="249"/>
      <c r="L477" s="254"/>
      <c r="M477" s="255"/>
      <c r="N477" s="256"/>
      <c r="O477" s="256"/>
      <c r="P477" s="256"/>
      <c r="Q477" s="256"/>
      <c r="R477" s="256"/>
      <c r="S477" s="256"/>
      <c r="T477" s="257"/>
      <c r="AT477" s="258" t="s">
        <v>203</v>
      </c>
      <c r="AU477" s="258" t="s">
        <v>86</v>
      </c>
      <c r="AV477" s="13" t="s">
        <v>86</v>
      </c>
      <c r="AW477" s="13" t="s">
        <v>32</v>
      </c>
      <c r="AX477" s="13" t="s">
        <v>76</v>
      </c>
      <c r="AY477" s="258" t="s">
        <v>194</v>
      </c>
    </row>
    <row r="478" spans="2:51" s="14" customFormat="1" ht="12">
      <c r="B478" s="259"/>
      <c r="C478" s="260"/>
      <c r="D478" s="239" t="s">
        <v>203</v>
      </c>
      <c r="E478" s="261" t="s">
        <v>1</v>
      </c>
      <c r="F478" s="262" t="s">
        <v>219</v>
      </c>
      <c r="G478" s="260"/>
      <c r="H478" s="263">
        <v>6</v>
      </c>
      <c r="I478" s="264"/>
      <c r="J478" s="260"/>
      <c r="K478" s="260"/>
      <c r="L478" s="265"/>
      <c r="M478" s="266"/>
      <c r="N478" s="267"/>
      <c r="O478" s="267"/>
      <c r="P478" s="267"/>
      <c r="Q478" s="267"/>
      <c r="R478" s="267"/>
      <c r="S478" s="267"/>
      <c r="T478" s="268"/>
      <c r="AT478" s="269" t="s">
        <v>203</v>
      </c>
      <c r="AU478" s="269" t="s">
        <v>86</v>
      </c>
      <c r="AV478" s="14" t="s">
        <v>201</v>
      </c>
      <c r="AW478" s="14" t="s">
        <v>32</v>
      </c>
      <c r="AX478" s="14" t="s">
        <v>84</v>
      </c>
      <c r="AY478" s="269" t="s">
        <v>194</v>
      </c>
    </row>
    <row r="479" spans="2:65" s="1" customFormat="1" ht="16.5" customHeight="1">
      <c r="B479" s="37"/>
      <c r="C479" s="270" t="s">
        <v>900</v>
      </c>
      <c r="D479" s="270" t="s">
        <v>300</v>
      </c>
      <c r="E479" s="271" t="s">
        <v>901</v>
      </c>
      <c r="F479" s="272" t="s">
        <v>902</v>
      </c>
      <c r="G479" s="273" t="s">
        <v>325</v>
      </c>
      <c r="H479" s="274">
        <v>3.6</v>
      </c>
      <c r="I479" s="275"/>
      <c r="J479" s="276">
        <f>ROUND(I479*H479,2)</f>
        <v>0</v>
      </c>
      <c r="K479" s="272" t="s">
        <v>200</v>
      </c>
      <c r="L479" s="277"/>
      <c r="M479" s="278" t="s">
        <v>1</v>
      </c>
      <c r="N479" s="279" t="s">
        <v>42</v>
      </c>
      <c r="O479" s="85"/>
      <c r="P479" s="233">
        <f>O479*H479</f>
        <v>0</v>
      </c>
      <c r="Q479" s="233">
        <v>0.003</v>
      </c>
      <c r="R479" s="233">
        <f>Q479*H479</f>
        <v>0.0108</v>
      </c>
      <c r="S479" s="233">
        <v>0</v>
      </c>
      <c r="T479" s="234">
        <f>S479*H479</f>
        <v>0</v>
      </c>
      <c r="AR479" s="235" t="s">
        <v>384</v>
      </c>
      <c r="AT479" s="235" t="s">
        <v>300</v>
      </c>
      <c r="AU479" s="235" t="s">
        <v>86</v>
      </c>
      <c r="AY479" s="16" t="s">
        <v>194</v>
      </c>
      <c r="BE479" s="236">
        <f>IF(N479="základní",J479,0)</f>
        <v>0</v>
      </c>
      <c r="BF479" s="236">
        <f>IF(N479="snížená",J479,0)</f>
        <v>0</v>
      </c>
      <c r="BG479" s="236">
        <f>IF(N479="zákl. přenesená",J479,0)</f>
        <v>0</v>
      </c>
      <c r="BH479" s="236">
        <f>IF(N479="sníž. přenesená",J479,0)</f>
        <v>0</v>
      </c>
      <c r="BI479" s="236">
        <f>IF(N479="nulová",J479,0)</f>
        <v>0</v>
      </c>
      <c r="BJ479" s="16" t="s">
        <v>86</v>
      </c>
      <c r="BK479" s="236">
        <f>ROUND(I479*H479,2)</f>
        <v>0</v>
      </c>
      <c r="BL479" s="16" t="s">
        <v>299</v>
      </c>
      <c r="BM479" s="235" t="s">
        <v>903</v>
      </c>
    </row>
    <row r="480" spans="2:51" s="13" customFormat="1" ht="12">
      <c r="B480" s="248"/>
      <c r="C480" s="249"/>
      <c r="D480" s="239" t="s">
        <v>203</v>
      </c>
      <c r="E480" s="250" t="s">
        <v>1</v>
      </c>
      <c r="F480" s="251" t="s">
        <v>904</v>
      </c>
      <c r="G480" s="249"/>
      <c r="H480" s="252">
        <v>0.45</v>
      </c>
      <c r="I480" s="253"/>
      <c r="J480" s="249"/>
      <c r="K480" s="249"/>
      <c r="L480" s="254"/>
      <c r="M480" s="255"/>
      <c r="N480" s="256"/>
      <c r="O480" s="256"/>
      <c r="P480" s="256"/>
      <c r="Q480" s="256"/>
      <c r="R480" s="256"/>
      <c r="S480" s="256"/>
      <c r="T480" s="257"/>
      <c r="AT480" s="258" t="s">
        <v>203</v>
      </c>
      <c r="AU480" s="258" t="s">
        <v>86</v>
      </c>
      <c r="AV480" s="13" t="s">
        <v>86</v>
      </c>
      <c r="AW480" s="13" t="s">
        <v>32</v>
      </c>
      <c r="AX480" s="13" t="s">
        <v>76</v>
      </c>
      <c r="AY480" s="258" t="s">
        <v>194</v>
      </c>
    </row>
    <row r="481" spans="2:51" s="13" customFormat="1" ht="12">
      <c r="B481" s="248"/>
      <c r="C481" s="249"/>
      <c r="D481" s="239" t="s">
        <v>203</v>
      </c>
      <c r="E481" s="250" t="s">
        <v>1</v>
      </c>
      <c r="F481" s="251" t="s">
        <v>905</v>
      </c>
      <c r="G481" s="249"/>
      <c r="H481" s="252">
        <v>1.45</v>
      </c>
      <c r="I481" s="253"/>
      <c r="J481" s="249"/>
      <c r="K481" s="249"/>
      <c r="L481" s="254"/>
      <c r="M481" s="255"/>
      <c r="N481" s="256"/>
      <c r="O481" s="256"/>
      <c r="P481" s="256"/>
      <c r="Q481" s="256"/>
      <c r="R481" s="256"/>
      <c r="S481" s="256"/>
      <c r="T481" s="257"/>
      <c r="AT481" s="258" t="s">
        <v>203</v>
      </c>
      <c r="AU481" s="258" t="s">
        <v>86</v>
      </c>
      <c r="AV481" s="13" t="s">
        <v>86</v>
      </c>
      <c r="AW481" s="13" t="s">
        <v>32</v>
      </c>
      <c r="AX481" s="13" t="s">
        <v>76</v>
      </c>
      <c r="AY481" s="258" t="s">
        <v>194</v>
      </c>
    </row>
    <row r="482" spans="2:51" s="13" customFormat="1" ht="12">
      <c r="B482" s="248"/>
      <c r="C482" s="249"/>
      <c r="D482" s="239" t="s">
        <v>203</v>
      </c>
      <c r="E482" s="250" t="s">
        <v>1</v>
      </c>
      <c r="F482" s="251" t="s">
        <v>735</v>
      </c>
      <c r="G482" s="249"/>
      <c r="H482" s="252">
        <v>1.7</v>
      </c>
      <c r="I482" s="253"/>
      <c r="J482" s="249"/>
      <c r="K482" s="249"/>
      <c r="L482" s="254"/>
      <c r="M482" s="255"/>
      <c r="N482" s="256"/>
      <c r="O482" s="256"/>
      <c r="P482" s="256"/>
      <c r="Q482" s="256"/>
      <c r="R482" s="256"/>
      <c r="S482" s="256"/>
      <c r="T482" s="257"/>
      <c r="AT482" s="258" t="s">
        <v>203</v>
      </c>
      <c r="AU482" s="258" t="s">
        <v>86</v>
      </c>
      <c r="AV482" s="13" t="s">
        <v>86</v>
      </c>
      <c r="AW482" s="13" t="s">
        <v>32</v>
      </c>
      <c r="AX482" s="13" t="s">
        <v>76</v>
      </c>
      <c r="AY482" s="258" t="s">
        <v>194</v>
      </c>
    </row>
    <row r="483" spans="2:51" s="14" customFormat="1" ht="12">
      <c r="B483" s="259"/>
      <c r="C483" s="260"/>
      <c r="D483" s="239" t="s">
        <v>203</v>
      </c>
      <c r="E483" s="261" t="s">
        <v>1</v>
      </c>
      <c r="F483" s="262" t="s">
        <v>219</v>
      </c>
      <c r="G483" s="260"/>
      <c r="H483" s="263">
        <v>3.6</v>
      </c>
      <c r="I483" s="264"/>
      <c r="J483" s="260"/>
      <c r="K483" s="260"/>
      <c r="L483" s="265"/>
      <c r="M483" s="266"/>
      <c r="N483" s="267"/>
      <c r="O483" s="267"/>
      <c r="P483" s="267"/>
      <c r="Q483" s="267"/>
      <c r="R483" s="267"/>
      <c r="S483" s="267"/>
      <c r="T483" s="268"/>
      <c r="AT483" s="269" t="s">
        <v>203</v>
      </c>
      <c r="AU483" s="269" t="s">
        <v>86</v>
      </c>
      <c r="AV483" s="14" t="s">
        <v>201</v>
      </c>
      <c r="AW483" s="14" t="s">
        <v>32</v>
      </c>
      <c r="AX483" s="14" t="s">
        <v>84</v>
      </c>
      <c r="AY483" s="269" t="s">
        <v>194</v>
      </c>
    </row>
    <row r="484" spans="2:65" s="1" customFormat="1" ht="16.5" customHeight="1">
      <c r="B484" s="37"/>
      <c r="C484" s="270" t="s">
        <v>906</v>
      </c>
      <c r="D484" s="270" t="s">
        <v>300</v>
      </c>
      <c r="E484" s="271" t="s">
        <v>907</v>
      </c>
      <c r="F484" s="272" t="s">
        <v>908</v>
      </c>
      <c r="G484" s="273" t="s">
        <v>325</v>
      </c>
      <c r="H484" s="274">
        <v>1</v>
      </c>
      <c r="I484" s="275"/>
      <c r="J484" s="276">
        <f>ROUND(I484*H484,2)</f>
        <v>0</v>
      </c>
      <c r="K484" s="272" t="s">
        <v>200</v>
      </c>
      <c r="L484" s="277"/>
      <c r="M484" s="278" t="s">
        <v>1</v>
      </c>
      <c r="N484" s="279" t="s">
        <v>42</v>
      </c>
      <c r="O484" s="85"/>
      <c r="P484" s="233">
        <f>O484*H484</f>
        <v>0</v>
      </c>
      <c r="Q484" s="233">
        <v>0.006</v>
      </c>
      <c r="R484" s="233">
        <f>Q484*H484</f>
        <v>0.006</v>
      </c>
      <c r="S484" s="233">
        <v>0</v>
      </c>
      <c r="T484" s="234">
        <f>S484*H484</f>
        <v>0</v>
      </c>
      <c r="AR484" s="235" t="s">
        <v>384</v>
      </c>
      <c r="AT484" s="235" t="s">
        <v>300</v>
      </c>
      <c r="AU484" s="235" t="s">
        <v>86</v>
      </c>
      <c r="AY484" s="16" t="s">
        <v>194</v>
      </c>
      <c r="BE484" s="236">
        <f>IF(N484="základní",J484,0)</f>
        <v>0</v>
      </c>
      <c r="BF484" s="236">
        <f>IF(N484="snížená",J484,0)</f>
        <v>0</v>
      </c>
      <c r="BG484" s="236">
        <f>IF(N484="zákl. přenesená",J484,0)</f>
        <v>0</v>
      </c>
      <c r="BH484" s="236">
        <f>IF(N484="sníž. přenesená",J484,0)</f>
        <v>0</v>
      </c>
      <c r="BI484" s="236">
        <f>IF(N484="nulová",J484,0)</f>
        <v>0</v>
      </c>
      <c r="BJ484" s="16" t="s">
        <v>86</v>
      </c>
      <c r="BK484" s="236">
        <f>ROUND(I484*H484,2)</f>
        <v>0</v>
      </c>
      <c r="BL484" s="16" t="s">
        <v>299</v>
      </c>
      <c r="BM484" s="235" t="s">
        <v>909</v>
      </c>
    </row>
    <row r="485" spans="2:51" s="13" customFormat="1" ht="12">
      <c r="B485" s="248"/>
      <c r="C485" s="249"/>
      <c r="D485" s="239" t="s">
        <v>203</v>
      </c>
      <c r="E485" s="250" t="s">
        <v>1</v>
      </c>
      <c r="F485" s="251" t="s">
        <v>808</v>
      </c>
      <c r="G485" s="249"/>
      <c r="H485" s="252">
        <v>1</v>
      </c>
      <c r="I485" s="253"/>
      <c r="J485" s="249"/>
      <c r="K485" s="249"/>
      <c r="L485" s="254"/>
      <c r="M485" s="255"/>
      <c r="N485" s="256"/>
      <c r="O485" s="256"/>
      <c r="P485" s="256"/>
      <c r="Q485" s="256"/>
      <c r="R485" s="256"/>
      <c r="S485" s="256"/>
      <c r="T485" s="257"/>
      <c r="AT485" s="258" t="s">
        <v>203</v>
      </c>
      <c r="AU485" s="258" t="s">
        <v>86</v>
      </c>
      <c r="AV485" s="13" t="s">
        <v>86</v>
      </c>
      <c r="AW485" s="13" t="s">
        <v>32</v>
      </c>
      <c r="AX485" s="13" t="s">
        <v>84</v>
      </c>
      <c r="AY485" s="258" t="s">
        <v>194</v>
      </c>
    </row>
    <row r="486" spans="2:65" s="1" customFormat="1" ht="24" customHeight="1">
      <c r="B486" s="37"/>
      <c r="C486" s="270" t="s">
        <v>910</v>
      </c>
      <c r="D486" s="270" t="s">
        <v>300</v>
      </c>
      <c r="E486" s="271" t="s">
        <v>911</v>
      </c>
      <c r="F486" s="272" t="s">
        <v>912</v>
      </c>
      <c r="G486" s="273" t="s">
        <v>231</v>
      </c>
      <c r="H486" s="274">
        <v>12</v>
      </c>
      <c r="I486" s="275"/>
      <c r="J486" s="276">
        <f>ROUND(I486*H486,2)</f>
        <v>0</v>
      </c>
      <c r="K486" s="272" t="s">
        <v>200</v>
      </c>
      <c r="L486" s="277"/>
      <c r="M486" s="278" t="s">
        <v>1</v>
      </c>
      <c r="N486" s="279" t="s">
        <v>42</v>
      </c>
      <c r="O486" s="85"/>
      <c r="P486" s="233">
        <f>O486*H486</f>
        <v>0</v>
      </c>
      <c r="Q486" s="233">
        <v>6E-05</v>
      </c>
      <c r="R486" s="233">
        <f>Q486*H486</f>
        <v>0.00072</v>
      </c>
      <c r="S486" s="233">
        <v>0</v>
      </c>
      <c r="T486" s="234">
        <f>S486*H486</f>
        <v>0</v>
      </c>
      <c r="AR486" s="235" t="s">
        <v>384</v>
      </c>
      <c r="AT486" s="235" t="s">
        <v>300</v>
      </c>
      <c r="AU486" s="235" t="s">
        <v>86</v>
      </c>
      <c r="AY486" s="16" t="s">
        <v>194</v>
      </c>
      <c r="BE486" s="236">
        <f>IF(N486="základní",J486,0)</f>
        <v>0</v>
      </c>
      <c r="BF486" s="236">
        <f>IF(N486="snížená",J486,0)</f>
        <v>0</v>
      </c>
      <c r="BG486" s="236">
        <f>IF(N486="zákl. přenesená",J486,0)</f>
        <v>0</v>
      </c>
      <c r="BH486" s="236">
        <f>IF(N486="sníž. přenesená",J486,0)</f>
        <v>0</v>
      </c>
      <c r="BI486" s="236">
        <f>IF(N486="nulová",J486,0)</f>
        <v>0</v>
      </c>
      <c r="BJ486" s="16" t="s">
        <v>86</v>
      </c>
      <c r="BK486" s="236">
        <f>ROUND(I486*H486,2)</f>
        <v>0</v>
      </c>
      <c r="BL486" s="16" t="s">
        <v>299</v>
      </c>
      <c r="BM486" s="235" t="s">
        <v>913</v>
      </c>
    </row>
    <row r="487" spans="2:51" s="13" customFormat="1" ht="12">
      <c r="B487" s="248"/>
      <c r="C487" s="249"/>
      <c r="D487" s="239" t="s">
        <v>203</v>
      </c>
      <c r="E487" s="250" t="s">
        <v>1</v>
      </c>
      <c r="F487" s="251" t="s">
        <v>914</v>
      </c>
      <c r="G487" s="249"/>
      <c r="H487" s="252">
        <v>4</v>
      </c>
      <c r="I487" s="253"/>
      <c r="J487" s="249"/>
      <c r="K487" s="249"/>
      <c r="L487" s="254"/>
      <c r="M487" s="255"/>
      <c r="N487" s="256"/>
      <c r="O487" s="256"/>
      <c r="P487" s="256"/>
      <c r="Q487" s="256"/>
      <c r="R487" s="256"/>
      <c r="S487" s="256"/>
      <c r="T487" s="257"/>
      <c r="AT487" s="258" t="s">
        <v>203</v>
      </c>
      <c r="AU487" s="258" t="s">
        <v>86</v>
      </c>
      <c r="AV487" s="13" t="s">
        <v>86</v>
      </c>
      <c r="AW487" s="13" t="s">
        <v>32</v>
      </c>
      <c r="AX487" s="13" t="s">
        <v>76</v>
      </c>
      <c r="AY487" s="258" t="s">
        <v>194</v>
      </c>
    </row>
    <row r="488" spans="2:51" s="13" customFormat="1" ht="12">
      <c r="B488" s="248"/>
      <c r="C488" s="249"/>
      <c r="D488" s="239" t="s">
        <v>203</v>
      </c>
      <c r="E488" s="250" t="s">
        <v>1</v>
      </c>
      <c r="F488" s="251" t="s">
        <v>915</v>
      </c>
      <c r="G488" s="249"/>
      <c r="H488" s="252">
        <v>4</v>
      </c>
      <c r="I488" s="253"/>
      <c r="J488" s="249"/>
      <c r="K488" s="249"/>
      <c r="L488" s="254"/>
      <c r="M488" s="255"/>
      <c r="N488" s="256"/>
      <c r="O488" s="256"/>
      <c r="P488" s="256"/>
      <c r="Q488" s="256"/>
      <c r="R488" s="256"/>
      <c r="S488" s="256"/>
      <c r="T488" s="257"/>
      <c r="AT488" s="258" t="s">
        <v>203</v>
      </c>
      <c r="AU488" s="258" t="s">
        <v>86</v>
      </c>
      <c r="AV488" s="13" t="s">
        <v>86</v>
      </c>
      <c r="AW488" s="13" t="s">
        <v>32</v>
      </c>
      <c r="AX488" s="13" t="s">
        <v>76</v>
      </c>
      <c r="AY488" s="258" t="s">
        <v>194</v>
      </c>
    </row>
    <row r="489" spans="2:51" s="13" customFormat="1" ht="12">
      <c r="B489" s="248"/>
      <c r="C489" s="249"/>
      <c r="D489" s="239" t="s">
        <v>203</v>
      </c>
      <c r="E489" s="250" t="s">
        <v>1</v>
      </c>
      <c r="F489" s="251" t="s">
        <v>916</v>
      </c>
      <c r="G489" s="249"/>
      <c r="H489" s="252">
        <v>4</v>
      </c>
      <c r="I489" s="253"/>
      <c r="J489" s="249"/>
      <c r="K489" s="249"/>
      <c r="L489" s="254"/>
      <c r="M489" s="255"/>
      <c r="N489" s="256"/>
      <c r="O489" s="256"/>
      <c r="P489" s="256"/>
      <c r="Q489" s="256"/>
      <c r="R489" s="256"/>
      <c r="S489" s="256"/>
      <c r="T489" s="257"/>
      <c r="AT489" s="258" t="s">
        <v>203</v>
      </c>
      <c r="AU489" s="258" t="s">
        <v>86</v>
      </c>
      <c r="AV489" s="13" t="s">
        <v>86</v>
      </c>
      <c r="AW489" s="13" t="s">
        <v>32</v>
      </c>
      <c r="AX489" s="13" t="s">
        <v>76</v>
      </c>
      <c r="AY489" s="258" t="s">
        <v>194</v>
      </c>
    </row>
    <row r="490" spans="2:51" s="14" customFormat="1" ht="12">
      <c r="B490" s="259"/>
      <c r="C490" s="260"/>
      <c r="D490" s="239" t="s">
        <v>203</v>
      </c>
      <c r="E490" s="261" t="s">
        <v>1</v>
      </c>
      <c r="F490" s="262" t="s">
        <v>219</v>
      </c>
      <c r="G490" s="260"/>
      <c r="H490" s="263">
        <v>12</v>
      </c>
      <c r="I490" s="264"/>
      <c r="J490" s="260"/>
      <c r="K490" s="260"/>
      <c r="L490" s="265"/>
      <c r="M490" s="266"/>
      <c r="N490" s="267"/>
      <c r="O490" s="267"/>
      <c r="P490" s="267"/>
      <c r="Q490" s="267"/>
      <c r="R490" s="267"/>
      <c r="S490" s="267"/>
      <c r="T490" s="268"/>
      <c r="AT490" s="269" t="s">
        <v>203</v>
      </c>
      <c r="AU490" s="269" t="s">
        <v>86</v>
      </c>
      <c r="AV490" s="14" t="s">
        <v>201</v>
      </c>
      <c r="AW490" s="14" t="s">
        <v>32</v>
      </c>
      <c r="AX490" s="14" t="s">
        <v>84</v>
      </c>
      <c r="AY490" s="269" t="s">
        <v>194</v>
      </c>
    </row>
    <row r="491" spans="2:65" s="1" customFormat="1" ht="24" customHeight="1">
      <c r="B491" s="37"/>
      <c r="C491" s="224" t="s">
        <v>917</v>
      </c>
      <c r="D491" s="224" t="s">
        <v>196</v>
      </c>
      <c r="E491" s="225" t="s">
        <v>918</v>
      </c>
      <c r="F491" s="226" t="s">
        <v>919</v>
      </c>
      <c r="G491" s="227" t="s">
        <v>231</v>
      </c>
      <c r="H491" s="228">
        <v>5</v>
      </c>
      <c r="I491" s="229"/>
      <c r="J491" s="230">
        <f>ROUND(I491*H491,2)</f>
        <v>0</v>
      </c>
      <c r="K491" s="226" t="s">
        <v>200</v>
      </c>
      <c r="L491" s="42"/>
      <c r="M491" s="231" t="s">
        <v>1</v>
      </c>
      <c r="N491" s="232" t="s">
        <v>42</v>
      </c>
      <c r="O491" s="85"/>
      <c r="P491" s="233">
        <f>O491*H491</f>
        <v>0</v>
      </c>
      <c r="Q491" s="233">
        <v>0</v>
      </c>
      <c r="R491" s="233">
        <f>Q491*H491</f>
        <v>0</v>
      </c>
      <c r="S491" s="233">
        <v>0</v>
      </c>
      <c r="T491" s="234">
        <f>S491*H491</f>
        <v>0</v>
      </c>
      <c r="AR491" s="235" t="s">
        <v>299</v>
      </c>
      <c r="AT491" s="235" t="s">
        <v>196</v>
      </c>
      <c r="AU491" s="235" t="s">
        <v>86</v>
      </c>
      <c r="AY491" s="16" t="s">
        <v>194</v>
      </c>
      <c r="BE491" s="236">
        <f>IF(N491="základní",J491,0)</f>
        <v>0</v>
      </c>
      <c r="BF491" s="236">
        <f>IF(N491="snížená",J491,0)</f>
        <v>0</v>
      </c>
      <c r="BG491" s="236">
        <f>IF(N491="zákl. přenesená",J491,0)</f>
        <v>0</v>
      </c>
      <c r="BH491" s="236">
        <f>IF(N491="sníž. přenesená",J491,0)</f>
        <v>0</v>
      </c>
      <c r="BI491" s="236">
        <f>IF(N491="nulová",J491,0)</f>
        <v>0</v>
      </c>
      <c r="BJ491" s="16" t="s">
        <v>86</v>
      </c>
      <c r="BK491" s="236">
        <f>ROUND(I491*H491,2)</f>
        <v>0</v>
      </c>
      <c r="BL491" s="16" t="s">
        <v>299</v>
      </c>
      <c r="BM491" s="235" t="s">
        <v>920</v>
      </c>
    </row>
    <row r="492" spans="2:51" s="13" customFormat="1" ht="12">
      <c r="B492" s="248"/>
      <c r="C492" s="249"/>
      <c r="D492" s="239" t="s">
        <v>203</v>
      </c>
      <c r="E492" s="250" t="s">
        <v>1</v>
      </c>
      <c r="F492" s="251" t="s">
        <v>808</v>
      </c>
      <c r="G492" s="249"/>
      <c r="H492" s="252">
        <v>1</v>
      </c>
      <c r="I492" s="253"/>
      <c r="J492" s="249"/>
      <c r="K492" s="249"/>
      <c r="L492" s="254"/>
      <c r="M492" s="255"/>
      <c r="N492" s="256"/>
      <c r="O492" s="256"/>
      <c r="P492" s="256"/>
      <c r="Q492" s="256"/>
      <c r="R492" s="256"/>
      <c r="S492" s="256"/>
      <c r="T492" s="257"/>
      <c r="AT492" s="258" t="s">
        <v>203</v>
      </c>
      <c r="AU492" s="258" t="s">
        <v>86</v>
      </c>
      <c r="AV492" s="13" t="s">
        <v>86</v>
      </c>
      <c r="AW492" s="13" t="s">
        <v>32</v>
      </c>
      <c r="AX492" s="13" t="s">
        <v>76</v>
      </c>
      <c r="AY492" s="258" t="s">
        <v>194</v>
      </c>
    </row>
    <row r="493" spans="2:51" s="13" customFormat="1" ht="12">
      <c r="B493" s="248"/>
      <c r="C493" s="249"/>
      <c r="D493" s="239" t="s">
        <v>203</v>
      </c>
      <c r="E493" s="250" t="s">
        <v>1</v>
      </c>
      <c r="F493" s="251" t="s">
        <v>835</v>
      </c>
      <c r="G493" s="249"/>
      <c r="H493" s="252">
        <v>2</v>
      </c>
      <c r="I493" s="253"/>
      <c r="J493" s="249"/>
      <c r="K493" s="249"/>
      <c r="L493" s="254"/>
      <c r="M493" s="255"/>
      <c r="N493" s="256"/>
      <c r="O493" s="256"/>
      <c r="P493" s="256"/>
      <c r="Q493" s="256"/>
      <c r="R493" s="256"/>
      <c r="S493" s="256"/>
      <c r="T493" s="257"/>
      <c r="AT493" s="258" t="s">
        <v>203</v>
      </c>
      <c r="AU493" s="258" t="s">
        <v>86</v>
      </c>
      <c r="AV493" s="13" t="s">
        <v>86</v>
      </c>
      <c r="AW493" s="13" t="s">
        <v>32</v>
      </c>
      <c r="AX493" s="13" t="s">
        <v>76</v>
      </c>
      <c r="AY493" s="258" t="s">
        <v>194</v>
      </c>
    </row>
    <row r="494" spans="2:51" s="13" customFormat="1" ht="12">
      <c r="B494" s="248"/>
      <c r="C494" s="249"/>
      <c r="D494" s="239" t="s">
        <v>203</v>
      </c>
      <c r="E494" s="250" t="s">
        <v>1</v>
      </c>
      <c r="F494" s="251" t="s">
        <v>810</v>
      </c>
      <c r="G494" s="249"/>
      <c r="H494" s="252">
        <v>2</v>
      </c>
      <c r="I494" s="253"/>
      <c r="J494" s="249"/>
      <c r="K494" s="249"/>
      <c r="L494" s="254"/>
      <c r="M494" s="255"/>
      <c r="N494" s="256"/>
      <c r="O494" s="256"/>
      <c r="P494" s="256"/>
      <c r="Q494" s="256"/>
      <c r="R494" s="256"/>
      <c r="S494" s="256"/>
      <c r="T494" s="257"/>
      <c r="AT494" s="258" t="s">
        <v>203</v>
      </c>
      <c r="AU494" s="258" t="s">
        <v>86</v>
      </c>
      <c r="AV494" s="13" t="s">
        <v>86</v>
      </c>
      <c r="AW494" s="13" t="s">
        <v>32</v>
      </c>
      <c r="AX494" s="13" t="s">
        <v>76</v>
      </c>
      <c r="AY494" s="258" t="s">
        <v>194</v>
      </c>
    </row>
    <row r="495" spans="2:51" s="14" customFormat="1" ht="12">
      <c r="B495" s="259"/>
      <c r="C495" s="260"/>
      <c r="D495" s="239" t="s">
        <v>203</v>
      </c>
      <c r="E495" s="261" t="s">
        <v>1</v>
      </c>
      <c r="F495" s="262" t="s">
        <v>219</v>
      </c>
      <c r="G495" s="260"/>
      <c r="H495" s="263">
        <v>5</v>
      </c>
      <c r="I495" s="264"/>
      <c r="J495" s="260"/>
      <c r="K495" s="260"/>
      <c r="L495" s="265"/>
      <c r="M495" s="266"/>
      <c r="N495" s="267"/>
      <c r="O495" s="267"/>
      <c r="P495" s="267"/>
      <c r="Q495" s="267"/>
      <c r="R495" s="267"/>
      <c r="S495" s="267"/>
      <c r="T495" s="268"/>
      <c r="AT495" s="269" t="s">
        <v>203</v>
      </c>
      <c r="AU495" s="269" t="s">
        <v>86</v>
      </c>
      <c r="AV495" s="14" t="s">
        <v>201</v>
      </c>
      <c r="AW495" s="14" t="s">
        <v>32</v>
      </c>
      <c r="AX495" s="14" t="s">
        <v>84</v>
      </c>
      <c r="AY495" s="269" t="s">
        <v>194</v>
      </c>
    </row>
    <row r="496" spans="2:65" s="1" customFormat="1" ht="16.5" customHeight="1">
      <c r="B496" s="37"/>
      <c r="C496" s="270" t="s">
        <v>921</v>
      </c>
      <c r="D496" s="270" t="s">
        <v>300</v>
      </c>
      <c r="E496" s="271" t="s">
        <v>901</v>
      </c>
      <c r="F496" s="272" t="s">
        <v>902</v>
      </c>
      <c r="G496" s="273" t="s">
        <v>325</v>
      </c>
      <c r="H496" s="274">
        <v>3.6</v>
      </c>
      <c r="I496" s="275"/>
      <c r="J496" s="276">
        <f>ROUND(I496*H496,2)</f>
        <v>0</v>
      </c>
      <c r="K496" s="272" t="s">
        <v>200</v>
      </c>
      <c r="L496" s="277"/>
      <c r="M496" s="278" t="s">
        <v>1</v>
      </c>
      <c r="N496" s="279" t="s">
        <v>42</v>
      </c>
      <c r="O496" s="85"/>
      <c r="P496" s="233">
        <f>O496*H496</f>
        <v>0</v>
      </c>
      <c r="Q496" s="233">
        <v>0.003</v>
      </c>
      <c r="R496" s="233">
        <f>Q496*H496</f>
        <v>0.0108</v>
      </c>
      <c r="S496" s="233">
        <v>0</v>
      </c>
      <c r="T496" s="234">
        <f>S496*H496</f>
        <v>0</v>
      </c>
      <c r="AR496" s="235" t="s">
        <v>384</v>
      </c>
      <c r="AT496" s="235" t="s">
        <v>300</v>
      </c>
      <c r="AU496" s="235" t="s">
        <v>86</v>
      </c>
      <c r="AY496" s="16" t="s">
        <v>194</v>
      </c>
      <c r="BE496" s="236">
        <f>IF(N496="základní",J496,0)</f>
        <v>0</v>
      </c>
      <c r="BF496" s="236">
        <f>IF(N496="snížená",J496,0)</f>
        <v>0</v>
      </c>
      <c r="BG496" s="236">
        <f>IF(N496="zákl. přenesená",J496,0)</f>
        <v>0</v>
      </c>
      <c r="BH496" s="236">
        <f>IF(N496="sníž. přenesená",J496,0)</f>
        <v>0</v>
      </c>
      <c r="BI496" s="236">
        <f>IF(N496="nulová",J496,0)</f>
        <v>0</v>
      </c>
      <c r="BJ496" s="16" t="s">
        <v>86</v>
      </c>
      <c r="BK496" s="236">
        <f>ROUND(I496*H496,2)</f>
        <v>0</v>
      </c>
      <c r="BL496" s="16" t="s">
        <v>299</v>
      </c>
      <c r="BM496" s="235" t="s">
        <v>922</v>
      </c>
    </row>
    <row r="497" spans="2:51" s="13" customFormat="1" ht="12">
      <c r="B497" s="248"/>
      <c r="C497" s="249"/>
      <c r="D497" s="239" t="s">
        <v>203</v>
      </c>
      <c r="E497" s="250" t="s">
        <v>1</v>
      </c>
      <c r="F497" s="251" t="s">
        <v>923</v>
      </c>
      <c r="G497" s="249"/>
      <c r="H497" s="252">
        <v>1.2</v>
      </c>
      <c r="I497" s="253"/>
      <c r="J497" s="249"/>
      <c r="K497" s="249"/>
      <c r="L497" s="254"/>
      <c r="M497" s="255"/>
      <c r="N497" s="256"/>
      <c r="O497" s="256"/>
      <c r="P497" s="256"/>
      <c r="Q497" s="256"/>
      <c r="R497" s="256"/>
      <c r="S497" s="256"/>
      <c r="T497" s="257"/>
      <c r="AT497" s="258" t="s">
        <v>203</v>
      </c>
      <c r="AU497" s="258" t="s">
        <v>86</v>
      </c>
      <c r="AV497" s="13" t="s">
        <v>86</v>
      </c>
      <c r="AW497" s="13" t="s">
        <v>32</v>
      </c>
      <c r="AX497" s="13" t="s">
        <v>76</v>
      </c>
      <c r="AY497" s="258" t="s">
        <v>194</v>
      </c>
    </row>
    <row r="498" spans="2:51" s="13" customFormat="1" ht="12">
      <c r="B498" s="248"/>
      <c r="C498" s="249"/>
      <c r="D498" s="239" t="s">
        <v>203</v>
      </c>
      <c r="E498" s="250" t="s">
        <v>1</v>
      </c>
      <c r="F498" s="251" t="s">
        <v>924</v>
      </c>
      <c r="G498" s="249"/>
      <c r="H498" s="252">
        <v>2.4</v>
      </c>
      <c r="I498" s="253"/>
      <c r="J498" s="249"/>
      <c r="K498" s="249"/>
      <c r="L498" s="254"/>
      <c r="M498" s="255"/>
      <c r="N498" s="256"/>
      <c r="O498" s="256"/>
      <c r="P498" s="256"/>
      <c r="Q498" s="256"/>
      <c r="R498" s="256"/>
      <c r="S498" s="256"/>
      <c r="T498" s="257"/>
      <c r="AT498" s="258" t="s">
        <v>203</v>
      </c>
      <c r="AU498" s="258" t="s">
        <v>86</v>
      </c>
      <c r="AV498" s="13" t="s">
        <v>86</v>
      </c>
      <c r="AW498" s="13" t="s">
        <v>32</v>
      </c>
      <c r="AX498" s="13" t="s">
        <v>76</v>
      </c>
      <c r="AY498" s="258" t="s">
        <v>194</v>
      </c>
    </row>
    <row r="499" spans="2:51" s="14" customFormat="1" ht="12">
      <c r="B499" s="259"/>
      <c r="C499" s="260"/>
      <c r="D499" s="239" t="s">
        <v>203</v>
      </c>
      <c r="E499" s="261" t="s">
        <v>1</v>
      </c>
      <c r="F499" s="262" t="s">
        <v>219</v>
      </c>
      <c r="G499" s="260"/>
      <c r="H499" s="263">
        <v>3.6</v>
      </c>
      <c r="I499" s="264"/>
      <c r="J499" s="260"/>
      <c r="K499" s="260"/>
      <c r="L499" s="265"/>
      <c r="M499" s="266"/>
      <c r="N499" s="267"/>
      <c r="O499" s="267"/>
      <c r="P499" s="267"/>
      <c r="Q499" s="267"/>
      <c r="R499" s="267"/>
      <c r="S499" s="267"/>
      <c r="T499" s="268"/>
      <c r="AT499" s="269" t="s">
        <v>203</v>
      </c>
      <c r="AU499" s="269" t="s">
        <v>86</v>
      </c>
      <c r="AV499" s="14" t="s">
        <v>201</v>
      </c>
      <c r="AW499" s="14" t="s">
        <v>32</v>
      </c>
      <c r="AX499" s="14" t="s">
        <v>84</v>
      </c>
      <c r="AY499" s="269" t="s">
        <v>194</v>
      </c>
    </row>
    <row r="500" spans="2:65" s="1" customFormat="1" ht="16.5" customHeight="1">
      <c r="B500" s="37"/>
      <c r="C500" s="270" t="s">
        <v>925</v>
      </c>
      <c r="D500" s="270" t="s">
        <v>300</v>
      </c>
      <c r="E500" s="271" t="s">
        <v>926</v>
      </c>
      <c r="F500" s="272" t="s">
        <v>927</v>
      </c>
      <c r="G500" s="273" t="s">
        <v>325</v>
      </c>
      <c r="H500" s="274">
        <v>2.2</v>
      </c>
      <c r="I500" s="275"/>
      <c r="J500" s="276">
        <f>ROUND(I500*H500,2)</f>
        <v>0</v>
      </c>
      <c r="K500" s="272" t="s">
        <v>200</v>
      </c>
      <c r="L500" s="277"/>
      <c r="M500" s="278" t="s">
        <v>1</v>
      </c>
      <c r="N500" s="279" t="s">
        <v>42</v>
      </c>
      <c r="O500" s="85"/>
      <c r="P500" s="233">
        <f>O500*H500</f>
        <v>0</v>
      </c>
      <c r="Q500" s="233">
        <v>0.003</v>
      </c>
      <c r="R500" s="233">
        <f>Q500*H500</f>
        <v>0.006600000000000001</v>
      </c>
      <c r="S500" s="233">
        <v>0</v>
      </c>
      <c r="T500" s="234">
        <f>S500*H500</f>
        <v>0</v>
      </c>
      <c r="AR500" s="235" t="s">
        <v>384</v>
      </c>
      <c r="AT500" s="235" t="s">
        <v>300</v>
      </c>
      <c r="AU500" s="235" t="s">
        <v>86</v>
      </c>
      <c r="AY500" s="16" t="s">
        <v>194</v>
      </c>
      <c r="BE500" s="236">
        <f>IF(N500="základní",J500,0)</f>
        <v>0</v>
      </c>
      <c r="BF500" s="236">
        <f>IF(N500="snížená",J500,0)</f>
        <v>0</v>
      </c>
      <c r="BG500" s="236">
        <f>IF(N500="zákl. přenesená",J500,0)</f>
        <v>0</v>
      </c>
      <c r="BH500" s="236">
        <f>IF(N500="sníž. přenesená",J500,0)</f>
        <v>0</v>
      </c>
      <c r="BI500" s="236">
        <f>IF(N500="nulová",J500,0)</f>
        <v>0</v>
      </c>
      <c r="BJ500" s="16" t="s">
        <v>86</v>
      </c>
      <c r="BK500" s="236">
        <f>ROUND(I500*H500,2)</f>
        <v>0</v>
      </c>
      <c r="BL500" s="16" t="s">
        <v>299</v>
      </c>
      <c r="BM500" s="235" t="s">
        <v>928</v>
      </c>
    </row>
    <row r="501" spans="2:51" s="13" customFormat="1" ht="12">
      <c r="B501" s="248"/>
      <c r="C501" s="249"/>
      <c r="D501" s="239" t="s">
        <v>203</v>
      </c>
      <c r="E501" s="250" t="s">
        <v>1</v>
      </c>
      <c r="F501" s="251" t="s">
        <v>929</v>
      </c>
      <c r="G501" s="249"/>
      <c r="H501" s="252">
        <v>2.2</v>
      </c>
      <c r="I501" s="253"/>
      <c r="J501" s="249"/>
      <c r="K501" s="249"/>
      <c r="L501" s="254"/>
      <c r="M501" s="255"/>
      <c r="N501" s="256"/>
      <c r="O501" s="256"/>
      <c r="P501" s="256"/>
      <c r="Q501" s="256"/>
      <c r="R501" s="256"/>
      <c r="S501" s="256"/>
      <c r="T501" s="257"/>
      <c r="AT501" s="258" t="s">
        <v>203</v>
      </c>
      <c r="AU501" s="258" t="s">
        <v>86</v>
      </c>
      <c r="AV501" s="13" t="s">
        <v>86</v>
      </c>
      <c r="AW501" s="13" t="s">
        <v>32</v>
      </c>
      <c r="AX501" s="13" t="s">
        <v>84</v>
      </c>
      <c r="AY501" s="258" t="s">
        <v>194</v>
      </c>
    </row>
    <row r="502" spans="2:65" s="1" customFormat="1" ht="24" customHeight="1">
      <c r="B502" s="37"/>
      <c r="C502" s="270" t="s">
        <v>930</v>
      </c>
      <c r="D502" s="270" t="s">
        <v>300</v>
      </c>
      <c r="E502" s="271" t="s">
        <v>911</v>
      </c>
      <c r="F502" s="272" t="s">
        <v>912</v>
      </c>
      <c r="G502" s="273" t="s">
        <v>231</v>
      </c>
      <c r="H502" s="274">
        <v>10</v>
      </c>
      <c r="I502" s="275"/>
      <c r="J502" s="276">
        <f>ROUND(I502*H502,2)</f>
        <v>0</v>
      </c>
      <c r="K502" s="272" t="s">
        <v>200</v>
      </c>
      <c r="L502" s="277"/>
      <c r="M502" s="278" t="s">
        <v>1</v>
      </c>
      <c r="N502" s="279" t="s">
        <v>42</v>
      </c>
      <c r="O502" s="85"/>
      <c r="P502" s="233">
        <f>O502*H502</f>
        <v>0</v>
      </c>
      <c r="Q502" s="233">
        <v>6E-05</v>
      </c>
      <c r="R502" s="233">
        <f>Q502*H502</f>
        <v>0.0006000000000000001</v>
      </c>
      <c r="S502" s="233">
        <v>0</v>
      </c>
      <c r="T502" s="234">
        <f>S502*H502</f>
        <v>0</v>
      </c>
      <c r="AR502" s="235" t="s">
        <v>384</v>
      </c>
      <c r="AT502" s="235" t="s">
        <v>300</v>
      </c>
      <c r="AU502" s="235" t="s">
        <v>86</v>
      </c>
      <c r="AY502" s="16" t="s">
        <v>194</v>
      </c>
      <c r="BE502" s="236">
        <f>IF(N502="základní",J502,0)</f>
        <v>0</v>
      </c>
      <c r="BF502" s="236">
        <f>IF(N502="snížená",J502,0)</f>
        <v>0</v>
      </c>
      <c r="BG502" s="236">
        <f>IF(N502="zákl. přenesená",J502,0)</f>
        <v>0</v>
      </c>
      <c r="BH502" s="236">
        <f>IF(N502="sníž. přenesená",J502,0)</f>
        <v>0</v>
      </c>
      <c r="BI502" s="236">
        <f>IF(N502="nulová",J502,0)</f>
        <v>0</v>
      </c>
      <c r="BJ502" s="16" t="s">
        <v>86</v>
      </c>
      <c r="BK502" s="236">
        <f>ROUND(I502*H502,2)</f>
        <v>0</v>
      </c>
      <c r="BL502" s="16" t="s">
        <v>299</v>
      </c>
      <c r="BM502" s="235" t="s">
        <v>931</v>
      </c>
    </row>
    <row r="503" spans="2:51" s="13" customFormat="1" ht="12">
      <c r="B503" s="248"/>
      <c r="C503" s="249"/>
      <c r="D503" s="239" t="s">
        <v>203</v>
      </c>
      <c r="E503" s="250" t="s">
        <v>1</v>
      </c>
      <c r="F503" s="251" t="s">
        <v>932</v>
      </c>
      <c r="G503" s="249"/>
      <c r="H503" s="252">
        <v>2</v>
      </c>
      <c r="I503" s="253"/>
      <c r="J503" s="249"/>
      <c r="K503" s="249"/>
      <c r="L503" s="254"/>
      <c r="M503" s="255"/>
      <c r="N503" s="256"/>
      <c r="O503" s="256"/>
      <c r="P503" s="256"/>
      <c r="Q503" s="256"/>
      <c r="R503" s="256"/>
      <c r="S503" s="256"/>
      <c r="T503" s="257"/>
      <c r="AT503" s="258" t="s">
        <v>203</v>
      </c>
      <c r="AU503" s="258" t="s">
        <v>86</v>
      </c>
      <c r="AV503" s="13" t="s">
        <v>86</v>
      </c>
      <c r="AW503" s="13" t="s">
        <v>32</v>
      </c>
      <c r="AX503" s="13" t="s">
        <v>76</v>
      </c>
      <c r="AY503" s="258" t="s">
        <v>194</v>
      </c>
    </row>
    <row r="504" spans="2:51" s="13" customFormat="1" ht="12">
      <c r="B504" s="248"/>
      <c r="C504" s="249"/>
      <c r="D504" s="239" t="s">
        <v>203</v>
      </c>
      <c r="E504" s="250" t="s">
        <v>1</v>
      </c>
      <c r="F504" s="251" t="s">
        <v>915</v>
      </c>
      <c r="G504" s="249"/>
      <c r="H504" s="252">
        <v>4</v>
      </c>
      <c r="I504" s="253"/>
      <c r="J504" s="249"/>
      <c r="K504" s="249"/>
      <c r="L504" s="254"/>
      <c r="M504" s="255"/>
      <c r="N504" s="256"/>
      <c r="O504" s="256"/>
      <c r="P504" s="256"/>
      <c r="Q504" s="256"/>
      <c r="R504" s="256"/>
      <c r="S504" s="256"/>
      <c r="T504" s="257"/>
      <c r="AT504" s="258" t="s">
        <v>203</v>
      </c>
      <c r="AU504" s="258" t="s">
        <v>86</v>
      </c>
      <c r="AV504" s="13" t="s">
        <v>86</v>
      </c>
      <c r="AW504" s="13" t="s">
        <v>32</v>
      </c>
      <c r="AX504" s="13" t="s">
        <v>76</v>
      </c>
      <c r="AY504" s="258" t="s">
        <v>194</v>
      </c>
    </row>
    <row r="505" spans="2:51" s="13" customFormat="1" ht="12">
      <c r="B505" s="248"/>
      <c r="C505" s="249"/>
      <c r="D505" s="239" t="s">
        <v>203</v>
      </c>
      <c r="E505" s="250" t="s">
        <v>1</v>
      </c>
      <c r="F505" s="251" t="s">
        <v>916</v>
      </c>
      <c r="G505" s="249"/>
      <c r="H505" s="252">
        <v>4</v>
      </c>
      <c r="I505" s="253"/>
      <c r="J505" s="249"/>
      <c r="K505" s="249"/>
      <c r="L505" s="254"/>
      <c r="M505" s="255"/>
      <c r="N505" s="256"/>
      <c r="O505" s="256"/>
      <c r="P505" s="256"/>
      <c r="Q505" s="256"/>
      <c r="R505" s="256"/>
      <c r="S505" s="256"/>
      <c r="T505" s="257"/>
      <c r="AT505" s="258" t="s">
        <v>203</v>
      </c>
      <c r="AU505" s="258" t="s">
        <v>86</v>
      </c>
      <c r="AV505" s="13" t="s">
        <v>86</v>
      </c>
      <c r="AW505" s="13" t="s">
        <v>32</v>
      </c>
      <c r="AX505" s="13" t="s">
        <v>76</v>
      </c>
      <c r="AY505" s="258" t="s">
        <v>194</v>
      </c>
    </row>
    <row r="506" spans="2:51" s="14" customFormat="1" ht="12">
      <c r="B506" s="259"/>
      <c r="C506" s="260"/>
      <c r="D506" s="239" t="s">
        <v>203</v>
      </c>
      <c r="E506" s="261" t="s">
        <v>1</v>
      </c>
      <c r="F506" s="262" t="s">
        <v>219</v>
      </c>
      <c r="G506" s="260"/>
      <c r="H506" s="263">
        <v>10</v>
      </c>
      <c r="I506" s="264"/>
      <c r="J506" s="260"/>
      <c r="K506" s="260"/>
      <c r="L506" s="265"/>
      <c r="M506" s="266"/>
      <c r="N506" s="267"/>
      <c r="O506" s="267"/>
      <c r="P506" s="267"/>
      <c r="Q506" s="267"/>
      <c r="R506" s="267"/>
      <c r="S506" s="267"/>
      <c r="T506" s="268"/>
      <c r="AT506" s="269" t="s">
        <v>203</v>
      </c>
      <c r="AU506" s="269" t="s">
        <v>86</v>
      </c>
      <c r="AV506" s="14" t="s">
        <v>201</v>
      </c>
      <c r="AW506" s="14" t="s">
        <v>32</v>
      </c>
      <c r="AX506" s="14" t="s">
        <v>84</v>
      </c>
      <c r="AY506" s="269" t="s">
        <v>194</v>
      </c>
    </row>
    <row r="507" spans="2:65" s="1" customFormat="1" ht="24" customHeight="1">
      <c r="B507" s="37"/>
      <c r="C507" s="224" t="s">
        <v>933</v>
      </c>
      <c r="D507" s="224" t="s">
        <v>196</v>
      </c>
      <c r="E507" s="225" t="s">
        <v>934</v>
      </c>
      <c r="F507" s="226" t="s">
        <v>935</v>
      </c>
      <c r="G507" s="227" t="s">
        <v>231</v>
      </c>
      <c r="H507" s="228">
        <v>2</v>
      </c>
      <c r="I507" s="229"/>
      <c r="J507" s="230">
        <f>ROUND(I507*H507,2)</f>
        <v>0</v>
      </c>
      <c r="K507" s="226" t="s">
        <v>200</v>
      </c>
      <c r="L507" s="42"/>
      <c r="M507" s="231" t="s">
        <v>1</v>
      </c>
      <c r="N507" s="232" t="s">
        <v>42</v>
      </c>
      <c r="O507" s="85"/>
      <c r="P507" s="233">
        <f>O507*H507</f>
        <v>0</v>
      </c>
      <c r="Q507" s="233">
        <v>0</v>
      </c>
      <c r="R507" s="233">
        <f>Q507*H507</f>
        <v>0</v>
      </c>
      <c r="S507" s="233">
        <v>0</v>
      </c>
      <c r="T507" s="234">
        <f>S507*H507</f>
        <v>0</v>
      </c>
      <c r="AR507" s="235" t="s">
        <v>299</v>
      </c>
      <c r="AT507" s="235" t="s">
        <v>196</v>
      </c>
      <c r="AU507" s="235" t="s">
        <v>86</v>
      </c>
      <c r="AY507" s="16" t="s">
        <v>194</v>
      </c>
      <c r="BE507" s="236">
        <f>IF(N507="základní",J507,0)</f>
        <v>0</v>
      </c>
      <c r="BF507" s="236">
        <f>IF(N507="snížená",J507,0)</f>
        <v>0</v>
      </c>
      <c r="BG507" s="236">
        <f>IF(N507="zákl. přenesená",J507,0)</f>
        <v>0</v>
      </c>
      <c r="BH507" s="236">
        <f>IF(N507="sníž. přenesená",J507,0)</f>
        <v>0</v>
      </c>
      <c r="BI507" s="236">
        <f>IF(N507="nulová",J507,0)</f>
        <v>0</v>
      </c>
      <c r="BJ507" s="16" t="s">
        <v>86</v>
      </c>
      <c r="BK507" s="236">
        <f>ROUND(I507*H507,2)</f>
        <v>0</v>
      </c>
      <c r="BL507" s="16" t="s">
        <v>299</v>
      </c>
      <c r="BM507" s="235" t="s">
        <v>936</v>
      </c>
    </row>
    <row r="508" spans="2:51" s="13" customFormat="1" ht="12">
      <c r="B508" s="248"/>
      <c r="C508" s="249"/>
      <c r="D508" s="239" t="s">
        <v>203</v>
      </c>
      <c r="E508" s="250" t="s">
        <v>1</v>
      </c>
      <c r="F508" s="251" t="s">
        <v>808</v>
      </c>
      <c r="G508" s="249"/>
      <c r="H508" s="252">
        <v>1</v>
      </c>
      <c r="I508" s="253"/>
      <c r="J508" s="249"/>
      <c r="K508" s="249"/>
      <c r="L508" s="254"/>
      <c r="M508" s="255"/>
      <c r="N508" s="256"/>
      <c r="O508" s="256"/>
      <c r="P508" s="256"/>
      <c r="Q508" s="256"/>
      <c r="R508" s="256"/>
      <c r="S508" s="256"/>
      <c r="T508" s="257"/>
      <c r="AT508" s="258" t="s">
        <v>203</v>
      </c>
      <c r="AU508" s="258" t="s">
        <v>86</v>
      </c>
      <c r="AV508" s="13" t="s">
        <v>86</v>
      </c>
      <c r="AW508" s="13" t="s">
        <v>32</v>
      </c>
      <c r="AX508" s="13" t="s">
        <v>76</v>
      </c>
      <c r="AY508" s="258" t="s">
        <v>194</v>
      </c>
    </row>
    <row r="509" spans="2:51" s="13" customFormat="1" ht="12">
      <c r="B509" s="248"/>
      <c r="C509" s="249"/>
      <c r="D509" s="239" t="s">
        <v>203</v>
      </c>
      <c r="E509" s="250" t="s">
        <v>1</v>
      </c>
      <c r="F509" s="251" t="s">
        <v>809</v>
      </c>
      <c r="G509" s="249"/>
      <c r="H509" s="252">
        <v>1</v>
      </c>
      <c r="I509" s="253"/>
      <c r="J509" s="249"/>
      <c r="K509" s="249"/>
      <c r="L509" s="254"/>
      <c r="M509" s="255"/>
      <c r="N509" s="256"/>
      <c r="O509" s="256"/>
      <c r="P509" s="256"/>
      <c r="Q509" s="256"/>
      <c r="R509" s="256"/>
      <c r="S509" s="256"/>
      <c r="T509" s="257"/>
      <c r="AT509" s="258" t="s">
        <v>203</v>
      </c>
      <c r="AU509" s="258" t="s">
        <v>86</v>
      </c>
      <c r="AV509" s="13" t="s">
        <v>86</v>
      </c>
      <c r="AW509" s="13" t="s">
        <v>32</v>
      </c>
      <c r="AX509" s="13" t="s">
        <v>76</v>
      </c>
      <c r="AY509" s="258" t="s">
        <v>194</v>
      </c>
    </row>
    <row r="510" spans="2:51" s="14" customFormat="1" ht="12">
      <c r="B510" s="259"/>
      <c r="C510" s="260"/>
      <c r="D510" s="239" t="s">
        <v>203</v>
      </c>
      <c r="E510" s="261" t="s">
        <v>1</v>
      </c>
      <c r="F510" s="262" t="s">
        <v>219</v>
      </c>
      <c r="G510" s="260"/>
      <c r="H510" s="263">
        <v>2</v>
      </c>
      <c r="I510" s="264"/>
      <c r="J510" s="260"/>
      <c r="K510" s="260"/>
      <c r="L510" s="265"/>
      <c r="M510" s="266"/>
      <c r="N510" s="267"/>
      <c r="O510" s="267"/>
      <c r="P510" s="267"/>
      <c r="Q510" s="267"/>
      <c r="R510" s="267"/>
      <c r="S510" s="267"/>
      <c r="T510" s="268"/>
      <c r="AT510" s="269" t="s">
        <v>203</v>
      </c>
      <c r="AU510" s="269" t="s">
        <v>86</v>
      </c>
      <c r="AV510" s="14" t="s">
        <v>201</v>
      </c>
      <c r="AW510" s="14" t="s">
        <v>32</v>
      </c>
      <c r="AX510" s="14" t="s">
        <v>84</v>
      </c>
      <c r="AY510" s="269" t="s">
        <v>194</v>
      </c>
    </row>
    <row r="511" spans="2:65" s="1" customFormat="1" ht="16.5" customHeight="1">
      <c r="B511" s="37"/>
      <c r="C511" s="270" t="s">
        <v>937</v>
      </c>
      <c r="D511" s="270" t="s">
        <v>300</v>
      </c>
      <c r="E511" s="271" t="s">
        <v>907</v>
      </c>
      <c r="F511" s="272" t="s">
        <v>908</v>
      </c>
      <c r="G511" s="273" t="s">
        <v>325</v>
      </c>
      <c r="H511" s="274">
        <v>2.075</v>
      </c>
      <c r="I511" s="275"/>
      <c r="J511" s="276">
        <f>ROUND(I511*H511,2)</f>
        <v>0</v>
      </c>
      <c r="K511" s="272" t="s">
        <v>200</v>
      </c>
      <c r="L511" s="277"/>
      <c r="M511" s="278" t="s">
        <v>1</v>
      </c>
      <c r="N511" s="279" t="s">
        <v>42</v>
      </c>
      <c r="O511" s="85"/>
      <c r="P511" s="233">
        <f>O511*H511</f>
        <v>0</v>
      </c>
      <c r="Q511" s="233">
        <v>0.006</v>
      </c>
      <c r="R511" s="233">
        <f>Q511*H511</f>
        <v>0.012450000000000001</v>
      </c>
      <c r="S511" s="233">
        <v>0</v>
      </c>
      <c r="T511" s="234">
        <f>S511*H511</f>
        <v>0</v>
      </c>
      <c r="AR511" s="235" t="s">
        <v>384</v>
      </c>
      <c r="AT511" s="235" t="s">
        <v>300</v>
      </c>
      <c r="AU511" s="235" t="s">
        <v>86</v>
      </c>
      <c r="AY511" s="16" t="s">
        <v>194</v>
      </c>
      <c r="BE511" s="236">
        <f>IF(N511="základní",J511,0)</f>
        <v>0</v>
      </c>
      <c r="BF511" s="236">
        <f>IF(N511="snížená",J511,0)</f>
        <v>0</v>
      </c>
      <c r="BG511" s="236">
        <f>IF(N511="zákl. přenesená",J511,0)</f>
        <v>0</v>
      </c>
      <c r="BH511" s="236">
        <f>IF(N511="sníž. přenesená",J511,0)</f>
        <v>0</v>
      </c>
      <c r="BI511" s="236">
        <f>IF(N511="nulová",J511,0)</f>
        <v>0</v>
      </c>
      <c r="BJ511" s="16" t="s">
        <v>86</v>
      </c>
      <c r="BK511" s="236">
        <f>ROUND(I511*H511,2)</f>
        <v>0</v>
      </c>
      <c r="BL511" s="16" t="s">
        <v>299</v>
      </c>
      <c r="BM511" s="235" t="s">
        <v>938</v>
      </c>
    </row>
    <row r="512" spans="2:51" s="13" customFormat="1" ht="12">
      <c r="B512" s="248"/>
      <c r="C512" s="249"/>
      <c r="D512" s="239" t="s">
        <v>203</v>
      </c>
      <c r="E512" s="250" t="s">
        <v>1</v>
      </c>
      <c r="F512" s="251" t="s">
        <v>939</v>
      </c>
      <c r="G512" s="249"/>
      <c r="H512" s="252">
        <v>2.075</v>
      </c>
      <c r="I512" s="253"/>
      <c r="J512" s="249"/>
      <c r="K512" s="249"/>
      <c r="L512" s="254"/>
      <c r="M512" s="255"/>
      <c r="N512" s="256"/>
      <c r="O512" s="256"/>
      <c r="P512" s="256"/>
      <c r="Q512" s="256"/>
      <c r="R512" s="256"/>
      <c r="S512" s="256"/>
      <c r="T512" s="257"/>
      <c r="AT512" s="258" t="s">
        <v>203</v>
      </c>
      <c r="AU512" s="258" t="s">
        <v>86</v>
      </c>
      <c r="AV512" s="13" t="s">
        <v>86</v>
      </c>
      <c r="AW512" s="13" t="s">
        <v>32</v>
      </c>
      <c r="AX512" s="13" t="s">
        <v>84</v>
      </c>
      <c r="AY512" s="258" t="s">
        <v>194</v>
      </c>
    </row>
    <row r="513" spans="2:65" s="1" customFormat="1" ht="16.5" customHeight="1">
      <c r="B513" s="37"/>
      <c r="C513" s="270" t="s">
        <v>940</v>
      </c>
      <c r="D513" s="270" t="s">
        <v>300</v>
      </c>
      <c r="E513" s="271" t="s">
        <v>901</v>
      </c>
      <c r="F513" s="272" t="s">
        <v>902</v>
      </c>
      <c r="G513" s="273" t="s">
        <v>325</v>
      </c>
      <c r="H513" s="274">
        <v>2.075</v>
      </c>
      <c r="I513" s="275"/>
      <c r="J513" s="276">
        <f>ROUND(I513*H513,2)</f>
        <v>0</v>
      </c>
      <c r="K513" s="272" t="s">
        <v>200</v>
      </c>
      <c r="L513" s="277"/>
      <c r="M513" s="278" t="s">
        <v>1</v>
      </c>
      <c r="N513" s="279" t="s">
        <v>42</v>
      </c>
      <c r="O513" s="85"/>
      <c r="P513" s="233">
        <f>O513*H513</f>
        <v>0</v>
      </c>
      <c r="Q513" s="233">
        <v>0.003</v>
      </c>
      <c r="R513" s="233">
        <f>Q513*H513</f>
        <v>0.0062250000000000005</v>
      </c>
      <c r="S513" s="233">
        <v>0</v>
      </c>
      <c r="T513" s="234">
        <f>S513*H513</f>
        <v>0</v>
      </c>
      <c r="AR513" s="235" t="s">
        <v>384</v>
      </c>
      <c r="AT513" s="235" t="s">
        <v>300</v>
      </c>
      <c r="AU513" s="235" t="s">
        <v>86</v>
      </c>
      <c r="AY513" s="16" t="s">
        <v>194</v>
      </c>
      <c r="BE513" s="236">
        <f>IF(N513="základní",J513,0)</f>
        <v>0</v>
      </c>
      <c r="BF513" s="236">
        <f>IF(N513="snížená",J513,0)</f>
        <v>0</v>
      </c>
      <c r="BG513" s="236">
        <f>IF(N513="zákl. přenesená",J513,0)</f>
        <v>0</v>
      </c>
      <c r="BH513" s="236">
        <f>IF(N513="sníž. přenesená",J513,0)</f>
        <v>0</v>
      </c>
      <c r="BI513" s="236">
        <f>IF(N513="nulová",J513,0)</f>
        <v>0</v>
      </c>
      <c r="BJ513" s="16" t="s">
        <v>86</v>
      </c>
      <c r="BK513" s="236">
        <f>ROUND(I513*H513,2)</f>
        <v>0</v>
      </c>
      <c r="BL513" s="16" t="s">
        <v>299</v>
      </c>
      <c r="BM513" s="235" t="s">
        <v>941</v>
      </c>
    </row>
    <row r="514" spans="2:51" s="13" customFormat="1" ht="12">
      <c r="B514" s="248"/>
      <c r="C514" s="249"/>
      <c r="D514" s="239" t="s">
        <v>203</v>
      </c>
      <c r="E514" s="250" t="s">
        <v>1</v>
      </c>
      <c r="F514" s="251" t="s">
        <v>942</v>
      </c>
      <c r="G514" s="249"/>
      <c r="H514" s="252">
        <v>2.075</v>
      </c>
      <c r="I514" s="253"/>
      <c r="J514" s="249"/>
      <c r="K514" s="249"/>
      <c r="L514" s="254"/>
      <c r="M514" s="255"/>
      <c r="N514" s="256"/>
      <c r="O514" s="256"/>
      <c r="P514" s="256"/>
      <c r="Q514" s="256"/>
      <c r="R514" s="256"/>
      <c r="S514" s="256"/>
      <c r="T514" s="257"/>
      <c r="AT514" s="258" t="s">
        <v>203</v>
      </c>
      <c r="AU514" s="258" t="s">
        <v>86</v>
      </c>
      <c r="AV514" s="13" t="s">
        <v>86</v>
      </c>
      <c r="AW514" s="13" t="s">
        <v>32</v>
      </c>
      <c r="AX514" s="13" t="s">
        <v>84</v>
      </c>
      <c r="AY514" s="258" t="s">
        <v>194</v>
      </c>
    </row>
    <row r="515" spans="2:65" s="1" customFormat="1" ht="24" customHeight="1">
      <c r="B515" s="37"/>
      <c r="C515" s="270" t="s">
        <v>943</v>
      </c>
      <c r="D515" s="270" t="s">
        <v>300</v>
      </c>
      <c r="E515" s="271" t="s">
        <v>911</v>
      </c>
      <c r="F515" s="272" t="s">
        <v>912</v>
      </c>
      <c r="G515" s="273" t="s">
        <v>231</v>
      </c>
      <c r="H515" s="274">
        <v>4</v>
      </c>
      <c r="I515" s="275"/>
      <c r="J515" s="276">
        <f>ROUND(I515*H515,2)</f>
        <v>0</v>
      </c>
      <c r="K515" s="272" t="s">
        <v>200</v>
      </c>
      <c r="L515" s="277"/>
      <c r="M515" s="278" t="s">
        <v>1</v>
      </c>
      <c r="N515" s="279" t="s">
        <v>42</v>
      </c>
      <c r="O515" s="85"/>
      <c r="P515" s="233">
        <f>O515*H515</f>
        <v>0</v>
      </c>
      <c r="Q515" s="233">
        <v>6E-05</v>
      </c>
      <c r="R515" s="233">
        <f>Q515*H515</f>
        <v>0.00024</v>
      </c>
      <c r="S515" s="233">
        <v>0</v>
      </c>
      <c r="T515" s="234">
        <f>S515*H515</f>
        <v>0</v>
      </c>
      <c r="AR515" s="235" t="s">
        <v>384</v>
      </c>
      <c r="AT515" s="235" t="s">
        <v>300</v>
      </c>
      <c r="AU515" s="235" t="s">
        <v>86</v>
      </c>
      <c r="AY515" s="16" t="s">
        <v>194</v>
      </c>
      <c r="BE515" s="236">
        <f>IF(N515="základní",J515,0)</f>
        <v>0</v>
      </c>
      <c r="BF515" s="236">
        <f>IF(N515="snížená",J515,0)</f>
        <v>0</v>
      </c>
      <c r="BG515" s="236">
        <f>IF(N515="zákl. přenesená",J515,0)</f>
        <v>0</v>
      </c>
      <c r="BH515" s="236">
        <f>IF(N515="sníž. přenesená",J515,0)</f>
        <v>0</v>
      </c>
      <c r="BI515" s="236">
        <f>IF(N515="nulová",J515,0)</f>
        <v>0</v>
      </c>
      <c r="BJ515" s="16" t="s">
        <v>86</v>
      </c>
      <c r="BK515" s="236">
        <f>ROUND(I515*H515,2)</f>
        <v>0</v>
      </c>
      <c r="BL515" s="16" t="s">
        <v>299</v>
      </c>
      <c r="BM515" s="235" t="s">
        <v>944</v>
      </c>
    </row>
    <row r="516" spans="2:51" s="13" customFormat="1" ht="12">
      <c r="B516" s="248"/>
      <c r="C516" s="249"/>
      <c r="D516" s="239" t="s">
        <v>203</v>
      </c>
      <c r="E516" s="250" t="s">
        <v>1</v>
      </c>
      <c r="F516" s="251" t="s">
        <v>932</v>
      </c>
      <c r="G516" s="249"/>
      <c r="H516" s="252">
        <v>2</v>
      </c>
      <c r="I516" s="253"/>
      <c r="J516" s="249"/>
      <c r="K516" s="249"/>
      <c r="L516" s="254"/>
      <c r="M516" s="255"/>
      <c r="N516" s="256"/>
      <c r="O516" s="256"/>
      <c r="P516" s="256"/>
      <c r="Q516" s="256"/>
      <c r="R516" s="256"/>
      <c r="S516" s="256"/>
      <c r="T516" s="257"/>
      <c r="AT516" s="258" t="s">
        <v>203</v>
      </c>
      <c r="AU516" s="258" t="s">
        <v>86</v>
      </c>
      <c r="AV516" s="13" t="s">
        <v>86</v>
      </c>
      <c r="AW516" s="13" t="s">
        <v>32</v>
      </c>
      <c r="AX516" s="13" t="s">
        <v>76</v>
      </c>
      <c r="AY516" s="258" t="s">
        <v>194</v>
      </c>
    </row>
    <row r="517" spans="2:51" s="13" customFormat="1" ht="12">
      <c r="B517" s="248"/>
      <c r="C517" s="249"/>
      <c r="D517" s="239" t="s">
        <v>203</v>
      </c>
      <c r="E517" s="250" t="s">
        <v>1</v>
      </c>
      <c r="F517" s="251" t="s">
        <v>945</v>
      </c>
      <c r="G517" s="249"/>
      <c r="H517" s="252">
        <v>2</v>
      </c>
      <c r="I517" s="253"/>
      <c r="J517" s="249"/>
      <c r="K517" s="249"/>
      <c r="L517" s="254"/>
      <c r="M517" s="255"/>
      <c r="N517" s="256"/>
      <c r="O517" s="256"/>
      <c r="P517" s="256"/>
      <c r="Q517" s="256"/>
      <c r="R517" s="256"/>
      <c r="S517" s="256"/>
      <c r="T517" s="257"/>
      <c r="AT517" s="258" t="s">
        <v>203</v>
      </c>
      <c r="AU517" s="258" t="s">
        <v>86</v>
      </c>
      <c r="AV517" s="13" t="s">
        <v>86</v>
      </c>
      <c r="AW517" s="13" t="s">
        <v>32</v>
      </c>
      <c r="AX517" s="13" t="s">
        <v>76</v>
      </c>
      <c r="AY517" s="258" t="s">
        <v>194</v>
      </c>
    </row>
    <row r="518" spans="2:51" s="14" customFormat="1" ht="12">
      <c r="B518" s="259"/>
      <c r="C518" s="260"/>
      <c r="D518" s="239" t="s">
        <v>203</v>
      </c>
      <c r="E518" s="261" t="s">
        <v>1</v>
      </c>
      <c r="F518" s="262" t="s">
        <v>219</v>
      </c>
      <c r="G518" s="260"/>
      <c r="H518" s="263">
        <v>4</v>
      </c>
      <c r="I518" s="264"/>
      <c r="J518" s="260"/>
      <c r="K518" s="260"/>
      <c r="L518" s="265"/>
      <c r="M518" s="266"/>
      <c r="N518" s="267"/>
      <c r="O518" s="267"/>
      <c r="P518" s="267"/>
      <c r="Q518" s="267"/>
      <c r="R518" s="267"/>
      <c r="S518" s="267"/>
      <c r="T518" s="268"/>
      <c r="AT518" s="269" t="s">
        <v>203</v>
      </c>
      <c r="AU518" s="269" t="s">
        <v>86</v>
      </c>
      <c r="AV518" s="14" t="s">
        <v>201</v>
      </c>
      <c r="AW518" s="14" t="s">
        <v>32</v>
      </c>
      <c r="AX518" s="14" t="s">
        <v>84</v>
      </c>
      <c r="AY518" s="269" t="s">
        <v>194</v>
      </c>
    </row>
    <row r="519" spans="2:65" s="1" customFormat="1" ht="16.5" customHeight="1">
      <c r="B519" s="37"/>
      <c r="C519" s="224" t="s">
        <v>946</v>
      </c>
      <c r="D519" s="224" t="s">
        <v>196</v>
      </c>
      <c r="E519" s="225" t="s">
        <v>947</v>
      </c>
      <c r="F519" s="226" t="s">
        <v>948</v>
      </c>
      <c r="G519" s="227" t="s">
        <v>231</v>
      </c>
      <c r="H519" s="228">
        <v>1</v>
      </c>
      <c r="I519" s="229"/>
      <c r="J519" s="230">
        <f>ROUND(I519*H519,2)</f>
        <v>0</v>
      </c>
      <c r="K519" s="226" t="s">
        <v>1</v>
      </c>
      <c r="L519" s="42"/>
      <c r="M519" s="231" t="s">
        <v>1</v>
      </c>
      <c r="N519" s="232" t="s">
        <v>42</v>
      </c>
      <c r="O519" s="85"/>
      <c r="P519" s="233">
        <f>O519*H519</f>
        <v>0</v>
      </c>
      <c r="Q519" s="233">
        <v>0</v>
      </c>
      <c r="R519" s="233">
        <f>Q519*H519</f>
        <v>0</v>
      </c>
      <c r="S519" s="233">
        <v>0</v>
      </c>
      <c r="T519" s="234">
        <f>S519*H519</f>
        <v>0</v>
      </c>
      <c r="AR519" s="235" t="s">
        <v>299</v>
      </c>
      <c r="AT519" s="235" t="s">
        <v>196</v>
      </c>
      <c r="AU519" s="235" t="s">
        <v>86</v>
      </c>
      <c r="AY519" s="16" t="s">
        <v>194</v>
      </c>
      <c r="BE519" s="236">
        <f>IF(N519="základní",J519,0)</f>
        <v>0</v>
      </c>
      <c r="BF519" s="236">
        <f>IF(N519="snížená",J519,0)</f>
        <v>0</v>
      </c>
      <c r="BG519" s="236">
        <f>IF(N519="zákl. přenesená",J519,0)</f>
        <v>0</v>
      </c>
      <c r="BH519" s="236">
        <f>IF(N519="sníž. přenesená",J519,0)</f>
        <v>0</v>
      </c>
      <c r="BI519" s="236">
        <f>IF(N519="nulová",J519,0)</f>
        <v>0</v>
      </c>
      <c r="BJ519" s="16" t="s">
        <v>86</v>
      </c>
      <c r="BK519" s="236">
        <f>ROUND(I519*H519,2)</f>
        <v>0</v>
      </c>
      <c r="BL519" s="16" t="s">
        <v>299</v>
      </c>
      <c r="BM519" s="235" t="s">
        <v>949</v>
      </c>
    </row>
    <row r="520" spans="2:65" s="1" customFormat="1" ht="24" customHeight="1">
      <c r="B520" s="37"/>
      <c r="C520" s="224" t="s">
        <v>950</v>
      </c>
      <c r="D520" s="224" t="s">
        <v>196</v>
      </c>
      <c r="E520" s="225" t="s">
        <v>951</v>
      </c>
      <c r="F520" s="226" t="s">
        <v>952</v>
      </c>
      <c r="G520" s="227" t="s">
        <v>223</v>
      </c>
      <c r="H520" s="228">
        <v>1.525</v>
      </c>
      <c r="I520" s="229"/>
      <c r="J520" s="230">
        <f>ROUND(I520*H520,2)</f>
        <v>0</v>
      </c>
      <c r="K520" s="226" t="s">
        <v>200</v>
      </c>
      <c r="L520" s="42"/>
      <c r="M520" s="231" t="s">
        <v>1</v>
      </c>
      <c r="N520" s="232" t="s">
        <v>42</v>
      </c>
      <c r="O520" s="85"/>
      <c r="P520" s="233">
        <f>O520*H520</f>
        <v>0</v>
      </c>
      <c r="Q520" s="233">
        <v>0</v>
      </c>
      <c r="R520" s="233">
        <f>Q520*H520</f>
        <v>0</v>
      </c>
      <c r="S520" s="233">
        <v>0</v>
      </c>
      <c r="T520" s="234">
        <f>S520*H520</f>
        <v>0</v>
      </c>
      <c r="AR520" s="235" t="s">
        <v>299</v>
      </c>
      <c r="AT520" s="235" t="s">
        <v>196</v>
      </c>
      <c r="AU520" s="235" t="s">
        <v>86</v>
      </c>
      <c r="AY520" s="16" t="s">
        <v>194</v>
      </c>
      <c r="BE520" s="236">
        <f>IF(N520="základní",J520,0)</f>
        <v>0</v>
      </c>
      <c r="BF520" s="236">
        <f>IF(N520="snížená",J520,0)</f>
        <v>0</v>
      </c>
      <c r="BG520" s="236">
        <f>IF(N520="zákl. přenesená",J520,0)</f>
        <v>0</v>
      </c>
      <c r="BH520" s="236">
        <f>IF(N520="sníž. přenesená",J520,0)</f>
        <v>0</v>
      </c>
      <c r="BI520" s="236">
        <f>IF(N520="nulová",J520,0)</f>
        <v>0</v>
      </c>
      <c r="BJ520" s="16" t="s">
        <v>86</v>
      </c>
      <c r="BK520" s="236">
        <f>ROUND(I520*H520,2)</f>
        <v>0</v>
      </c>
      <c r="BL520" s="16" t="s">
        <v>299</v>
      </c>
      <c r="BM520" s="235" t="s">
        <v>953</v>
      </c>
    </row>
    <row r="521" spans="2:63" s="11" customFormat="1" ht="22.8" customHeight="1">
      <c r="B521" s="208"/>
      <c r="C521" s="209"/>
      <c r="D521" s="210" t="s">
        <v>75</v>
      </c>
      <c r="E521" s="222" t="s">
        <v>954</v>
      </c>
      <c r="F521" s="222" t="s">
        <v>955</v>
      </c>
      <c r="G521" s="209"/>
      <c r="H521" s="209"/>
      <c r="I521" s="212"/>
      <c r="J521" s="223">
        <f>BK521</f>
        <v>0</v>
      </c>
      <c r="K521" s="209"/>
      <c r="L521" s="214"/>
      <c r="M521" s="215"/>
      <c r="N521" s="216"/>
      <c r="O521" s="216"/>
      <c r="P521" s="217">
        <f>SUM(P522:P535)</f>
        <v>0</v>
      </c>
      <c r="Q521" s="216"/>
      <c r="R521" s="217">
        <f>SUM(R522:R535)</f>
        <v>0.013603829999999999</v>
      </c>
      <c r="S521" s="216"/>
      <c r="T521" s="218">
        <f>SUM(T522:T535)</f>
        <v>0.23440000000000003</v>
      </c>
      <c r="AR521" s="219" t="s">
        <v>86</v>
      </c>
      <c r="AT521" s="220" t="s">
        <v>75</v>
      </c>
      <c r="AU521" s="220" t="s">
        <v>84</v>
      </c>
      <c r="AY521" s="219" t="s">
        <v>194</v>
      </c>
      <c r="BK521" s="221">
        <f>SUM(BK522:BK535)</f>
        <v>0</v>
      </c>
    </row>
    <row r="522" spans="2:65" s="1" customFormat="1" ht="24" customHeight="1">
      <c r="B522" s="37"/>
      <c r="C522" s="224" t="s">
        <v>956</v>
      </c>
      <c r="D522" s="224" t="s">
        <v>196</v>
      </c>
      <c r="E522" s="225" t="s">
        <v>957</v>
      </c>
      <c r="F522" s="226" t="s">
        <v>958</v>
      </c>
      <c r="G522" s="227" t="s">
        <v>325</v>
      </c>
      <c r="H522" s="228">
        <v>3.9</v>
      </c>
      <c r="I522" s="229"/>
      <c r="J522" s="230">
        <f>ROUND(I522*H522,2)</f>
        <v>0</v>
      </c>
      <c r="K522" s="226" t="s">
        <v>200</v>
      </c>
      <c r="L522" s="42"/>
      <c r="M522" s="231" t="s">
        <v>1</v>
      </c>
      <c r="N522" s="232" t="s">
        <v>42</v>
      </c>
      <c r="O522" s="85"/>
      <c r="P522" s="233">
        <f>O522*H522</f>
        <v>0</v>
      </c>
      <c r="Q522" s="233">
        <v>0</v>
      </c>
      <c r="R522" s="233">
        <f>Q522*H522</f>
        <v>0</v>
      </c>
      <c r="S522" s="233">
        <v>0</v>
      </c>
      <c r="T522" s="234">
        <f>S522*H522</f>
        <v>0</v>
      </c>
      <c r="AR522" s="235" t="s">
        <v>299</v>
      </c>
      <c r="AT522" s="235" t="s">
        <v>196</v>
      </c>
      <c r="AU522" s="235" t="s">
        <v>86</v>
      </c>
      <c r="AY522" s="16" t="s">
        <v>194</v>
      </c>
      <c r="BE522" s="236">
        <f>IF(N522="základní",J522,0)</f>
        <v>0</v>
      </c>
      <c r="BF522" s="236">
        <f>IF(N522="snížená",J522,0)</f>
        <v>0</v>
      </c>
      <c r="BG522" s="236">
        <f>IF(N522="zákl. přenesená",J522,0)</f>
        <v>0</v>
      </c>
      <c r="BH522" s="236">
        <f>IF(N522="sníž. přenesená",J522,0)</f>
        <v>0</v>
      </c>
      <c r="BI522" s="236">
        <f>IF(N522="nulová",J522,0)</f>
        <v>0</v>
      </c>
      <c r="BJ522" s="16" t="s">
        <v>86</v>
      </c>
      <c r="BK522" s="236">
        <f>ROUND(I522*H522,2)</f>
        <v>0</v>
      </c>
      <c r="BL522" s="16" t="s">
        <v>299</v>
      </c>
      <c r="BM522" s="235" t="s">
        <v>959</v>
      </c>
    </row>
    <row r="523" spans="2:51" s="13" customFormat="1" ht="12">
      <c r="B523" s="248"/>
      <c r="C523" s="249"/>
      <c r="D523" s="239" t="s">
        <v>203</v>
      </c>
      <c r="E523" s="250" t="s">
        <v>1</v>
      </c>
      <c r="F523" s="251" t="s">
        <v>960</v>
      </c>
      <c r="G523" s="249"/>
      <c r="H523" s="252">
        <v>3.9</v>
      </c>
      <c r="I523" s="253"/>
      <c r="J523" s="249"/>
      <c r="K523" s="249"/>
      <c r="L523" s="254"/>
      <c r="M523" s="255"/>
      <c r="N523" s="256"/>
      <c r="O523" s="256"/>
      <c r="P523" s="256"/>
      <c r="Q523" s="256"/>
      <c r="R523" s="256"/>
      <c r="S523" s="256"/>
      <c r="T523" s="257"/>
      <c r="AT523" s="258" t="s">
        <v>203</v>
      </c>
      <c r="AU523" s="258" t="s">
        <v>86</v>
      </c>
      <c r="AV523" s="13" t="s">
        <v>86</v>
      </c>
      <c r="AW523" s="13" t="s">
        <v>32</v>
      </c>
      <c r="AX523" s="13" t="s">
        <v>84</v>
      </c>
      <c r="AY523" s="258" t="s">
        <v>194</v>
      </c>
    </row>
    <row r="524" spans="2:65" s="1" customFormat="1" ht="16.5" customHeight="1">
      <c r="B524" s="37"/>
      <c r="C524" s="270" t="s">
        <v>961</v>
      </c>
      <c r="D524" s="270" t="s">
        <v>300</v>
      </c>
      <c r="E524" s="271" t="s">
        <v>962</v>
      </c>
      <c r="F524" s="272" t="s">
        <v>963</v>
      </c>
      <c r="G524" s="273" t="s">
        <v>325</v>
      </c>
      <c r="H524" s="274">
        <v>3.9</v>
      </c>
      <c r="I524" s="275"/>
      <c r="J524" s="276">
        <f>ROUND(I524*H524,2)</f>
        <v>0</v>
      </c>
      <c r="K524" s="272" t="s">
        <v>1</v>
      </c>
      <c r="L524" s="277"/>
      <c r="M524" s="278" t="s">
        <v>1</v>
      </c>
      <c r="N524" s="279" t="s">
        <v>42</v>
      </c>
      <c r="O524" s="85"/>
      <c r="P524" s="233">
        <f>O524*H524</f>
        <v>0</v>
      </c>
      <c r="Q524" s="233">
        <v>0.00343</v>
      </c>
      <c r="R524" s="233">
        <f>Q524*H524</f>
        <v>0.013377</v>
      </c>
      <c r="S524" s="233">
        <v>0</v>
      </c>
      <c r="T524" s="234">
        <f>S524*H524</f>
        <v>0</v>
      </c>
      <c r="AR524" s="235" t="s">
        <v>384</v>
      </c>
      <c r="AT524" s="235" t="s">
        <v>300</v>
      </c>
      <c r="AU524" s="235" t="s">
        <v>86</v>
      </c>
      <c r="AY524" s="16" t="s">
        <v>194</v>
      </c>
      <c r="BE524" s="236">
        <f>IF(N524="základní",J524,0)</f>
        <v>0</v>
      </c>
      <c r="BF524" s="236">
        <f>IF(N524="snížená",J524,0)</f>
        <v>0</v>
      </c>
      <c r="BG524" s="236">
        <f>IF(N524="zákl. přenesená",J524,0)</f>
        <v>0</v>
      </c>
      <c r="BH524" s="236">
        <f>IF(N524="sníž. přenesená",J524,0)</f>
        <v>0</v>
      </c>
      <c r="BI524" s="236">
        <f>IF(N524="nulová",J524,0)</f>
        <v>0</v>
      </c>
      <c r="BJ524" s="16" t="s">
        <v>86</v>
      </c>
      <c r="BK524" s="236">
        <f>ROUND(I524*H524,2)</f>
        <v>0</v>
      </c>
      <c r="BL524" s="16" t="s">
        <v>299</v>
      </c>
      <c r="BM524" s="235" t="s">
        <v>964</v>
      </c>
    </row>
    <row r="525" spans="2:65" s="1" customFormat="1" ht="16.5" customHeight="1">
      <c r="B525" s="37"/>
      <c r="C525" s="224" t="s">
        <v>965</v>
      </c>
      <c r="D525" s="224" t="s">
        <v>196</v>
      </c>
      <c r="E525" s="225" t="s">
        <v>966</v>
      </c>
      <c r="F525" s="226" t="s">
        <v>967</v>
      </c>
      <c r="G525" s="227" t="s">
        <v>238</v>
      </c>
      <c r="H525" s="228">
        <v>11.72</v>
      </c>
      <c r="I525" s="229"/>
      <c r="J525" s="230">
        <f>ROUND(I525*H525,2)</f>
        <v>0</v>
      </c>
      <c r="K525" s="226" t="s">
        <v>200</v>
      </c>
      <c r="L525" s="42"/>
      <c r="M525" s="231" t="s">
        <v>1</v>
      </c>
      <c r="N525" s="232" t="s">
        <v>42</v>
      </c>
      <c r="O525" s="85"/>
      <c r="P525" s="233">
        <f>O525*H525</f>
        <v>0</v>
      </c>
      <c r="Q525" s="233">
        <v>0</v>
      </c>
      <c r="R525" s="233">
        <f>Q525*H525</f>
        <v>0</v>
      </c>
      <c r="S525" s="233">
        <v>0.02</v>
      </c>
      <c r="T525" s="234">
        <f>S525*H525</f>
        <v>0.23440000000000003</v>
      </c>
      <c r="AR525" s="235" t="s">
        <v>299</v>
      </c>
      <c r="AT525" s="235" t="s">
        <v>196</v>
      </c>
      <c r="AU525" s="235" t="s">
        <v>86</v>
      </c>
      <c r="AY525" s="16" t="s">
        <v>194</v>
      </c>
      <c r="BE525" s="236">
        <f>IF(N525="základní",J525,0)</f>
        <v>0</v>
      </c>
      <c r="BF525" s="236">
        <f>IF(N525="snížená",J525,0)</f>
        <v>0</v>
      </c>
      <c r="BG525" s="236">
        <f>IF(N525="zákl. přenesená",J525,0)</f>
        <v>0</v>
      </c>
      <c r="BH525" s="236">
        <f>IF(N525="sníž. přenesená",J525,0)</f>
        <v>0</v>
      </c>
      <c r="BI525" s="236">
        <f>IF(N525="nulová",J525,0)</f>
        <v>0</v>
      </c>
      <c r="BJ525" s="16" t="s">
        <v>86</v>
      </c>
      <c r="BK525" s="236">
        <f>ROUND(I525*H525,2)</f>
        <v>0</v>
      </c>
      <c r="BL525" s="16" t="s">
        <v>299</v>
      </c>
      <c r="BM525" s="235" t="s">
        <v>968</v>
      </c>
    </row>
    <row r="526" spans="2:51" s="13" customFormat="1" ht="12">
      <c r="B526" s="248"/>
      <c r="C526" s="249"/>
      <c r="D526" s="239" t="s">
        <v>203</v>
      </c>
      <c r="E526" s="250" t="s">
        <v>1</v>
      </c>
      <c r="F526" s="251" t="s">
        <v>969</v>
      </c>
      <c r="G526" s="249"/>
      <c r="H526" s="252">
        <v>8.728</v>
      </c>
      <c r="I526" s="253"/>
      <c r="J526" s="249"/>
      <c r="K526" s="249"/>
      <c r="L526" s="254"/>
      <c r="M526" s="255"/>
      <c r="N526" s="256"/>
      <c r="O526" s="256"/>
      <c r="P526" s="256"/>
      <c r="Q526" s="256"/>
      <c r="R526" s="256"/>
      <c r="S526" s="256"/>
      <c r="T526" s="257"/>
      <c r="AT526" s="258" t="s">
        <v>203</v>
      </c>
      <c r="AU526" s="258" t="s">
        <v>86</v>
      </c>
      <c r="AV526" s="13" t="s">
        <v>86</v>
      </c>
      <c r="AW526" s="13" t="s">
        <v>32</v>
      </c>
      <c r="AX526" s="13" t="s">
        <v>76</v>
      </c>
      <c r="AY526" s="258" t="s">
        <v>194</v>
      </c>
    </row>
    <row r="527" spans="2:51" s="13" customFormat="1" ht="12">
      <c r="B527" s="248"/>
      <c r="C527" s="249"/>
      <c r="D527" s="239" t="s">
        <v>203</v>
      </c>
      <c r="E527" s="250" t="s">
        <v>1</v>
      </c>
      <c r="F527" s="251" t="s">
        <v>408</v>
      </c>
      <c r="G527" s="249"/>
      <c r="H527" s="252">
        <v>2.992</v>
      </c>
      <c r="I527" s="253"/>
      <c r="J527" s="249"/>
      <c r="K527" s="249"/>
      <c r="L527" s="254"/>
      <c r="M527" s="255"/>
      <c r="N527" s="256"/>
      <c r="O527" s="256"/>
      <c r="P527" s="256"/>
      <c r="Q527" s="256"/>
      <c r="R527" s="256"/>
      <c r="S527" s="256"/>
      <c r="T527" s="257"/>
      <c r="AT527" s="258" t="s">
        <v>203</v>
      </c>
      <c r="AU527" s="258" t="s">
        <v>86</v>
      </c>
      <c r="AV527" s="13" t="s">
        <v>86</v>
      </c>
      <c r="AW527" s="13" t="s">
        <v>32</v>
      </c>
      <c r="AX527" s="13" t="s">
        <v>76</v>
      </c>
      <c r="AY527" s="258" t="s">
        <v>194</v>
      </c>
    </row>
    <row r="528" spans="2:51" s="14" customFormat="1" ht="12">
      <c r="B528" s="259"/>
      <c r="C528" s="260"/>
      <c r="D528" s="239" t="s">
        <v>203</v>
      </c>
      <c r="E528" s="261" t="s">
        <v>1</v>
      </c>
      <c r="F528" s="262" t="s">
        <v>219</v>
      </c>
      <c r="G528" s="260"/>
      <c r="H528" s="263">
        <v>11.72</v>
      </c>
      <c r="I528" s="264"/>
      <c r="J528" s="260"/>
      <c r="K528" s="260"/>
      <c r="L528" s="265"/>
      <c r="M528" s="266"/>
      <c r="N528" s="267"/>
      <c r="O528" s="267"/>
      <c r="P528" s="267"/>
      <c r="Q528" s="267"/>
      <c r="R528" s="267"/>
      <c r="S528" s="267"/>
      <c r="T528" s="268"/>
      <c r="AT528" s="269" t="s">
        <v>203</v>
      </c>
      <c r="AU528" s="269" t="s">
        <v>86</v>
      </c>
      <c r="AV528" s="14" t="s">
        <v>201</v>
      </c>
      <c r="AW528" s="14" t="s">
        <v>32</v>
      </c>
      <c r="AX528" s="14" t="s">
        <v>84</v>
      </c>
      <c r="AY528" s="269" t="s">
        <v>194</v>
      </c>
    </row>
    <row r="529" spans="2:65" s="1" customFormat="1" ht="16.5" customHeight="1">
      <c r="B529" s="37"/>
      <c r="C529" s="224" t="s">
        <v>970</v>
      </c>
      <c r="D529" s="224" t="s">
        <v>196</v>
      </c>
      <c r="E529" s="225" t="s">
        <v>971</v>
      </c>
      <c r="F529" s="226" t="s">
        <v>972</v>
      </c>
      <c r="G529" s="227" t="s">
        <v>238</v>
      </c>
      <c r="H529" s="228">
        <v>6.078</v>
      </c>
      <c r="I529" s="229"/>
      <c r="J529" s="230">
        <f>ROUND(I529*H529,2)</f>
        <v>0</v>
      </c>
      <c r="K529" s="226" t="s">
        <v>200</v>
      </c>
      <c r="L529" s="42"/>
      <c r="M529" s="231" t="s">
        <v>1</v>
      </c>
      <c r="N529" s="232" t="s">
        <v>42</v>
      </c>
      <c r="O529" s="85"/>
      <c r="P529" s="233">
        <f>O529*H529</f>
        <v>0</v>
      </c>
      <c r="Q529" s="233">
        <v>1E-05</v>
      </c>
      <c r="R529" s="233">
        <f>Q529*H529</f>
        <v>6.078000000000001E-05</v>
      </c>
      <c r="S529" s="233">
        <v>0</v>
      </c>
      <c r="T529" s="234">
        <f>S529*H529</f>
        <v>0</v>
      </c>
      <c r="AR529" s="235" t="s">
        <v>299</v>
      </c>
      <c r="AT529" s="235" t="s">
        <v>196</v>
      </c>
      <c r="AU529" s="235" t="s">
        <v>86</v>
      </c>
      <c r="AY529" s="16" t="s">
        <v>194</v>
      </c>
      <c r="BE529" s="236">
        <f>IF(N529="základní",J529,0)</f>
        <v>0</v>
      </c>
      <c r="BF529" s="236">
        <f>IF(N529="snížená",J529,0)</f>
        <v>0</v>
      </c>
      <c r="BG529" s="236">
        <f>IF(N529="zákl. přenesená",J529,0)</f>
        <v>0</v>
      </c>
      <c r="BH529" s="236">
        <f>IF(N529="sníž. přenesená",J529,0)</f>
        <v>0</v>
      </c>
      <c r="BI529" s="236">
        <f>IF(N529="nulová",J529,0)</f>
        <v>0</v>
      </c>
      <c r="BJ529" s="16" t="s">
        <v>86</v>
      </c>
      <c r="BK529" s="236">
        <f>ROUND(I529*H529,2)</f>
        <v>0</v>
      </c>
      <c r="BL529" s="16" t="s">
        <v>299</v>
      </c>
      <c r="BM529" s="235" t="s">
        <v>973</v>
      </c>
    </row>
    <row r="530" spans="2:51" s="13" customFormat="1" ht="12">
      <c r="B530" s="248"/>
      <c r="C530" s="249"/>
      <c r="D530" s="239" t="s">
        <v>203</v>
      </c>
      <c r="E530" s="250" t="s">
        <v>1</v>
      </c>
      <c r="F530" s="251" t="s">
        <v>974</v>
      </c>
      <c r="G530" s="249"/>
      <c r="H530" s="252">
        <v>6.078</v>
      </c>
      <c r="I530" s="253"/>
      <c r="J530" s="249"/>
      <c r="K530" s="249"/>
      <c r="L530" s="254"/>
      <c r="M530" s="255"/>
      <c r="N530" s="256"/>
      <c r="O530" s="256"/>
      <c r="P530" s="256"/>
      <c r="Q530" s="256"/>
      <c r="R530" s="256"/>
      <c r="S530" s="256"/>
      <c r="T530" s="257"/>
      <c r="AT530" s="258" t="s">
        <v>203</v>
      </c>
      <c r="AU530" s="258" t="s">
        <v>86</v>
      </c>
      <c r="AV530" s="13" t="s">
        <v>86</v>
      </c>
      <c r="AW530" s="13" t="s">
        <v>32</v>
      </c>
      <c r="AX530" s="13" t="s">
        <v>84</v>
      </c>
      <c r="AY530" s="258" t="s">
        <v>194</v>
      </c>
    </row>
    <row r="531" spans="2:65" s="1" customFormat="1" ht="16.5" customHeight="1">
      <c r="B531" s="37"/>
      <c r="C531" s="270" t="s">
        <v>975</v>
      </c>
      <c r="D531" s="270" t="s">
        <v>300</v>
      </c>
      <c r="E531" s="271" t="s">
        <v>976</v>
      </c>
      <c r="F531" s="272" t="s">
        <v>977</v>
      </c>
      <c r="G531" s="273" t="s">
        <v>238</v>
      </c>
      <c r="H531" s="274">
        <v>6.078</v>
      </c>
      <c r="I531" s="275"/>
      <c r="J531" s="276">
        <f>ROUND(I531*H531,2)</f>
        <v>0</v>
      </c>
      <c r="K531" s="272" t="s">
        <v>1</v>
      </c>
      <c r="L531" s="277"/>
      <c r="M531" s="278" t="s">
        <v>1</v>
      </c>
      <c r="N531" s="279" t="s">
        <v>42</v>
      </c>
      <c r="O531" s="85"/>
      <c r="P531" s="233">
        <f>O531*H531</f>
        <v>0</v>
      </c>
      <c r="Q531" s="233">
        <v>0</v>
      </c>
      <c r="R531" s="233">
        <f>Q531*H531</f>
        <v>0</v>
      </c>
      <c r="S531" s="233">
        <v>0</v>
      </c>
      <c r="T531" s="234">
        <f>S531*H531</f>
        <v>0</v>
      </c>
      <c r="AR531" s="235" t="s">
        <v>384</v>
      </c>
      <c r="AT531" s="235" t="s">
        <v>300</v>
      </c>
      <c r="AU531" s="235" t="s">
        <v>86</v>
      </c>
      <c r="AY531" s="16" t="s">
        <v>194</v>
      </c>
      <c r="BE531" s="236">
        <f>IF(N531="základní",J531,0)</f>
        <v>0</v>
      </c>
      <c r="BF531" s="236">
        <f>IF(N531="snížená",J531,0)</f>
        <v>0</v>
      </c>
      <c r="BG531" s="236">
        <f>IF(N531="zákl. přenesená",J531,0)</f>
        <v>0</v>
      </c>
      <c r="BH531" s="236">
        <f>IF(N531="sníž. přenesená",J531,0)</f>
        <v>0</v>
      </c>
      <c r="BI531" s="236">
        <f>IF(N531="nulová",J531,0)</f>
        <v>0</v>
      </c>
      <c r="BJ531" s="16" t="s">
        <v>86</v>
      </c>
      <c r="BK531" s="236">
        <f>ROUND(I531*H531,2)</f>
        <v>0</v>
      </c>
      <c r="BL531" s="16" t="s">
        <v>299</v>
      </c>
      <c r="BM531" s="235" t="s">
        <v>978</v>
      </c>
    </row>
    <row r="532" spans="2:65" s="1" customFormat="1" ht="16.5" customHeight="1">
      <c r="B532" s="37"/>
      <c r="C532" s="224" t="s">
        <v>979</v>
      </c>
      <c r="D532" s="224" t="s">
        <v>196</v>
      </c>
      <c r="E532" s="225" t="s">
        <v>980</v>
      </c>
      <c r="F532" s="226" t="s">
        <v>981</v>
      </c>
      <c r="G532" s="227" t="s">
        <v>238</v>
      </c>
      <c r="H532" s="228">
        <v>1.845</v>
      </c>
      <c r="I532" s="229"/>
      <c r="J532" s="230">
        <f>ROUND(I532*H532,2)</f>
        <v>0</v>
      </c>
      <c r="K532" s="226" t="s">
        <v>200</v>
      </c>
      <c r="L532" s="42"/>
      <c r="M532" s="231" t="s">
        <v>1</v>
      </c>
      <c r="N532" s="232" t="s">
        <v>42</v>
      </c>
      <c r="O532" s="85"/>
      <c r="P532" s="233">
        <f>O532*H532</f>
        <v>0</v>
      </c>
      <c r="Q532" s="233">
        <v>9E-05</v>
      </c>
      <c r="R532" s="233">
        <f>Q532*H532</f>
        <v>0.00016605</v>
      </c>
      <c r="S532" s="233">
        <v>0</v>
      </c>
      <c r="T532" s="234">
        <f>S532*H532</f>
        <v>0</v>
      </c>
      <c r="AR532" s="235" t="s">
        <v>299</v>
      </c>
      <c r="AT532" s="235" t="s">
        <v>196</v>
      </c>
      <c r="AU532" s="235" t="s">
        <v>86</v>
      </c>
      <c r="AY532" s="16" t="s">
        <v>194</v>
      </c>
      <c r="BE532" s="236">
        <f>IF(N532="základní",J532,0)</f>
        <v>0</v>
      </c>
      <c r="BF532" s="236">
        <f>IF(N532="snížená",J532,0)</f>
        <v>0</v>
      </c>
      <c r="BG532" s="236">
        <f>IF(N532="zákl. přenesená",J532,0)</f>
        <v>0</v>
      </c>
      <c r="BH532" s="236">
        <f>IF(N532="sníž. přenesená",J532,0)</f>
        <v>0</v>
      </c>
      <c r="BI532" s="236">
        <f>IF(N532="nulová",J532,0)</f>
        <v>0</v>
      </c>
      <c r="BJ532" s="16" t="s">
        <v>86</v>
      </c>
      <c r="BK532" s="236">
        <f>ROUND(I532*H532,2)</f>
        <v>0</v>
      </c>
      <c r="BL532" s="16" t="s">
        <v>299</v>
      </c>
      <c r="BM532" s="235" t="s">
        <v>982</v>
      </c>
    </row>
    <row r="533" spans="2:51" s="13" customFormat="1" ht="12">
      <c r="B533" s="248"/>
      <c r="C533" s="249"/>
      <c r="D533" s="239" t="s">
        <v>203</v>
      </c>
      <c r="E533" s="250" t="s">
        <v>1</v>
      </c>
      <c r="F533" s="251" t="s">
        <v>983</v>
      </c>
      <c r="G533" s="249"/>
      <c r="H533" s="252">
        <v>1.845</v>
      </c>
      <c r="I533" s="253"/>
      <c r="J533" s="249"/>
      <c r="K533" s="249"/>
      <c r="L533" s="254"/>
      <c r="M533" s="255"/>
      <c r="N533" s="256"/>
      <c r="O533" s="256"/>
      <c r="P533" s="256"/>
      <c r="Q533" s="256"/>
      <c r="R533" s="256"/>
      <c r="S533" s="256"/>
      <c r="T533" s="257"/>
      <c r="AT533" s="258" t="s">
        <v>203</v>
      </c>
      <c r="AU533" s="258" t="s">
        <v>86</v>
      </c>
      <c r="AV533" s="13" t="s">
        <v>86</v>
      </c>
      <c r="AW533" s="13" t="s">
        <v>32</v>
      </c>
      <c r="AX533" s="13" t="s">
        <v>84</v>
      </c>
      <c r="AY533" s="258" t="s">
        <v>194</v>
      </c>
    </row>
    <row r="534" spans="2:65" s="1" customFormat="1" ht="16.5" customHeight="1">
      <c r="B534" s="37"/>
      <c r="C534" s="270" t="s">
        <v>984</v>
      </c>
      <c r="D534" s="270" t="s">
        <v>300</v>
      </c>
      <c r="E534" s="271" t="s">
        <v>985</v>
      </c>
      <c r="F534" s="272" t="s">
        <v>986</v>
      </c>
      <c r="G534" s="273" t="s">
        <v>238</v>
      </c>
      <c r="H534" s="274">
        <v>1.845</v>
      </c>
      <c r="I534" s="275"/>
      <c r="J534" s="276">
        <f>ROUND(I534*H534,2)</f>
        <v>0</v>
      </c>
      <c r="K534" s="272" t="s">
        <v>1</v>
      </c>
      <c r="L534" s="277"/>
      <c r="M534" s="278" t="s">
        <v>1</v>
      </c>
      <c r="N534" s="279" t="s">
        <v>42</v>
      </c>
      <c r="O534" s="85"/>
      <c r="P534" s="233">
        <f>O534*H534</f>
        <v>0</v>
      </c>
      <c r="Q534" s="233">
        <v>0</v>
      </c>
      <c r="R534" s="233">
        <f>Q534*H534</f>
        <v>0</v>
      </c>
      <c r="S534" s="233">
        <v>0</v>
      </c>
      <c r="T534" s="234">
        <f>S534*H534</f>
        <v>0</v>
      </c>
      <c r="AR534" s="235" t="s">
        <v>384</v>
      </c>
      <c r="AT534" s="235" t="s">
        <v>300</v>
      </c>
      <c r="AU534" s="235" t="s">
        <v>86</v>
      </c>
      <c r="AY534" s="16" t="s">
        <v>194</v>
      </c>
      <c r="BE534" s="236">
        <f>IF(N534="základní",J534,0)</f>
        <v>0</v>
      </c>
      <c r="BF534" s="236">
        <f>IF(N534="snížená",J534,0)</f>
        <v>0</v>
      </c>
      <c r="BG534" s="236">
        <f>IF(N534="zákl. přenesená",J534,0)</f>
        <v>0</v>
      </c>
      <c r="BH534" s="236">
        <f>IF(N534="sníž. přenesená",J534,0)</f>
        <v>0</v>
      </c>
      <c r="BI534" s="236">
        <f>IF(N534="nulová",J534,0)</f>
        <v>0</v>
      </c>
      <c r="BJ534" s="16" t="s">
        <v>86</v>
      </c>
      <c r="BK534" s="236">
        <f>ROUND(I534*H534,2)</f>
        <v>0</v>
      </c>
      <c r="BL534" s="16" t="s">
        <v>299</v>
      </c>
      <c r="BM534" s="235" t="s">
        <v>987</v>
      </c>
    </row>
    <row r="535" spans="2:65" s="1" customFormat="1" ht="24" customHeight="1">
      <c r="B535" s="37"/>
      <c r="C535" s="224" t="s">
        <v>988</v>
      </c>
      <c r="D535" s="224" t="s">
        <v>196</v>
      </c>
      <c r="E535" s="225" t="s">
        <v>989</v>
      </c>
      <c r="F535" s="226" t="s">
        <v>990</v>
      </c>
      <c r="G535" s="227" t="s">
        <v>223</v>
      </c>
      <c r="H535" s="228">
        <v>0.014</v>
      </c>
      <c r="I535" s="229"/>
      <c r="J535" s="230">
        <f>ROUND(I535*H535,2)</f>
        <v>0</v>
      </c>
      <c r="K535" s="226" t="s">
        <v>200</v>
      </c>
      <c r="L535" s="42"/>
      <c r="M535" s="231" t="s">
        <v>1</v>
      </c>
      <c r="N535" s="232" t="s">
        <v>42</v>
      </c>
      <c r="O535" s="85"/>
      <c r="P535" s="233">
        <f>O535*H535</f>
        <v>0</v>
      </c>
      <c r="Q535" s="233">
        <v>0</v>
      </c>
      <c r="R535" s="233">
        <f>Q535*H535</f>
        <v>0</v>
      </c>
      <c r="S535" s="233">
        <v>0</v>
      </c>
      <c r="T535" s="234">
        <f>S535*H535</f>
        <v>0</v>
      </c>
      <c r="AR535" s="235" t="s">
        <v>299</v>
      </c>
      <c r="AT535" s="235" t="s">
        <v>196</v>
      </c>
      <c r="AU535" s="235" t="s">
        <v>86</v>
      </c>
      <c r="AY535" s="16" t="s">
        <v>194</v>
      </c>
      <c r="BE535" s="236">
        <f>IF(N535="základní",J535,0)</f>
        <v>0</v>
      </c>
      <c r="BF535" s="236">
        <f>IF(N535="snížená",J535,0)</f>
        <v>0</v>
      </c>
      <c r="BG535" s="236">
        <f>IF(N535="zákl. přenesená",J535,0)</f>
        <v>0</v>
      </c>
      <c r="BH535" s="236">
        <f>IF(N535="sníž. přenesená",J535,0)</f>
        <v>0</v>
      </c>
      <c r="BI535" s="236">
        <f>IF(N535="nulová",J535,0)</f>
        <v>0</v>
      </c>
      <c r="BJ535" s="16" t="s">
        <v>86</v>
      </c>
      <c r="BK535" s="236">
        <f>ROUND(I535*H535,2)</f>
        <v>0</v>
      </c>
      <c r="BL535" s="16" t="s">
        <v>299</v>
      </c>
      <c r="BM535" s="235" t="s">
        <v>991</v>
      </c>
    </row>
    <row r="536" spans="2:63" s="11" customFormat="1" ht="22.8" customHeight="1">
      <c r="B536" s="208"/>
      <c r="C536" s="209"/>
      <c r="D536" s="210" t="s">
        <v>75</v>
      </c>
      <c r="E536" s="222" t="s">
        <v>992</v>
      </c>
      <c r="F536" s="222" t="s">
        <v>993</v>
      </c>
      <c r="G536" s="209"/>
      <c r="H536" s="209"/>
      <c r="I536" s="212"/>
      <c r="J536" s="223">
        <f>BK536</f>
        <v>0</v>
      </c>
      <c r="K536" s="209"/>
      <c r="L536" s="214"/>
      <c r="M536" s="215"/>
      <c r="N536" s="216"/>
      <c r="O536" s="216"/>
      <c r="P536" s="217">
        <f>SUM(P537:P564)</f>
        <v>0</v>
      </c>
      <c r="Q536" s="216"/>
      <c r="R536" s="217">
        <f>SUM(R537:R564)</f>
        <v>2.4869511499999994</v>
      </c>
      <c r="S536" s="216"/>
      <c r="T536" s="218">
        <f>SUM(T537:T564)</f>
        <v>8.402270699999999</v>
      </c>
      <c r="AR536" s="219" t="s">
        <v>86</v>
      </c>
      <c r="AT536" s="220" t="s">
        <v>75</v>
      </c>
      <c r="AU536" s="220" t="s">
        <v>84</v>
      </c>
      <c r="AY536" s="219" t="s">
        <v>194</v>
      </c>
      <c r="BK536" s="221">
        <f>SUM(BK537:BK564)</f>
        <v>0</v>
      </c>
    </row>
    <row r="537" spans="2:65" s="1" customFormat="1" ht="16.5" customHeight="1">
      <c r="B537" s="37"/>
      <c r="C537" s="224" t="s">
        <v>994</v>
      </c>
      <c r="D537" s="224" t="s">
        <v>196</v>
      </c>
      <c r="E537" s="225" t="s">
        <v>995</v>
      </c>
      <c r="F537" s="226" t="s">
        <v>996</v>
      </c>
      <c r="G537" s="227" t="s">
        <v>238</v>
      </c>
      <c r="H537" s="228">
        <v>23.17</v>
      </c>
      <c r="I537" s="229"/>
      <c r="J537" s="230">
        <f>ROUND(I537*H537,2)</f>
        <v>0</v>
      </c>
      <c r="K537" s="226" t="s">
        <v>200</v>
      </c>
      <c r="L537" s="42"/>
      <c r="M537" s="231" t="s">
        <v>1</v>
      </c>
      <c r="N537" s="232" t="s">
        <v>42</v>
      </c>
      <c r="O537" s="85"/>
      <c r="P537" s="233">
        <f>O537*H537</f>
        <v>0</v>
      </c>
      <c r="Q537" s="233">
        <v>0.0255</v>
      </c>
      <c r="R537" s="233">
        <f>Q537*H537</f>
        <v>0.590835</v>
      </c>
      <c r="S537" s="233">
        <v>0</v>
      </c>
      <c r="T537" s="234">
        <f>S537*H537</f>
        <v>0</v>
      </c>
      <c r="AR537" s="235" t="s">
        <v>299</v>
      </c>
      <c r="AT537" s="235" t="s">
        <v>196</v>
      </c>
      <c r="AU537" s="235" t="s">
        <v>86</v>
      </c>
      <c r="AY537" s="16" t="s">
        <v>194</v>
      </c>
      <c r="BE537" s="236">
        <f>IF(N537="základní",J537,0)</f>
        <v>0</v>
      </c>
      <c r="BF537" s="236">
        <f>IF(N537="snížená",J537,0)</f>
        <v>0</v>
      </c>
      <c r="BG537" s="236">
        <f>IF(N537="zákl. přenesená",J537,0)</f>
        <v>0</v>
      </c>
      <c r="BH537" s="236">
        <f>IF(N537="sníž. přenesená",J537,0)</f>
        <v>0</v>
      </c>
      <c r="BI537" s="236">
        <f>IF(N537="nulová",J537,0)</f>
        <v>0</v>
      </c>
      <c r="BJ537" s="16" t="s">
        <v>86</v>
      </c>
      <c r="BK537" s="236">
        <f>ROUND(I537*H537,2)</f>
        <v>0</v>
      </c>
      <c r="BL537" s="16" t="s">
        <v>299</v>
      </c>
      <c r="BM537" s="235" t="s">
        <v>997</v>
      </c>
    </row>
    <row r="538" spans="2:51" s="13" customFormat="1" ht="12">
      <c r="B538" s="248"/>
      <c r="C538" s="249"/>
      <c r="D538" s="239" t="s">
        <v>203</v>
      </c>
      <c r="E538" s="250" t="s">
        <v>1</v>
      </c>
      <c r="F538" s="251" t="s">
        <v>998</v>
      </c>
      <c r="G538" s="249"/>
      <c r="H538" s="252">
        <v>23.17</v>
      </c>
      <c r="I538" s="253"/>
      <c r="J538" s="249"/>
      <c r="K538" s="249"/>
      <c r="L538" s="254"/>
      <c r="M538" s="255"/>
      <c r="N538" s="256"/>
      <c r="O538" s="256"/>
      <c r="P538" s="256"/>
      <c r="Q538" s="256"/>
      <c r="R538" s="256"/>
      <c r="S538" s="256"/>
      <c r="T538" s="257"/>
      <c r="AT538" s="258" t="s">
        <v>203</v>
      </c>
      <c r="AU538" s="258" t="s">
        <v>86</v>
      </c>
      <c r="AV538" s="13" t="s">
        <v>86</v>
      </c>
      <c r="AW538" s="13" t="s">
        <v>32</v>
      </c>
      <c r="AX538" s="13" t="s">
        <v>84</v>
      </c>
      <c r="AY538" s="258" t="s">
        <v>194</v>
      </c>
    </row>
    <row r="539" spans="2:65" s="1" customFormat="1" ht="24" customHeight="1">
      <c r="B539" s="37"/>
      <c r="C539" s="224" t="s">
        <v>999</v>
      </c>
      <c r="D539" s="224" t="s">
        <v>196</v>
      </c>
      <c r="E539" s="225" t="s">
        <v>1000</v>
      </c>
      <c r="F539" s="226" t="s">
        <v>1001</v>
      </c>
      <c r="G539" s="227" t="s">
        <v>325</v>
      </c>
      <c r="H539" s="228">
        <v>51.5</v>
      </c>
      <c r="I539" s="229"/>
      <c r="J539" s="230">
        <f>ROUND(I539*H539,2)</f>
        <v>0</v>
      </c>
      <c r="K539" s="226" t="s">
        <v>200</v>
      </c>
      <c r="L539" s="42"/>
      <c r="M539" s="231" t="s">
        <v>1</v>
      </c>
      <c r="N539" s="232" t="s">
        <v>42</v>
      </c>
      <c r="O539" s="85"/>
      <c r="P539" s="233">
        <f>O539*H539</f>
        <v>0</v>
      </c>
      <c r="Q539" s="233">
        <v>0.00043</v>
      </c>
      <c r="R539" s="233">
        <f>Q539*H539</f>
        <v>0.022144999999999998</v>
      </c>
      <c r="S539" s="233">
        <v>0</v>
      </c>
      <c r="T539" s="234">
        <f>S539*H539</f>
        <v>0</v>
      </c>
      <c r="AR539" s="235" t="s">
        <v>299</v>
      </c>
      <c r="AT539" s="235" t="s">
        <v>196</v>
      </c>
      <c r="AU539" s="235" t="s">
        <v>86</v>
      </c>
      <c r="AY539" s="16" t="s">
        <v>194</v>
      </c>
      <c r="BE539" s="236">
        <f>IF(N539="základní",J539,0)</f>
        <v>0</v>
      </c>
      <c r="BF539" s="236">
        <f>IF(N539="snížená",J539,0)</f>
        <v>0</v>
      </c>
      <c r="BG539" s="236">
        <f>IF(N539="zákl. přenesená",J539,0)</f>
        <v>0</v>
      </c>
      <c r="BH539" s="236">
        <f>IF(N539="sníž. přenesená",J539,0)</f>
        <v>0</v>
      </c>
      <c r="BI539" s="236">
        <f>IF(N539="nulová",J539,0)</f>
        <v>0</v>
      </c>
      <c r="BJ539" s="16" t="s">
        <v>86</v>
      </c>
      <c r="BK539" s="236">
        <f>ROUND(I539*H539,2)</f>
        <v>0</v>
      </c>
      <c r="BL539" s="16" t="s">
        <v>299</v>
      </c>
      <c r="BM539" s="235" t="s">
        <v>1002</v>
      </c>
    </row>
    <row r="540" spans="2:51" s="13" customFormat="1" ht="12">
      <c r="B540" s="248"/>
      <c r="C540" s="249"/>
      <c r="D540" s="239" t="s">
        <v>203</v>
      </c>
      <c r="E540" s="250" t="s">
        <v>1</v>
      </c>
      <c r="F540" s="251" t="s">
        <v>1003</v>
      </c>
      <c r="G540" s="249"/>
      <c r="H540" s="252">
        <v>3.91</v>
      </c>
      <c r="I540" s="253"/>
      <c r="J540" s="249"/>
      <c r="K540" s="249"/>
      <c r="L540" s="254"/>
      <c r="M540" s="255"/>
      <c r="N540" s="256"/>
      <c r="O540" s="256"/>
      <c r="P540" s="256"/>
      <c r="Q540" s="256"/>
      <c r="R540" s="256"/>
      <c r="S540" s="256"/>
      <c r="T540" s="257"/>
      <c r="AT540" s="258" t="s">
        <v>203</v>
      </c>
      <c r="AU540" s="258" t="s">
        <v>86</v>
      </c>
      <c r="AV540" s="13" t="s">
        <v>86</v>
      </c>
      <c r="AW540" s="13" t="s">
        <v>32</v>
      </c>
      <c r="AX540" s="13" t="s">
        <v>76</v>
      </c>
      <c r="AY540" s="258" t="s">
        <v>194</v>
      </c>
    </row>
    <row r="541" spans="2:51" s="13" customFormat="1" ht="12">
      <c r="B541" s="248"/>
      <c r="C541" s="249"/>
      <c r="D541" s="239" t="s">
        <v>203</v>
      </c>
      <c r="E541" s="250" t="s">
        <v>1</v>
      </c>
      <c r="F541" s="251" t="s">
        <v>1004</v>
      </c>
      <c r="G541" s="249"/>
      <c r="H541" s="252">
        <v>3.26</v>
      </c>
      <c r="I541" s="253"/>
      <c r="J541" s="249"/>
      <c r="K541" s="249"/>
      <c r="L541" s="254"/>
      <c r="M541" s="255"/>
      <c r="N541" s="256"/>
      <c r="O541" s="256"/>
      <c r="P541" s="256"/>
      <c r="Q541" s="256"/>
      <c r="R541" s="256"/>
      <c r="S541" s="256"/>
      <c r="T541" s="257"/>
      <c r="AT541" s="258" t="s">
        <v>203</v>
      </c>
      <c r="AU541" s="258" t="s">
        <v>86</v>
      </c>
      <c r="AV541" s="13" t="s">
        <v>86</v>
      </c>
      <c r="AW541" s="13" t="s">
        <v>32</v>
      </c>
      <c r="AX541" s="13" t="s">
        <v>76</v>
      </c>
      <c r="AY541" s="258" t="s">
        <v>194</v>
      </c>
    </row>
    <row r="542" spans="2:51" s="13" customFormat="1" ht="12">
      <c r="B542" s="248"/>
      <c r="C542" s="249"/>
      <c r="D542" s="239" t="s">
        <v>203</v>
      </c>
      <c r="E542" s="250" t="s">
        <v>1</v>
      </c>
      <c r="F542" s="251" t="s">
        <v>1005</v>
      </c>
      <c r="G542" s="249"/>
      <c r="H542" s="252">
        <v>3.65</v>
      </c>
      <c r="I542" s="253"/>
      <c r="J542" s="249"/>
      <c r="K542" s="249"/>
      <c r="L542" s="254"/>
      <c r="M542" s="255"/>
      <c r="N542" s="256"/>
      <c r="O542" s="256"/>
      <c r="P542" s="256"/>
      <c r="Q542" s="256"/>
      <c r="R542" s="256"/>
      <c r="S542" s="256"/>
      <c r="T542" s="257"/>
      <c r="AT542" s="258" t="s">
        <v>203</v>
      </c>
      <c r="AU542" s="258" t="s">
        <v>86</v>
      </c>
      <c r="AV542" s="13" t="s">
        <v>86</v>
      </c>
      <c r="AW542" s="13" t="s">
        <v>32</v>
      </c>
      <c r="AX542" s="13" t="s">
        <v>76</v>
      </c>
      <c r="AY542" s="258" t="s">
        <v>194</v>
      </c>
    </row>
    <row r="543" spans="2:51" s="13" customFormat="1" ht="12">
      <c r="B543" s="248"/>
      <c r="C543" s="249"/>
      <c r="D543" s="239" t="s">
        <v>203</v>
      </c>
      <c r="E543" s="250" t="s">
        <v>1</v>
      </c>
      <c r="F543" s="251" t="s">
        <v>1006</v>
      </c>
      <c r="G543" s="249"/>
      <c r="H543" s="252">
        <v>5.07</v>
      </c>
      <c r="I543" s="253"/>
      <c r="J543" s="249"/>
      <c r="K543" s="249"/>
      <c r="L543" s="254"/>
      <c r="M543" s="255"/>
      <c r="N543" s="256"/>
      <c r="O543" s="256"/>
      <c r="P543" s="256"/>
      <c r="Q543" s="256"/>
      <c r="R543" s="256"/>
      <c r="S543" s="256"/>
      <c r="T543" s="257"/>
      <c r="AT543" s="258" t="s">
        <v>203</v>
      </c>
      <c r="AU543" s="258" t="s">
        <v>86</v>
      </c>
      <c r="AV543" s="13" t="s">
        <v>86</v>
      </c>
      <c r="AW543" s="13" t="s">
        <v>32</v>
      </c>
      <c r="AX543" s="13" t="s">
        <v>76</v>
      </c>
      <c r="AY543" s="258" t="s">
        <v>194</v>
      </c>
    </row>
    <row r="544" spans="2:51" s="13" customFormat="1" ht="12">
      <c r="B544" s="248"/>
      <c r="C544" s="249"/>
      <c r="D544" s="239" t="s">
        <v>203</v>
      </c>
      <c r="E544" s="250" t="s">
        <v>1</v>
      </c>
      <c r="F544" s="251" t="s">
        <v>1007</v>
      </c>
      <c r="G544" s="249"/>
      <c r="H544" s="252">
        <v>14.31</v>
      </c>
      <c r="I544" s="253"/>
      <c r="J544" s="249"/>
      <c r="K544" s="249"/>
      <c r="L544" s="254"/>
      <c r="M544" s="255"/>
      <c r="N544" s="256"/>
      <c r="O544" s="256"/>
      <c r="P544" s="256"/>
      <c r="Q544" s="256"/>
      <c r="R544" s="256"/>
      <c r="S544" s="256"/>
      <c r="T544" s="257"/>
      <c r="AT544" s="258" t="s">
        <v>203</v>
      </c>
      <c r="AU544" s="258" t="s">
        <v>86</v>
      </c>
      <c r="AV544" s="13" t="s">
        <v>86</v>
      </c>
      <c r="AW544" s="13" t="s">
        <v>32</v>
      </c>
      <c r="AX544" s="13" t="s">
        <v>76</v>
      </c>
      <c r="AY544" s="258" t="s">
        <v>194</v>
      </c>
    </row>
    <row r="545" spans="2:51" s="13" customFormat="1" ht="12">
      <c r="B545" s="248"/>
      <c r="C545" s="249"/>
      <c r="D545" s="239" t="s">
        <v>203</v>
      </c>
      <c r="E545" s="250" t="s">
        <v>1</v>
      </c>
      <c r="F545" s="251" t="s">
        <v>1008</v>
      </c>
      <c r="G545" s="249"/>
      <c r="H545" s="252">
        <v>4.77</v>
      </c>
      <c r="I545" s="253"/>
      <c r="J545" s="249"/>
      <c r="K545" s="249"/>
      <c r="L545" s="254"/>
      <c r="M545" s="255"/>
      <c r="N545" s="256"/>
      <c r="O545" s="256"/>
      <c r="P545" s="256"/>
      <c r="Q545" s="256"/>
      <c r="R545" s="256"/>
      <c r="S545" s="256"/>
      <c r="T545" s="257"/>
      <c r="AT545" s="258" t="s">
        <v>203</v>
      </c>
      <c r="AU545" s="258" t="s">
        <v>86</v>
      </c>
      <c r="AV545" s="13" t="s">
        <v>86</v>
      </c>
      <c r="AW545" s="13" t="s">
        <v>32</v>
      </c>
      <c r="AX545" s="13" t="s">
        <v>76</v>
      </c>
      <c r="AY545" s="258" t="s">
        <v>194</v>
      </c>
    </row>
    <row r="546" spans="2:51" s="13" customFormat="1" ht="12">
      <c r="B546" s="248"/>
      <c r="C546" s="249"/>
      <c r="D546" s="239" t="s">
        <v>203</v>
      </c>
      <c r="E546" s="250" t="s">
        <v>1</v>
      </c>
      <c r="F546" s="251" t="s">
        <v>1009</v>
      </c>
      <c r="G546" s="249"/>
      <c r="H546" s="252">
        <v>3.26</v>
      </c>
      <c r="I546" s="253"/>
      <c r="J546" s="249"/>
      <c r="K546" s="249"/>
      <c r="L546" s="254"/>
      <c r="M546" s="255"/>
      <c r="N546" s="256"/>
      <c r="O546" s="256"/>
      <c r="P546" s="256"/>
      <c r="Q546" s="256"/>
      <c r="R546" s="256"/>
      <c r="S546" s="256"/>
      <c r="T546" s="257"/>
      <c r="AT546" s="258" t="s">
        <v>203</v>
      </c>
      <c r="AU546" s="258" t="s">
        <v>86</v>
      </c>
      <c r="AV546" s="13" t="s">
        <v>86</v>
      </c>
      <c r="AW546" s="13" t="s">
        <v>32</v>
      </c>
      <c r="AX546" s="13" t="s">
        <v>76</v>
      </c>
      <c r="AY546" s="258" t="s">
        <v>194</v>
      </c>
    </row>
    <row r="547" spans="2:51" s="13" customFormat="1" ht="12">
      <c r="B547" s="248"/>
      <c r="C547" s="249"/>
      <c r="D547" s="239" t="s">
        <v>203</v>
      </c>
      <c r="E547" s="250" t="s">
        <v>1</v>
      </c>
      <c r="F547" s="251" t="s">
        <v>1010</v>
      </c>
      <c r="G547" s="249"/>
      <c r="H547" s="252">
        <v>6.64</v>
      </c>
      <c r="I547" s="253"/>
      <c r="J547" s="249"/>
      <c r="K547" s="249"/>
      <c r="L547" s="254"/>
      <c r="M547" s="255"/>
      <c r="N547" s="256"/>
      <c r="O547" s="256"/>
      <c r="P547" s="256"/>
      <c r="Q547" s="256"/>
      <c r="R547" s="256"/>
      <c r="S547" s="256"/>
      <c r="T547" s="257"/>
      <c r="AT547" s="258" t="s">
        <v>203</v>
      </c>
      <c r="AU547" s="258" t="s">
        <v>86</v>
      </c>
      <c r="AV547" s="13" t="s">
        <v>86</v>
      </c>
      <c r="AW547" s="13" t="s">
        <v>32</v>
      </c>
      <c r="AX547" s="13" t="s">
        <v>76</v>
      </c>
      <c r="AY547" s="258" t="s">
        <v>194</v>
      </c>
    </row>
    <row r="548" spans="2:51" s="13" customFormat="1" ht="12">
      <c r="B548" s="248"/>
      <c r="C548" s="249"/>
      <c r="D548" s="239" t="s">
        <v>203</v>
      </c>
      <c r="E548" s="250" t="s">
        <v>1</v>
      </c>
      <c r="F548" s="251" t="s">
        <v>1011</v>
      </c>
      <c r="G548" s="249"/>
      <c r="H548" s="252">
        <v>6.63</v>
      </c>
      <c r="I548" s="253"/>
      <c r="J548" s="249"/>
      <c r="K548" s="249"/>
      <c r="L548" s="254"/>
      <c r="M548" s="255"/>
      <c r="N548" s="256"/>
      <c r="O548" s="256"/>
      <c r="P548" s="256"/>
      <c r="Q548" s="256"/>
      <c r="R548" s="256"/>
      <c r="S548" s="256"/>
      <c r="T548" s="257"/>
      <c r="AT548" s="258" t="s">
        <v>203</v>
      </c>
      <c r="AU548" s="258" t="s">
        <v>86</v>
      </c>
      <c r="AV548" s="13" t="s">
        <v>86</v>
      </c>
      <c r="AW548" s="13" t="s">
        <v>32</v>
      </c>
      <c r="AX548" s="13" t="s">
        <v>76</v>
      </c>
      <c r="AY548" s="258" t="s">
        <v>194</v>
      </c>
    </row>
    <row r="549" spans="2:51" s="14" customFormat="1" ht="12">
      <c r="B549" s="259"/>
      <c r="C549" s="260"/>
      <c r="D549" s="239" t="s">
        <v>203</v>
      </c>
      <c r="E549" s="261" t="s">
        <v>1</v>
      </c>
      <c r="F549" s="262" t="s">
        <v>219</v>
      </c>
      <c r="G549" s="260"/>
      <c r="H549" s="263">
        <v>51.5</v>
      </c>
      <c r="I549" s="264"/>
      <c r="J549" s="260"/>
      <c r="K549" s="260"/>
      <c r="L549" s="265"/>
      <c r="M549" s="266"/>
      <c r="N549" s="267"/>
      <c r="O549" s="267"/>
      <c r="P549" s="267"/>
      <c r="Q549" s="267"/>
      <c r="R549" s="267"/>
      <c r="S549" s="267"/>
      <c r="T549" s="268"/>
      <c r="AT549" s="269" t="s">
        <v>203</v>
      </c>
      <c r="AU549" s="269" t="s">
        <v>86</v>
      </c>
      <c r="AV549" s="14" t="s">
        <v>201</v>
      </c>
      <c r="AW549" s="14" t="s">
        <v>32</v>
      </c>
      <c r="AX549" s="14" t="s">
        <v>84</v>
      </c>
      <c r="AY549" s="269" t="s">
        <v>194</v>
      </c>
    </row>
    <row r="550" spans="2:65" s="1" customFormat="1" ht="24" customHeight="1">
      <c r="B550" s="37"/>
      <c r="C550" s="270" t="s">
        <v>1012</v>
      </c>
      <c r="D550" s="270" t="s">
        <v>300</v>
      </c>
      <c r="E550" s="271" t="s">
        <v>1013</v>
      </c>
      <c r="F550" s="272" t="s">
        <v>1014</v>
      </c>
      <c r="G550" s="273" t="s">
        <v>231</v>
      </c>
      <c r="H550" s="274">
        <v>156.045</v>
      </c>
      <c r="I550" s="275"/>
      <c r="J550" s="276">
        <f>ROUND(I550*H550,2)</f>
        <v>0</v>
      </c>
      <c r="K550" s="272" t="s">
        <v>200</v>
      </c>
      <c r="L550" s="277"/>
      <c r="M550" s="278" t="s">
        <v>1</v>
      </c>
      <c r="N550" s="279" t="s">
        <v>42</v>
      </c>
      <c r="O550" s="85"/>
      <c r="P550" s="233">
        <f>O550*H550</f>
        <v>0</v>
      </c>
      <c r="Q550" s="233">
        <v>0.00047</v>
      </c>
      <c r="R550" s="233">
        <f>Q550*H550</f>
        <v>0.07334115</v>
      </c>
      <c r="S550" s="233">
        <v>0</v>
      </c>
      <c r="T550" s="234">
        <f>S550*H550</f>
        <v>0</v>
      </c>
      <c r="AR550" s="235" t="s">
        <v>384</v>
      </c>
      <c r="AT550" s="235" t="s">
        <v>300</v>
      </c>
      <c r="AU550" s="235" t="s">
        <v>86</v>
      </c>
      <c r="AY550" s="16" t="s">
        <v>194</v>
      </c>
      <c r="BE550" s="236">
        <f>IF(N550="základní",J550,0)</f>
        <v>0</v>
      </c>
      <c r="BF550" s="236">
        <f>IF(N550="snížená",J550,0)</f>
        <v>0</v>
      </c>
      <c r="BG550" s="236">
        <f>IF(N550="zákl. přenesená",J550,0)</f>
        <v>0</v>
      </c>
      <c r="BH550" s="236">
        <f>IF(N550="sníž. přenesená",J550,0)</f>
        <v>0</v>
      </c>
      <c r="BI550" s="236">
        <f>IF(N550="nulová",J550,0)</f>
        <v>0</v>
      </c>
      <c r="BJ550" s="16" t="s">
        <v>86</v>
      </c>
      <c r="BK550" s="236">
        <f>ROUND(I550*H550,2)</f>
        <v>0</v>
      </c>
      <c r="BL550" s="16" t="s">
        <v>299</v>
      </c>
      <c r="BM550" s="235" t="s">
        <v>1015</v>
      </c>
    </row>
    <row r="551" spans="2:51" s="13" customFormat="1" ht="12">
      <c r="B551" s="248"/>
      <c r="C551" s="249"/>
      <c r="D551" s="239" t="s">
        <v>203</v>
      </c>
      <c r="E551" s="249"/>
      <c r="F551" s="251" t="s">
        <v>1016</v>
      </c>
      <c r="G551" s="249"/>
      <c r="H551" s="252">
        <v>156.045</v>
      </c>
      <c r="I551" s="253"/>
      <c r="J551" s="249"/>
      <c r="K551" s="249"/>
      <c r="L551" s="254"/>
      <c r="M551" s="255"/>
      <c r="N551" s="256"/>
      <c r="O551" s="256"/>
      <c r="P551" s="256"/>
      <c r="Q551" s="256"/>
      <c r="R551" s="256"/>
      <c r="S551" s="256"/>
      <c r="T551" s="257"/>
      <c r="AT551" s="258" t="s">
        <v>203</v>
      </c>
      <c r="AU551" s="258" t="s">
        <v>86</v>
      </c>
      <c r="AV551" s="13" t="s">
        <v>86</v>
      </c>
      <c r="AW551" s="13" t="s">
        <v>4</v>
      </c>
      <c r="AX551" s="13" t="s">
        <v>84</v>
      </c>
      <c r="AY551" s="258" t="s">
        <v>194</v>
      </c>
    </row>
    <row r="552" spans="2:65" s="1" customFormat="1" ht="24" customHeight="1">
      <c r="B552" s="37"/>
      <c r="C552" s="224" t="s">
        <v>1017</v>
      </c>
      <c r="D552" s="224" t="s">
        <v>196</v>
      </c>
      <c r="E552" s="225" t="s">
        <v>1018</v>
      </c>
      <c r="F552" s="226" t="s">
        <v>1019</v>
      </c>
      <c r="G552" s="227" t="s">
        <v>238</v>
      </c>
      <c r="H552" s="228">
        <v>41.93</v>
      </c>
      <c r="I552" s="229"/>
      <c r="J552" s="230">
        <f>ROUND(I552*H552,2)</f>
        <v>0</v>
      </c>
      <c r="K552" s="226" t="s">
        <v>200</v>
      </c>
      <c r="L552" s="42"/>
      <c r="M552" s="231" t="s">
        <v>1</v>
      </c>
      <c r="N552" s="232" t="s">
        <v>42</v>
      </c>
      <c r="O552" s="85"/>
      <c r="P552" s="233">
        <f>O552*H552</f>
        <v>0</v>
      </c>
      <c r="Q552" s="233">
        <v>0</v>
      </c>
      <c r="R552" s="233">
        <f>Q552*H552</f>
        <v>0</v>
      </c>
      <c r="S552" s="233">
        <v>0.076</v>
      </c>
      <c r="T552" s="234">
        <f>S552*H552</f>
        <v>3.18668</v>
      </c>
      <c r="AR552" s="235" t="s">
        <v>299</v>
      </c>
      <c r="AT552" s="235" t="s">
        <v>196</v>
      </c>
      <c r="AU552" s="235" t="s">
        <v>86</v>
      </c>
      <c r="AY552" s="16" t="s">
        <v>194</v>
      </c>
      <c r="BE552" s="236">
        <f>IF(N552="základní",J552,0)</f>
        <v>0</v>
      </c>
      <c r="BF552" s="236">
        <f>IF(N552="snížená",J552,0)</f>
        <v>0</v>
      </c>
      <c r="BG552" s="236">
        <f>IF(N552="zákl. přenesená",J552,0)</f>
        <v>0</v>
      </c>
      <c r="BH552" s="236">
        <f>IF(N552="sníž. přenesená",J552,0)</f>
        <v>0</v>
      </c>
      <c r="BI552" s="236">
        <f>IF(N552="nulová",J552,0)</f>
        <v>0</v>
      </c>
      <c r="BJ552" s="16" t="s">
        <v>86</v>
      </c>
      <c r="BK552" s="236">
        <f>ROUND(I552*H552,2)</f>
        <v>0</v>
      </c>
      <c r="BL552" s="16" t="s">
        <v>299</v>
      </c>
      <c r="BM552" s="235" t="s">
        <v>1020</v>
      </c>
    </row>
    <row r="553" spans="2:51" s="13" customFormat="1" ht="12">
      <c r="B553" s="248"/>
      <c r="C553" s="249"/>
      <c r="D553" s="239" t="s">
        <v>203</v>
      </c>
      <c r="E553" s="250" t="s">
        <v>1</v>
      </c>
      <c r="F553" s="251" t="s">
        <v>1021</v>
      </c>
      <c r="G553" s="249"/>
      <c r="H553" s="252">
        <v>41.93</v>
      </c>
      <c r="I553" s="253"/>
      <c r="J553" s="249"/>
      <c r="K553" s="249"/>
      <c r="L553" s="254"/>
      <c r="M553" s="255"/>
      <c r="N553" s="256"/>
      <c r="O553" s="256"/>
      <c r="P553" s="256"/>
      <c r="Q553" s="256"/>
      <c r="R553" s="256"/>
      <c r="S553" s="256"/>
      <c r="T553" s="257"/>
      <c r="AT553" s="258" t="s">
        <v>203</v>
      </c>
      <c r="AU553" s="258" t="s">
        <v>86</v>
      </c>
      <c r="AV553" s="13" t="s">
        <v>86</v>
      </c>
      <c r="AW553" s="13" t="s">
        <v>32</v>
      </c>
      <c r="AX553" s="13" t="s">
        <v>84</v>
      </c>
      <c r="AY553" s="258" t="s">
        <v>194</v>
      </c>
    </row>
    <row r="554" spans="2:65" s="1" customFormat="1" ht="24" customHeight="1">
      <c r="B554" s="37"/>
      <c r="C554" s="224" t="s">
        <v>1022</v>
      </c>
      <c r="D554" s="224" t="s">
        <v>196</v>
      </c>
      <c r="E554" s="225" t="s">
        <v>1023</v>
      </c>
      <c r="F554" s="226" t="s">
        <v>1024</v>
      </c>
      <c r="G554" s="227" t="s">
        <v>238</v>
      </c>
      <c r="H554" s="228">
        <v>62.71</v>
      </c>
      <c r="I554" s="229"/>
      <c r="J554" s="230">
        <f>ROUND(I554*H554,2)</f>
        <v>0</v>
      </c>
      <c r="K554" s="226" t="s">
        <v>200</v>
      </c>
      <c r="L554" s="42"/>
      <c r="M554" s="231" t="s">
        <v>1</v>
      </c>
      <c r="N554" s="232" t="s">
        <v>42</v>
      </c>
      <c r="O554" s="85"/>
      <c r="P554" s="233">
        <f>O554*H554</f>
        <v>0</v>
      </c>
      <c r="Q554" s="233">
        <v>0</v>
      </c>
      <c r="R554" s="233">
        <f>Q554*H554</f>
        <v>0</v>
      </c>
      <c r="S554" s="233">
        <v>0.08317</v>
      </c>
      <c r="T554" s="234">
        <f>S554*H554</f>
        <v>5.2155907</v>
      </c>
      <c r="AR554" s="235" t="s">
        <v>299</v>
      </c>
      <c r="AT554" s="235" t="s">
        <v>196</v>
      </c>
      <c r="AU554" s="235" t="s">
        <v>86</v>
      </c>
      <c r="AY554" s="16" t="s">
        <v>194</v>
      </c>
      <c r="BE554" s="236">
        <f>IF(N554="základní",J554,0)</f>
        <v>0</v>
      </c>
      <c r="BF554" s="236">
        <f>IF(N554="snížená",J554,0)</f>
        <v>0</v>
      </c>
      <c r="BG554" s="236">
        <f>IF(N554="zákl. přenesená",J554,0)</f>
        <v>0</v>
      </c>
      <c r="BH554" s="236">
        <f>IF(N554="sníž. přenesená",J554,0)</f>
        <v>0</v>
      </c>
      <c r="BI554" s="236">
        <f>IF(N554="nulová",J554,0)</f>
        <v>0</v>
      </c>
      <c r="BJ554" s="16" t="s">
        <v>86</v>
      </c>
      <c r="BK554" s="236">
        <f>ROUND(I554*H554,2)</f>
        <v>0</v>
      </c>
      <c r="BL554" s="16" t="s">
        <v>299</v>
      </c>
      <c r="BM554" s="235" t="s">
        <v>1025</v>
      </c>
    </row>
    <row r="555" spans="2:51" s="13" customFormat="1" ht="12">
      <c r="B555" s="248"/>
      <c r="C555" s="249"/>
      <c r="D555" s="239" t="s">
        <v>203</v>
      </c>
      <c r="E555" s="250" t="s">
        <v>1</v>
      </c>
      <c r="F555" s="251" t="s">
        <v>1026</v>
      </c>
      <c r="G555" s="249"/>
      <c r="H555" s="252">
        <v>58.23</v>
      </c>
      <c r="I555" s="253"/>
      <c r="J555" s="249"/>
      <c r="K555" s="249"/>
      <c r="L555" s="254"/>
      <c r="M555" s="255"/>
      <c r="N555" s="256"/>
      <c r="O555" s="256"/>
      <c r="P555" s="256"/>
      <c r="Q555" s="256"/>
      <c r="R555" s="256"/>
      <c r="S555" s="256"/>
      <c r="T555" s="257"/>
      <c r="AT555" s="258" t="s">
        <v>203</v>
      </c>
      <c r="AU555" s="258" t="s">
        <v>86</v>
      </c>
      <c r="AV555" s="13" t="s">
        <v>86</v>
      </c>
      <c r="AW555" s="13" t="s">
        <v>32</v>
      </c>
      <c r="AX555" s="13" t="s">
        <v>76</v>
      </c>
      <c r="AY555" s="258" t="s">
        <v>194</v>
      </c>
    </row>
    <row r="556" spans="2:51" s="13" customFormat="1" ht="12">
      <c r="B556" s="248"/>
      <c r="C556" s="249"/>
      <c r="D556" s="239" t="s">
        <v>203</v>
      </c>
      <c r="E556" s="250" t="s">
        <v>1</v>
      </c>
      <c r="F556" s="251" t="s">
        <v>1027</v>
      </c>
      <c r="G556" s="249"/>
      <c r="H556" s="252">
        <v>4.48</v>
      </c>
      <c r="I556" s="253"/>
      <c r="J556" s="249"/>
      <c r="K556" s="249"/>
      <c r="L556" s="254"/>
      <c r="M556" s="255"/>
      <c r="N556" s="256"/>
      <c r="O556" s="256"/>
      <c r="P556" s="256"/>
      <c r="Q556" s="256"/>
      <c r="R556" s="256"/>
      <c r="S556" s="256"/>
      <c r="T556" s="257"/>
      <c r="AT556" s="258" t="s">
        <v>203</v>
      </c>
      <c r="AU556" s="258" t="s">
        <v>86</v>
      </c>
      <c r="AV556" s="13" t="s">
        <v>86</v>
      </c>
      <c r="AW556" s="13" t="s">
        <v>32</v>
      </c>
      <c r="AX556" s="13" t="s">
        <v>76</v>
      </c>
      <c r="AY556" s="258" t="s">
        <v>194</v>
      </c>
    </row>
    <row r="557" spans="2:51" s="14" customFormat="1" ht="12">
      <c r="B557" s="259"/>
      <c r="C557" s="260"/>
      <c r="D557" s="239" t="s">
        <v>203</v>
      </c>
      <c r="E557" s="261" t="s">
        <v>1</v>
      </c>
      <c r="F557" s="262" t="s">
        <v>219</v>
      </c>
      <c r="G557" s="260"/>
      <c r="H557" s="263">
        <v>62.71</v>
      </c>
      <c r="I557" s="264"/>
      <c r="J557" s="260"/>
      <c r="K557" s="260"/>
      <c r="L557" s="265"/>
      <c r="M557" s="266"/>
      <c r="N557" s="267"/>
      <c r="O557" s="267"/>
      <c r="P557" s="267"/>
      <c r="Q557" s="267"/>
      <c r="R557" s="267"/>
      <c r="S557" s="267"/>
      <c r="T557" s="268"/>
      <c r="AT557" s="269" t="s">
        <v>203</v>
      </c>
      <c r="AU557" s="269" t="s">
        <v>86</v>
      </c>
      <c r="AV557" s="14" t="s">
        <v>201</v>
      </c>
      <c r="AW557" s="14" t="s">
        <v>32</v>
      </c>
      <c r="AX557" s="14" t="s">
        <v>84</v>
      </c>
      <c r="AY557" s="269" t="s">
        <v>194</v>
      </c>
    </row>
    <row r="558" spans="2:65" s="1" customFormat="1" ht="24" customHeight="1">
      <c r="B558" s="37"/>
      <c r="C558" s="224" t="s">
        <v>1028</v>
      </c>
      <c r="D558" s="224" t="s">
        <v>196</v>
      </c>
      <c r="E558" s="225" t="s">
        <v>1029</v>
      </c>
      <c r="F558" s="226" t="s">
        <v>1030</v>
      </c>
      <c r="G558" s="227" t="s">
        <v>238</v>
      </c>
      <c r="H558" s="228">
        <v>74.1</v>
      </c>
      <c r="I558" s="229"/>
      <c r="J558" s="230">
        <f>ROUND(I558*H558,2)</f>
        <v>0</v>
      </c>
      <c r="K558" s="226" t="s">
        <v>200</v>
      </c>
      <c r="L558" s="42"/>
      <c r="M558" s="231" t="s">
        <v>1</v>
      </c>
      <c r="N558" s="232" t="s">
        <v>42</v>
      </c>
      <c r="O558" s="85"/>
      <c r="P558" s="233">
        <f>O558*H558</f>
        <v>0</v>
      </c>
      <c r="Q558" s="233">
        <v>0.0063</v>
      </c>
      <c r="R558" s="233">
        <f>Q558*H558</f>
        <v>0.46682999999999997</v>
      </c>
      <c r="S558" s="233">
        <v>0</v>
      </c>
      <c r="T558" s="234">
        <f>S558*H558</f>
        <v>0</v>
      </c>
      <c r="AR558" s="235" t="s">
        <v>299</v>
      </c>
      <c r="AT558" s="235" t="s">
        <v>196</v>
      </c>
      <c r="AU558" s="235" t="s">
        <v>86</v>
      </c>
      <c r="AY558" s="16" t="s">
        <v>194</v>
      </c>
      <c r="BE558" s="236">
        <f>IF(N558="základní",J558,0)</f>
        <v>0</v>
      </c>
      <c r="BF558" s="236">
        <f>IF(N558="snížená",J558,0)</f>
        <v>0</v>
      </c>
      <c r="BG558" s="236">
        <f>IF(N558="zákl. přenesená",J558,0)</f>
        <v>0</v>
      </c>
      <c r="BH558" s="236">
        <f>IF(N558="sníž. přenesená",J558,0)</f>
        <v>0</v>
      </c>
      <c r="BI558" s="236">
        <f>IF(N558="nulová",J558,0)</f>
        <v>0</v>
      </c>
      <c r="BJ558" s="16" t="s">
        <v>86</v>
      </c>
      <c r="BK558" s="236">
        <f>ROUND(I558*H558,2)</f>
        <v>0</v>
      </c>
      <c r="BL558" s="16" t="s">
        <v>299</v>
      </c>
      <c r="BM558" s="235" t="s">
        <v>1031</v>
      </c>
    </row>
    <row r="559" spans="2:51" s="13" customFormat="1" ht="12">
      <c r="B559" s="248"/>
      <c r="C559" s="249"/>
      <c r="D559" s="239" t="s">
        <v>203</v>
      </c>
      <c r="E559" s="250" t="s">
        <v>1</v>
      </c>
      <c r="F559" s="251" t="s">
        <v>1032</v>
      </c>
      <c r="G559" s="249"/>
      <c r="H559" s="252">
        <v>29.85</v>
      </c>
      <c r="I559" s="253"/>
      <c r="J559" s="249"/>
      <c r="K559" s="249"/>
      <c r="L559" s="254"/>
      <c r="M559" s="255"/>
      <c r="N559" s="256"/>
      <c r="O559" s="256"/>
      <c r="P559" s="256"/>
      <c r="Q559" s="256"/>
      <c r="R559" s="256"/>
      <c r="S559" s="256"/>
      <c r="T559" s="257"/>
      <c r="AT559" s="258" t="s">
        <v>203</v>
      </c>
      <c r="AU559" s="258" t="s">
        <v>86</v>
      </c>
      <c r="AV559" s="13" t="s">
        <v>86</v>
      </c>
      <c r="AW559" s="13" t="s">
        <v>32</v>
      </c>
      <c r="AX559" s="13" t="s">
        <v>76</v>
      </c>
      <c r="AY559" s="258" t="s">
        <v>194</v>
      </c>
    </row>
    <row r="560" spans="2:51" s="13" customFormat="1" ht="12">
      <c r="B560" s="248"/>
      <c r="C560" s="249"/>
      <c r="D560" s="239" t="s">
        <v>203</v>
      </c>
      <c r="E560" s="250" t="s">
        <v>1</v>
      </c>
      <c r="F560" s="251" t="s">
        <v>1033</v>
      </c>
      <c r="G560" s="249"/>
      <c r="H560" s="252">
        <v>23.17</v>
      </c>
      <c r="I560" s="253"/>
      <c r="J560" s="249"/>
      <c r="K560" s="249"/>
      <c r="L560" s="254"/>
      <c r="M560" s="255"/>
      <c r="N560" s="256"/>
      <c r="O560" s="256"/>
      <c r="P560" s="256"/>
      <c r="Q560" s="256"/>
      <c r="R560" s="256"/>
      <c r="S560" s="256"/>
      <c r="T560" s="257"/>
      <c r="AT560" s="258" t="s">
        <v>203</v>
      </c>
      <c r="AU560" s="258" t="s">
        <v>86</v>
      </c>
      <c r="AV560" s="13" t="s">
        <v>86</v>
      </c>
      <c r="AW560" s="13" t="s">
        <v>32</v>
      </c>
      <c r="AX560" s="13" t="s">
        <v>76</v>
      </c>
      <c r="AY560" s="258" t="s">
        <v>194</v>
      </c>
    </row>
    <row r="561" spans="2:51" s="13" customFormat="1" ht="12">
      <c r="B561" s="248"/>
      <c r="C561" s="249"/>
      <c r="D561" s="239" t="s">
        <v>203</v>
      </c>
      <c r="E561" s="250" t="s">
        <v>1</v>
      </c>
      <c r="F561" s="251" t="s">
        <v>1034</v>
      </c>
      <c r="G561" s="249"/>
      <c r="H561" s="252">
        <v>21.08</v>
      </c>
      <c r="I561" s="253"/>
      <c r="J561" s="249"/>
      <c r="K561" s="249"/>
      <c r="L561" s="254"/>
      <c r="M561" s="255"/>
      <c r="N561" s="256"/>
      <c r="O561" s="256"/>
      <c r="P561" s="256"/>
      <c r="Q561" s="256"/>
      <c r="R561" s="256"/>
      <c r="S561" s="256"/>
      <c r="T561" s="257"/>
      <c r="AT561" s="258" t="s">
        <v>203</v>
      </c>
      <c r="AU561" s="258" t="s">
        <v>86</v>
      </c>
      <c r="AV561" s="13" t="s">
        <v>86</v>
      </c>
      <c r="AW561" s="13" t="s">
        <v>32</v>
      </c>
      <c r="AX561" s="13" t="s">
        <v>76</v>
      </c>
      <c r="AY561" s="258" t="s">
        <v>194</v>
      </c>
    </row>
    <row r="562" spans="2:51" s="14" customFormat="1" ht="12">
      <c r="B562" s="259"/>
      <c r="C562" s="260"/>
      <c r="D562" s="239" t="s">
        <v>203</v>
      </c>
      <c r="E562" s="261" t="s">
        <v>1</v>
      </c>
      <c r="F562" s="262" t="s">
        <v>219</v>
      </c>
      <c r="G562" s="260"/>
      <c r="H562" s="263">
        <v>74.1</v>
      </c>
      <c r="I562" s="264"/>
      <c r="J562" s="260"/>
      <c r="K562" s="260"/>
      <c r="L562" s="265"/>
      <c r="M562" s="266"/>
      <c r="N562" s="267"/>
      <c r="O562" s="267"/>
      <c r="P562" s="267"/>
      <c r="Q562" s="267"/>
      <c r="R562" s="267"/>
      <c r="S562" s="267"/>
      <c r="T562" s="268"/>
      <c r="AT562" s="269" t="s">
        <v>203</v>
      </c>
      <c r="AU562" s="269" t="s">
        <v>86</v>
      </c>
      <c r="AV562" s="14" t="s">
        <v>201</v>
      </c>
      <c r="AW562" s="14" t="s">
        <v>32</v>
      </c>
      <c r="AX562" s="14" t="s">
        <v>84</v>
      </c>
      <c r="AY562" s="269" t="s">
        <v>194</v>
      </c>
    </row>
    <row r="563" spans="2:65" s="1" customFormat="1" ht="24" customHeight="1">
      <c r="B563" s="37"/>
      <c r="C563" s="270" t="s">
        <v>1035</v>
      </c>
      <c r="D563" s="270" t="s">
        <v>300</v>
      </c>
      <c r="E563" s="271" t="s">
        <v>1036</v>
      </c>
      <c r="F563" s="272" t="s">
        <v>1037</v>
      </c>
      <c r="G563" s="273" t="s">
        <v>238</v>
      </c>
      <c r="H563" s="274">
        <v>74.1</v>
      </c>
      <c r="I563" s="275"/>
      <c r="J563" s="276">
        <f>ROUND(I563*H563,2)</f>
        <v>0</v>
      </c>
      <c r="K563" s="272" t="s">
        <v>200</v>
      </c>
      <c r="L563" s="277"/>
      <c r="M563" s="278" t="s">
        <v>1</v>
      </c>
      <c r="N563" s="279" t="s">
        <v>42</v>
      </c>
      <c r="O563" s="85"/>
      <c r="P563" s="233">
        <f>O563*H563</f>
        <v>0</v>
      </c>
      <c r="Q563" s="233">
        <v>0.018</v>
      </c>
      <c r="R563" s="233">
        <f>Q563*H563</f>
        <v>1.3337999999999999</v>
      </c>
      <c r="S563" s="233">
        <v>0</v>
      </c>
      <c r="T563" s="234">
        <f>S563*H563</f>
        <v>0</v>
      </c>
      <c r="AR563" s="235" t="s">
        <v>384</v>
      </c>
      <c r="AT563" s="235" t="s">
        <v>300</v>
      </c>
      <c r="AU563" s="235" t="s">
        <v>86</v>
      </c>
      <c r="AY563" s="16" t="s">
        <v>194</v>
      </c>
      <c r="BE563" s="236">
        <f>IF(N563="základní",J563,0)</f>
        <v>0</v>
      </c>
      <c r="BF563" s="236">
        <f>IF(N563="snížená",J563,0)</f>
        <v>0</v>
      </c>
      <c r="BG563" s="236">
        <f>IF(N563="zákl. přenesená",J563,0)</f>
        <v>0</v>
      </c>
      <c r="BH563" s="236">
        <f>IF(N563="sníž. přenesená",J563,0)</f>
        <v>0</v>
      </c>
      <c r="BI563" s="236">
        <f>IF(N563="nulová",J563,0)</f>
        <v>0</v>
      </c>
      <c r="BJ563" s="16" t="s">
        <v>86</v>
      </c>
      <c r="BK563" s="236">
        <f>ROUND(I563*H563,2)</f>
        <v>0</v>
      </c>
      <c r="BL563" s="16" t="s">
        <v>299</v>
      </c>
      <c r="BM563" s="235" t="s">
        <v>1038</v>
      </c>
    </row>
    <row r="564" spans="2:65" s="1" customFormat="1" ht="24" customHeight="1">
      <c r="B564" s="37"/>
      <c r="C564" s="224" t="s">
        <v>1039</v>
      </c>
      <c r="D564" s="224" t="s">
        <v>196</v>
      </c>
      <c r="E564" s="225" t="s">
        <v>1040</v>
      </c>
      <c r="F564" s="226" t="s">
        <v>1041</v>
      </c>
      <c r="G564" s="227" t="s">
        <v>223</v>
      </c>
      <c r="H564" s="228">
        <v>2.487</v>
      </c>
      <c r="I564" s="229"/>
      <c r="J564" s="230">
        <f>ROUND(I564*H564,2)</f>
        <v>0</v>
      </c>
      <c r="K564" s="226" t="s">
        <v>200</v>
      </c>
      <c r="L564" s="42"/>
      <c r="M564" s="231" t="s">
        <v>1</v>
      </c>
      <c r="N564" s="232" t="s">
        <v>42</v>
      </c>
      <c r="O564" s="85"/>
      <c r="P564" s="233">
        <f>O564*H564</f>
        <v>0</v>
      </c>
      <c r="Q564" s="233">
        <v>0</v>
      </c>
      <c r="R564" s="233">
        <f>Q564*H564</f>
        <v>0</v>
      </c>
      <c r="S564" s="233">
        <v>0</v>
      </c>
      <c r="T564" s="234">
        <f>S564*H564</f>
        <v>0</v>
      </c>
      <c r="AR564" s="235" t="s">
        <v>299</v>
      </c>
      <c r="AT564" s="235" t="s">
        <v>196</v>
      </c>
      <c r="AU564" s="235" t="s">
        <v>86</v>
      </c>
      <c r="AY564" s="16" t="s">
        <v>194</v>
      </c>
      <c r="BE564" s="236">
        <f>IF(N564="základní",J564,0)</f>
        <v>0</v>
      </c>
      <c r="BF564" s="236">
        <f>IF(N564="snížená",J564,0)</f>
        <v>0</v>
      </c>
      <c r="BG564" s="236">
        <f>IF(N564="zákl. přenesená",J564,0)</f>
        <v>0</v>
      </c>
      <c r="BH564" s="236">
        <f>IF(N564="sníž. přenesená",J564,0)</f>
        <v>0</v>
      </c>
      <c r="BI564" s="236">
        <f>IF(N564="nulová",J564,0)</f>
        <v>0</v>
      </c>
      <c r="BJ564" s="16" t="s">
        <v>86</v>
      </c>
      <c r="BK564" s="236">
        <f>ROUND(I564*H564,2)</f>
        <v>0</v>
      </c>
      <c r="BL564" s="16" t="s">
        <v>299</v>
      </c>
      <c r="BM564" s="235" t="s">
        <v>1042</v>
      </c>
    </row>
    <row r="565" spans="2:63" s="11" customFormat="1" ht="22.8" customHeight="1">
      <c r="B565" s="208"/>
      <c r="C565" s="209"/>
      <c r="D565" s="210" t="s">
        <v>75</v>
      </c>
      <c r="E565" s="222" t="s">
        <v>1043</v>
      </c>
      <c r="F565" s="222" t="s">
        <v>1044</v>
      </c>
      <c r="G565" s="209"/>
      <c r="H565" s="209"/>
      <c r="I565" s="212"/>
      <c r="J565" s="223">
        <f>BK565</f>
        <v>0</v>
      </c>
      <c r="K565" s="209"/>
      <c r="L565" s="214"/>
      <c r="M565" s="215"/>
      <c r="N565" s="216"/>
      <c r="O565" s="216"/>
      <c r="P565" s="217">
        <f>SUM(P566:P588)</f>
        <v>0</v>
      </c>
      <c r="Q565" s="216"/>
      <c r="R565" s="217">
        <f>SUM(R566:R588)</f>
        <v>1.26565298</v>
      </c>
      <c r="S565" s="216"/>
      <c r="T565" s="218">
        <f>SUM(T566:T588)</f>
        <v>0.028975</v>
      </c>
      <c r="AR565" s="219" t="s">
        <v>86</v>
      </c>
      <c r="AT565" s="220" t="s">
        <v>75</v>
      </c>
      <c r="AU565" s="220" t="s">
        <v>84</v>
      </c>
      <c r="AY565" s="219" t="s">
        <v>194</v>
      </c>
      <c r="BK565" s="221">
        <f>SUM(BK566:BK588)</f>
        <v>0</v>
      </c>
    </row>
    <row r="566" spans="2:65" s="1" customFormat="1" ht="24" customHeight="1">
      <c r="B566" s="37"/>
      <c r="C566" s="224" t="s">
        <v>1045</v>
      </c>
      <c r="D566" s="224" t="s">
        <v>196</v>
      </c>
      <c r="E566" s="225" t="s">
        <v>1046</v>
      </c>
      <c r="F566" s="226" t="s">
        <v>1047</v>
      </c>
      <c r="G566" s="227" t="s">
        <v>238</v>
      </c>
      <c r="H566" s="228">
        <v>62.4</v>
      </c>
      <c r="I566" s="229"/>
      <c r="J566" s="230">
        <f>ROUND(I566*H566,2)</f>
        <v>0</v>
      </c>
      <c r="K566" s="226" t="s">
        <v>200</v>
      </c>
      <c r="L566" s="42"/>
      <c r="M566" s="231" t="s">
        <v>1</v>
      </c>
      <c r="N566" s="232" t="s">
        <v>42</v>
      </c>
      <c r="O566" s="85"/>
      <c r="P566" s="233">
        <f>O566*H566</f>
        <v>0</v>
      </c>
      <c r="Q566" s="233">
        <v>0.00012</v>
      </c>
      <c r="R566" s="233">
        <f>Q566*H566</f>
        <v>0.007488</v>
      </c>
      <c r="S566" s="233">
        <v>0</v>
      </c>
      <c r="T566" s="234">
        <f>S566*H566</f>
        <v>0</v>
      </c>
      <c r="AR566" s="235" t="s">
        <v>299</v>
      </c>
      <c r="AT566" s="235" t="s">
        <v>196</v>
      </c>
      <c r="AU566" s="235" t="s">
        <v>86</v>
      </c>
      <c r="AY566" s="16" t="s">
        <v>194</v>
      </c>
      <c r="BE566" s="236">
        <f>IF(N566="základní",J566,0)</f>
        <v>0</v>
      </c>
      <c r="BF566" s="236">
        <f>IF(N566="snížená",J566,0)</f>
        <v>0</v>
      </c>
      <c r="BG566" s="236">
        <f>IF(N566="zákl. přenesená",J566,0)</f>
        <v>0</v>
      </c>
      <c r="BH566" s="236">
        <f>IF(N566="sníž. přenesená",J566,0)</f>
        <v>0</v>
      </c>
      <c r="BI566" s="236">
        <f>IF(N566="nulová",J566,0)</f>
        <v>0</v>
      </c>
      <c r="BJ566" s="16" t="s">
        <v>86</v>
      </c>
      <c r="BK566" s="236">
        <f>ROUND(I566*H566,2)</f>
        <v>0</v>
      </c>
      <c r="BL566" s="16" t="s">
        <v>299</v>
      </c>
      <c r="BM566" s="235" t="s">
        <v>1048</v>
      </c>
    </row>
    <row r="567" spans="2:51" s="13" customFormat="1" ht="12">
      <c r="B567" s="248"/>
      <c r="C567" s="249"/>
      <c r="D567" s="239" t="s">
        <v>203</v>
      </c>
      <c r="E567" s="250" t="s">
        <v>1</v>
      </c>
      <c r="F567" s="251" t="s">
        <v>1049</v>
      </c>
      <c r="G567" s="249"/>
      <c r="H567" s="252">
        <v>39.23</v>
      </c>
      <c r="I567" s="253"/>
      <c r="J567" s="249"/>
      <c r="K567" s="249"/>
      <c r="L567" s="254"/>
      <c r="M567" s="255"/>
      <c r="N567" s="256"/>
      <c r="O567" s="256"/>
      <c r="P567" s="256"/>
      <c r="Q567" s="256"/>
      <c r="R567" s="256"/>
      <c r="S567" s="256"/>
      <c r="T567" s="257"/>
      <c r="AT567" s="258" t="s">
        <v>203</v>
      </c>
      <c r="AU567" s="258" t="s">
        <v>86</v>
      </c>
      <c r="AV567" s="13" t="s">
        <v>86</v>
      </c>
      <c r="AW567" s="13" t="s">
        <v>32</v>
      </c>
      <c r="AX567" s="13" t="s">
        <v>76</v>
      </c>
      <c r="AY567" s="258" t="s">
        <v>194</v>
      </c>
    </row>
    <row r="568" spans="2:51" s="13" customFormat="1" ht="12">
      <c r="B568" s="248"/>
      <c r="C568" s="249"/>
      <c r="D568" s="239" t="s">
        <v>203</v>
      </c>
      <c r="E568" s="250" t="s">
        <v>1</v>
      </c>
      <c r="F568" s="251" t="s">
        <v>998</v>
      </c>
      <c r="G568" s="249"/>
      <c r="H568" s="252">
        <v>23.17</v>
      </c>
      <c r="I568" s="253"/>
      <c r="J568" s="249"/>
      <c r="K568" s="249"/>
      <c r="L568" s="254"/>
      <c r="M568" s="255"/>
      <c r="N568" s="256"/>
      <c r="O568" s="256"/>
      <c r="P568" s="256"/>
      <c r="Q568" s="256"/>
      <c r="R568" s="256"/>
      <c r="S568" s="256"/>
      <c r="T568" s="257"/>
      <c r="AT568" s="258" t="s">
        <v>203</v>
      </c>
      <c r="AU568" s="258" t="s">
        <v>86</v>
      </c>
      <c r="AV568" s="13" t="s">
        <v>86</v>
      </c>
      <c r="AW568" s="13" t="s">
        <v>32</v>
      </c>
      <c r="AX568" s="13" t="s">
        <v>76</v>
      </c>
      <c r="AY568" s="258" t="s">
        <v>194</v>
      </c>
    </row>
    <row r="569" spans="2:51" s="14" customFormat="1" ht="12">
      <c r="B569" s="259"/>
      <c r="C569" s="260"/>
      <c r="D569" s="239" t="s">
        <v>203</v>
      </c>
      <c r="E569" s="261" t="s">
        <v>1</v>
      </c>
      <c r="F569" s="262" t="s">
        <v>219</v>
      </c>
      <c r="G569" s="260"/>
      <c r="H569" s="263">
        <v>62.4</v>
      </c>
      <c r="I569" s="264"/>
      <c r="J569" s="260"/>
      <c r="K569" s="260"/>
      <c r="L569" s="265"/>
      <c r="M569" s="266"/>
      <c r="N569" s="267"/>
      <c r="O569" s="267"/>
      <c r="P569" s="267"/>
      <c r="Q569" s="267"/>
      <c r="R569" s="267"/>
      <c r="S569" s="267"/>
      <c r="T569" s="268"/>
      <c r="AT569" s="269" t="s">
        <v>203</v>
      </c>
      <c r="AU569" s="269" t="s">
        <v>86</v>
      </c>
      <c r="AV569" s="14" t="s">
        <v>201</v>
      </c>
      <c r="AW569" s="14" t="s">
        <v>32</v>
      </c>
      <c r="AX569" s="14" t="s">
        <v>84</v>
      </c>
      <c r="AY569" s="269" t="s">
        <v>194</v>
      </c>
    </row>
    <row r="570" spans="2:65" s="1" customFormat="1" ht="24" customHeight="1">
      <c r="B570" s="37"/>
      <c r="C570" s="224" t="s">
        <v>1050</v>
      </c>
      <c r="D570" s="224" t="s">
        <v>196</v>
      </c>
      <c r="E570" s="225" t="s">
        <v>1051</v>
      </c>
      <c r="F570" s="226" t="s">
        <v>1052</v>
      </c>
      <c r="G570" s="227" t="s">
        <v>238</v>
      </c>
      <c r="H570" s="228">
        <v>58.845</v>
      </c>
      <c r="I570" s="229"/>
      <c r="J570" s="230">
        <f>ROUND(I570*H570,2)</f>
        <v>0</v>
      </c>
      <c r="K570" s="226" t="s">
        <v>200</v>
      </c>
      <c r="L570" s="42"/>
      <c r="M570" s="231" t="s">
        <v>1</v>
      </c>
      <c r="N570" s="232" t="s">
        <v>42</v>
      </c>
      <c r="O570" s="85"/>
      <c r="P570" s="233">
        <f>O570*H570</f>
        <v>0</v>
      </c>
      <c r="Q570" s="233">
        <v>0.015</v>
      </c>
      <c r="R570" s="233">
        <f>Q570*H570</f>
        <v>0.882675</v>
      </c>
      <c r="S570" s="233">
        <v>0</v>
      </c>
      <c r="T570" s="234">
        <f>S570*H570</f>
        <v>0</v>
      </c>
      <c r="AR570" s="235" t="s">
        <v>299</v>
      </c>
      <c r="AT570" s="235" t="s">
        <v>196</v>
      </c>
      <c r="AU570" s="235" t="s">
        <v>86</v>
      </c>
      <c r="AY570" s="16" t="s">
        <v>194</v>
      </c>
      <c r="BE570" s="236">
        <f>IF(N570="základní",J570,0)</f>
        <v>0</v>
      </c>
      <c r="BF570" s="236">
        <f>IF(N570="snížená",J570,0)</f>
        <v>0</v>
      </c>
      <c r="BG570" s="236">
        <f>IF(N570="zákl. přenesená",J570,0)</f>
        <v>0</v>
      </c>
      <c r="BH570" s="236">
        <f>IF(N570="sníž. přenesená",J570,0)</f>
        <v>0</v>
      </c>
      <c r="BI570" s="236">
        <f>IF(N570="nulová",J570,0)</f>
        <v>0</v>
      </c>
      <c r="BJ570" s="16" t="s">
        <v>86</v>
      </c>
      <c r="BK570" s="236">
        <f>ROUND(I570*H570,2)</f>
        <v>0</v>
      </c>
      <c r="BL570" s="16" t="s">
        <v>299</v>
      </c>
      <c r="BM570" s="235" t="s">
        <v>1053</v>
      </c>
    </row>
    <row r="571" spans="2:51" s="13" customFormat="1" ht="12">
      <c r="B571" s="248"/>
      <c r="C571" s="249"/>
      <c r="D571" s="239" t="s">
        <v>203</v>
      </c>
      <c r="E571" s="250" t="s">
        <v>1</v>
      </c>
      <c r="F571" s="251" t="s">
        <v>1054</v>
      </c>
      <c r="G571" s="249"/>
      <c r="H571" s="252">
        <v>58.845</v>
      </c>
      <c r="I571" s="253"/>
      <c r="J571" s="249"/>
      <c r="K571" s="249"/>
      <c r="L571" s="254"/>
      <c r="M571" s="255"/>
      <c r="N571" s="256"/>
      <c r="O571" s="256"/>
      <c r="P571" s="256"/>
      <c r="Q571" s="256"/>
      <c r="R571" s="256"/>
      <c r="S571" s="256"/>
      <c r="T571" s="257"/>
      <c r="AT571" s="258" t="s">
        <v>203</v>
      </c>
      <c r="AU571" s="258" t="s">
        <v>86</v>
      </c>
      <c r="AV571" s="13" t="s">
        <v>86</v>
      </c>
      <c r="AW571" s="13" t="s">
        <v>32</v>
      </c>
      <c r="AX571" s="13" t="s">
        <v>84</v>
      </c>
      <c r="AY571" s="258" t="s">
        <v>194</v>
      </c>
    </row>
    <row r="572" spans="2:65" s="1" customFormat="1" ht="24" customHeight="1">
      <c r="B572" s="37"/>
      <c r="C572" s="224" t="s">
        <v>1055</v>
      </c>
      <c r="D572" s="224" t="s">
        <v>196</v>
      </c>
      <c r="E572" s="225" t="s">
        <v>1056</v>
      </c>
      <c r="F572" s="226" t="s">
        <v>1057</v>
      </c>
      <c r="G572" s="227" t="s">
        <v>238</v>
      </c>
      <c r="H572" s="228">
        <v>11.59</v>
      </c>
      <c r="I572" s="229"/>
      <c r="J572" s="230">
        <f>ROUND(I572*H572,2)</f>
        <v>0</v>
      </c>
      <c r="K572" s="226" t="s">
        <v>200</v>
      </c>
      <c r="L572" s="42"/>
      <c r="M572" s="231" t="s">
        <v>1</v>
      </c>
      <c r="N572" s="232" t="s">
        <v>42</v>
      </c>
      <c r="O572" s="85"/>
      <c r="P572" s="233">
        <f>O572*H572</f>
        <v>0</v>
      </c>
      <c r="Q572" s="233">
        <v>0</v>
      </c>
      <c r="R572" s="233">
        <f>Q572*H572</f>
        <v>0</v>
      </c>
      <c r="S572" s="233">
        <v>0.0025</v>
      </c>
      <c r="T572" s="234">
        <f>S572*H572</f>
        <v>0.028975</v>
      </c>
      <c r="AR572" s="235" t="s">
        <v>299</v>
      </c>
      <c r="AT572" s="235" t="s">
        <v>196</v>
      </c>
      <c r="AU572" s="235" t="s">
        <v>86</v>
      </c>
      <c r="AY572" s="16" t="s">
        <v>194</v>
      </c>
      <c r="BE572" s="236">
        <f>IF(N572="základní",J572,0)</f>
        <v>0</v>
      </c>
      <c r="BF572" s="236">
        <f>IF(N572="snížená",J572,0)</f>
        <v>0</v>
      </c>
      <c r="BG572" s="236">
        <f>IF(N572="zákl. přenesená",J572,0)</f>
        <v>0</v>
      </c>
      <c r="BH572" s="236">
        <f>IF(N572="sníž. přenesená",J572,0)</f>
        <v>0</v>
      </c>
      <c r="BI572" s="236">
        <f>IF(N572="nulová",J572,0)</f>
        <v>0</v>
      </c>
      <c r="BJ572" s="16" t="s">
        <v>86</v>
      </c>
      <c r="BK572" s="236">
        <f>ROUND(I572*H572,2)</f>
        <v>0</v>
      </c>
      <c r="BL572" s="16" t="s">
        <v>299</v>
      </c>
      <c r="BM572" s="235" t="s">
        <v>1058</v>
      </c>
    </row>
    <row r="573" spans="2:51" s="13" customFormat="1" ht="12">
      <c r="B573" s="248"/>
      <c r="C573" s="249"/>
      <c r="D573" s="239" t="s">
        <v>203</v>
      </c>
      <c r="E573" s="250" t="s">
        <v>1</v>
      </c>
      <c r="F573" s="251" t="s">
        <v>1059</v>
      </c>
      <c r="G573" s="249"/>
      <c r="H573" s="252">
        <v>11.59</v>
      </c>
      <c r="I573" s="253"/>
      <c r="J573" s="249"/>
      <c r="K573" s="249"/>
      <c r="L573" s="254"/>
      <c r="M573" s="255"/>
      <c r="N573" s="256"/>
      <c r="O573" s="256"/>
      <c r="P573" s="256"/>
      <c r="Q573" s="256"/>
      <c r="R573" s="256"/>
      <c r="S573" s="256"/>
      <c r="T573" s="257"/>
      <c r="AT573" s="258" t="s">
        <v>203</v>
      </c>
      <c r="AU573" s="258" t="s">
        <v>86</v>
      </c>
      <c r="AV573" s="13" t="s">
        <v>86</v>
      </c>
      <c r="AW573" s="13" t="s">
        <v>32</v>
      </c>
      <c r="AX573" s="13" t="s">
        <v>84</v>
      </c>
      <c r="AY573" s="258" t="s">
        <v>194</v>
      </c>
    </row>
    <row r="574" spans="2:65" s="1" customFormat="1" ht="16.5" customHeight="1">
      <c r="B574" s="37"/>
      <c r="C574" s="224" t="s">
        <v>1060</v>
      </c>
      <c r="D574" s="224" t="s">
        <v>196</v>
      </c>
      <c r="E574" s="225" t="s">
        <v>1061</v>
      </c>
      <c r="F574" s="226" t="s">
        <v>1062</v>
      </c>
      <c r="G574" s="227" t="s">
        <v>238</v>
      </c>
      <c r="H574" s="228">
        <v>97.64</v>
      </c>
      <c r="I574" s="229"/>
      <c r="J574" s="230">
        <f>ROUND(I574*H574,2)</f>
        <v>0</v>
      </c>
      <c r="K574" s="226" t="s">
        <v>200</v>
      </c>
      <c r="L574" s="42"/>
      <c r="M574" s="231" t="s">
        <v>1</v>
      </c>
      <c r="N574" s="232" t="s">
        <v>42</v>
      </c>
      <c r="O574" s="85"/>
      <c r="P574" s="233">
        <f>O574*H574</f>
        <v>0</v>
      </c>
      <c r="Q574" s="233">
        <v>0.0003</v>
      </c>
      <c r="R574" s="233">
        <f>Q574*H574</f>
        <v>0.029292</v>
      </c>
      <c r="S574" s="233">
        <v>0</v>
      </c>
      <c r="T574" s="234">
        <f>S574*H574</f>
        <v>0</v>
      </c>
      <c r="AR574" s="235" t="s">
        <v>299</v>
      </c>
      <c r="AT574" s="235" t="s">
        <v>196</v>
      </c>
      <c r="AU574" s="235" t="s">
        <v>86</v>
      </c>
      <c r="AY574" s="16" t="s">
        <v>194</v>
      </c>
      <c r="BE574" s="236">
        <f>IF(N574="základní",J574,0)</f>
        <v>0</v>
      </c>
      <c r="BF574" s="236">
        <f>IF(N574="snížená",J574,0)</f>
        <v>0</v>
      </c>
      <c r="BG574" s="236">
        <f>IF(N574="zákl. přenesená",J574,0)</f>
        <v>0</v>
      </c>
      <c r="BH574" s="236">
        <f>IF(N574="sníž. přenesená",J574,0)</f>
        <v>0</v>
      </c>
      <c r="BI574" s="236">
        <f>IF(N574="nulová",J574,0)</f>
        <v>0</v>
      </c>
      <c r="BJ574" s="16" t="s">
        <v>86</v>
      </c>
      <c r="BK574" s="236">
        <f>ROUND(I574*H574,2)</f>
        <v>0</v>
      </c>
      <c r="BL574" s="16" t="s">
        <v>299</v>
      </c>
      <c r="BM574" s="235" t="s">
        <v>1063</v>
      </c>
    </row>
    <row r="575" spans="2:51" s="13" customFormat="1" ht="12">
      <c r="B575" s="248"/>
      <c r="C575" s="249"/>
      <c r="D575" s="239" t="s">
        <v>203</v>
      </c>
      <c r="E575" s="250" t="s">
        <v>1</v>
      </c>
      <c r="F575" s="251" t="s">
        <v>1064</v>
      </c>
      <c r="G575" s="249"/>
      <c r="H575" s="252">
        <v>28.37</v>
      </c>
      <c r="I575" s="253"/>
      <c r="J575" s="249"/>
      <c r="K575" s="249"/>
      <c r="L575" s="254"/>
      <c r="M575" s="255"/>
      <c r="N575" s="256"/>
      <c r="O575" s="256"/>
      <c r="P575" s="256"/>
      <c r="Q575" s="256"/>
      <c r="R575" s="256"/>
      <c r="S575" s="256"/>
      <c r="T575" s="257"/>
      <c r="AT575" s="258" t="s">
        <v>203</v>
      </c>
      <c r="AU575" s="258" t="s">
        <v>86</v>
      </c>
      <c r="AV575" s="13" t="s">
        <v>86</v>
      </c>
      <c r="AW575" s="13" t="s">
        <v>32</v>
      </c>
      <c r="AX575" s="13" t="s">
        <v>76</v>
      </c>
      <c r="AY575" s="258" t="s">
        <v>194</v>
      </c>
    </row>
    <row r="576" spans="2:51" s="13" customFormat="1" ht="12">
      <c r="B576" s="248"/>
      <c r="C576" s="249"/>
      <c r="D576" s="239" t="s">
        <v>203</v>
      </c>
      <c r="E576" s="250" t="s">
        <v>1</v>
      </c>
      <c r="F576" s="251" t="s">
        <v>1065</v>
      </c>
      <c r="G576" s="249"/>
      <c r="H576" s="252">
        <v>39.23</v>
      </c>
      <c r="I576" s="253"/>
      <c r="J576" s="249"/>
      <c r="K576" s="249"/>
      <c r="L576" s="254"/>
      <c r="M576" s="255"/>
      <c r="N576" s="256"/>
      <c r="O576" s="256"/>
      <c r="P576" s="256"/>
      <c r="Q576" s="256"/>
      <c r="R576" s="256"/>
      <c r="S576" s="256"/>
      <c r="T576" s="257"/>
      <c r="AT576" s="258" t="s">
        <v>203</v>
      </c>
      <c r="AU576" s="258" t="s">
        <v>86</v>
      </c>
      <c r="AV576" s="13" t="s">
        <v>86</v>
      </c>
      <c r="AW576" s="13" t="s">
        <v>32</v>
      </c>
      <c r="AX576" s="13" t="s">
        <v>76</v>
      </c>
      <c r="AY576" s="258" t="s">
        <v>194</v>
      </c>
    </row>
    <row r="577" spans="2:51" s="13" customFormat="1" ht="12">
      <c r="B577" s="248"/>
      <c r="C577" s="249"/>
      <c r="D577" s="239" t="s">
        <v>203</v>
      </c>
      <c r="E577" s="250" t="s">
        <v>1</v>
      </c>
      <c r="F577" s="251" t="s">
        <v>1066</v>
      </c>
      <c r="G577" s="249"/>
      <c r="H577" s="252">
        <v>30.04</v>
      </c>
      <c r="I577" s="253"/>
      <c r="J577" s="249"/>
      <c r="K577" s="249"/>
      <c r="L577" s="254"/>
      <c r="M577" s="255"/>
      <c r="N577" s="256"/>
      <c r="O577" s="256"/>
      <c r="P577" s="256"/>
      <c r="Q577" s="256"/>
      <c r="R577" s="256"/>
      <c r="S577" s="256"/>
      <c r="T577" s="257"/>
      <c r="AT577" s="258" t="s">
        <v>203</v>
      </c>
      <c r="AU577" s="258" t="s">
        <v>86</v>
      </c>
      <c r="AV577" s="13" t="s">
        <v>86</v>
      </c>
      <c r="AW577" s="13" t="s">
        <v>32</v>
      </c>
      <c r="AX577" s="13" t="s">
        <v>76</v>
      </c>
      <c r="AY577" s="258" t="s">
        <v>194</v>
      </c>
    </row>
    <row r="578" spans="2:51" s="14" customFormat="1" ht="12">
      <c r="B578" s="259"/>
      <c r="C578" s="260"/>
      <c r="D578" s="239" t="s">
        <v>203</v>
      </c>
      <c r="E578" s="261" t="s">
        <v>1</v>
      </c>
      <c r="F578" s="262" t="s">
        <v>219</v>
      </c>
      <c r="G578" s="260"/>
      <c r="H578" s="263">
        <v>97.64</v>
      </c>
      <c r="I578" s="264"/>
      <c r="J578" s="260"/>
      <c r="K578" s="260"/>
      <c r="L578" s="265"/>
      <c r="M578" s="266"/>
      <c r="N578" s="267"/>
      <c r="O578" s="267"/>
      <c r="P578" s="267"/>
      <c r="Q578" s="267"/>
      <c r="R578" s="267"/>
      <c r="S578" s="267"/>
      <c r="T578" s="268"/>
      <c r="AT578" s="269" t="s">
        <v>203</v>
      </c>
      <c r="AU578" s="269" t="s">
        <v>86</v>
      </c>
      <c r="AV578" s="14" t="s">
        <v>201</v>
      </c>
      <c r="AW578" s="14" t="s">
        <v>32</v>
      </c>
      <c r="AX578" s="14" t="s">
        <v>84</v>
      </c>
      <c r="AY578" s="269" t="s">
        <v>194</v>
      </c>
    </row>
    <row r="579" spans="2:65" s="1" customFormat="1" ht="36" customHeight="1">
      <c r="B579" s="37"/>
      <c r="C579" s="270" t="s">
        <v>1067</v>
      </c>
      <c r="D579" s="270" t="s">
        <v>300</v>
      </c>
      <c r="E579" s="271" t="s">
        <v>1068</v>
      </c>
      <c r="F579" s="272" t="s">
        <v>1069</v>
      </c>
      <c r="G579" s="273" t="s">
        <v>238</v>
      </c>
      <c r="H579" s="274">
        <v>107.404</v>
      </c>
      <c r="I579" s="275"/>
      <c r="J579" s="276">
        <f>ROUND(I579*H579,2)</f>
        <v>0</v>
      </c>
      <c r="K579" s="272" t="s">
        <v>200</v>
      </c>
      <c r="L579" s="277"/>
      <c r="M579" s="278" t="s">
        <v>1</v>
      </c>
      <c r="N579" s="279" t="s">
        <v>42</v>
      </c>
      <c r="O579" s="85"/>
      <c r="P579" s="233">
        <f>O579*H579</f>
        <v>0</v>
      </c>
      <c r="Q579" s="233">
        <v>0.00287</v>
      </c>
      <c r="R579" s="233">
        <f>Q579*H579</f>
        <v>0.30824948</v>
      </c>
      <c r="S579" s="233">
        <v>0</v>
      </c>
      <c r="T579" s="234">
        <f>S579*H579</f>
        <v>0</v>
      </c>
      <c r="AR579" s="235" t="s">
        <v>384</v>
      </c>
      <c r="AT579" s="235" t="s">
        <v>300</v>
      </c>
      <c r="AU579" s="235" t="s">
        <v>86</v>
      </c>
      <c r="AY579" s="16" t="s">
        <v>194</v>
      </c>
      <c r="BE579" s="236">
        <f>IF(N579="základní",J579,0)</f>
        <v>0</v>
      </c>
      <c r="BF579" s="236">
        <f>IF(N579="snížená",J579,0)</f>
        <v>0</v>
      </c>
      <c r="BG579" s="236">
        <f>IF(N579="zákl. přenesená",J579,0)</f>
        <v>0</v>
      </c>
      <c r="BH579" s="236">
        <f>IF(N579="sníž. přenesená",J579,0)</f>
        <v>0</v>
      </c>
      <c r="BI579" s="236">
        <f>IF(N579="nulová",J579,0)</f>
        <v>0</v>
      </c>
      <c r="BJ579" s="16" t="s">
        <v>86</v>
      </c>
      <c r="BK579" s="236">
        <f>ROUND(I579*H579,2)</f>
        <v>0</v>
      </c>
      <c r="BL579" s="16" t="s">
        <v>299</v>
      </c>
      <c r="BM579" s="235" t="s">
        <v>1070</v>
      </c>
    </row>
    <row r="580" spans="2:51" s="13" customFormat="1" ht="12">
      <c r="B580" s="248"/>
      <c r="C580" s="249"/>
      <c r="D580" s="239" t="s">
        <v>203</v>
      </c>
      <c r="E580" s="249"/>
      <c r="F580" s="251" t="s">
        <v>1071</v>
      </c>
      <c r="G580" s="249"/>
      <c r="H580" s="252">
        <v>107.404</v>
      </c>
      <c r="I580" s="253"/>
      <c r="J580" s="249"/>
      <c r="K580" s="249"/>
      <c r="L580" s="254"/>
      <c r="M580" s="255"/>
      <c r="N580" s="256"/>
      <c r="O580" s="256"/>
      <c r="P580" s="256"/>
      <c r="Q580" s="256"/>
      <c r="R580" s="256"/>
      <c r="S580" s="256"/>
      <c r="T580" s="257"/>
      <c r="AT580" s="258" t="s">
        <v>203</v>
      </c>
      <c r="AU580" s="258" t="s">
        <v>86</v>
      </c>
      <c r="AV580" s="13" t="s">
        <v>86</v>
      </c>
      <c r="AW580" s="13" t="s">
        <v>4</v>
      </c>
      <c r="AX580" s="13" t="s">
        <v>84</v>
      </c>
      <c r="AY580" s="258" t="s">
        <v>194</v>
      </c>
    </row>
    <row r="581" spans="2:65" s="1" customFormat="1" ht="16.5" customHeight="1">
      <c r="B581" s="37"/>
      <c r="C581" s="224" t="s">
        <v>1072</v>
      </c>
      <c r="D581" s="224" t="s">
        <v>196</v>
      </c>
      <c r="E581" s="225" t="s">
        <v>1073</v>
      </c>
      <c r="F581" s="226" t="s">
        <v>1074</v>
      </c>
      <c r="G581" s="227" t="s">
        <v>325</v>
      </c>
      <c r="H581" s="228">
        <v>120.09</v>
      </c>
      <c r="I581" s="229"/>
      <c r="J581" s="230">
        <f>ROUND(I581*H581,2)</f>
        <v>0</v>
      </c>
      <c r="K581" s="226" t="s">
        <v>200</v>
      </c>
      <c r="L581" s="42"/>
      <c r="M581" s="231" t="s">
        <v>1</v>
      </c>
      <c r="N581" s="232" t="s">
        <v>42</v>
      </c>
      <c r="O581" s="85"/>
      <c r="P581" s="233">
        <f>O581*H581</f>
        <v>0</v>
      </c>
      <c r="Q581" s="233">
        <v>1E-05</v>
      </c>
      <c r="R581" s="233">
        <f>Q581*H581</f>
        <v>0.0012009000000000002</v>
      </c>
      <c r="S581" s="233">
        <v>0</v>
      </c>
      <c r="T581" s="234">
        <f>S581*H581</f>
        <v>0</v>
      </c>
      <c r="AR581" s="235" t="s">
        <v>299</v>
      </c>
      <c r="AT581" s="235" t="s">
        <v>196</v>
      </c>
      <c r="AU581" s="235" t="s">
        <v>86</v>
      </c>
      <c r="AY581" s="16" t="s">
        <v>194</v>
      </c>
      <c r="BE581" s="236">
        <f>IF(N581="základní",J581,0)</f>
        <v>0</v>
      </c>
      <c r="BF581" s="236">
        <f>IF(N581="snížená",J581,0)</f>
        <v>0</v>
      </c>
      <c r="BG581" s="236">
        <f>IF(N581="zákl. přenesená",J581,0)</f>
        <v>0</v>
      </c>
      <c r="BH581" s="236">
        <f>IF(N581="sníž. přenesená",J581,0)</f>
        <v>0</v>
      </c>
      <c r="BI581" s="236">
        <f>IF(N581="nulová",J581,0)</f>
        <v>0</v>
      </c>
      <c r="BJ581" s="16" t="s">
        <v>86</v>
      </c>
      <c r="BK581" s="236">
        <f>ROUND(I581*H581,2)</f>
        <v>0</v>
      </c>
      <c r="BL581" s="16" t="s">
        <v>299</v>
      </c>
      <c r="BM581" s="235" t="s">
        <v>1075</v>
      </c>
    </row>
    <row r="582" spans="2:51" s="13" customFormat="1" ht="12">
      <c r="B582" s="248"/>
      <c r="C582" s="249"/>
      <c r="D582" s="239" t="s">
        <v>203</v>
      </c>
      <c r="E582" s="250" t="s">
        <v>1</v>
      </c>
      <c r="F582" s="251" t="s">
        <v>1076</v>
      </c>
      <c r="G582" s="249"/>
      <c r="H582" s="252">
        <v>28.02</v>
      </c>
      <c r="I582" s="253"/>
      <c r="J582" s="249"/>
      <c r="K582" s="249"/>
      <c r="L582" s="254"/>
      <c r="M582" s="255"/>
      <c r="N582" s="256"/>
      <c r="O582" s="256"/>
      <c r="P582" s="256"/>
      <c r="Q582" s="256"/>
      <c r="R582" s="256"/>
      <c r="S582" s="256"/>
      <c r="T582" s="257"/>
      <c r="AT582" s="258" t="s">
        <v>203</v>
      </c>
      <c r="AU582" s="258" t="s">
        <v>86</v>
      </c>
      <c r="AV582" s="13" t="s">
        <v>86</v>
      </c>
      <c r="AW582" s="13" t="s">
        <v>32</v>
      </c>
      <c r="AX582" s="13" t="s">
        <v>76</v>
      </c>
      <c r="AY582" s="258" t="s">
        <v>194</v>
      </c>
    </row>
    <row r="583" spans="2:51" s="13" customFormat="1" ht="12">
      <c r="B583" s="248"/>
      <c r="C583" s="249"/>
      <c r="D583" s="239" t="s">
        <v>203</v>
      </c>
      <c r="E583" s="250" t="s">
        <v>1</v>
      </c>
      <c r="F583" s="251" t="s">
        <v>1077</v>
      </c>
      <c r="G583" s="249"/>
      <c r="H583" s="252">
        <v>40.7</v>
      </c>
      <c r="I583" s="253"/>
      <c r="J583" s="249"/>
      <c r="K583" s="249"/>
      <c r="L583" s="254"/>
      <c r="M583" s="255"/>
      <c r="N583" s="256"/>
      <c r="O583" s="256"/>
      <c r="P583" s="256"/>
      <c r="Q583" s="256"/>
      <c r="R583" s="256"/>
      <c r="S583" s="256"/>
      <c r="T583" s="257"/>
      <c r="AT583" s="258" t="s">
        <v>203</v>
      </c>
      <c r="AU583" s="258" t="s">
        <v>86</v>
      </c>
      <c r="AV583" s="13" t="s">
        <v>86</v>
      </c>
      <c r="AW583" s="13" t="s">
        <v>32</v>
      </c>
      <c r="AX583" s="13" t="s">
        <v>76</v>
      </c>
      <c r="AY583" s="258" t="s">
        <v>194</v>
      </c>
    </row>
    <row r="584" spans="2:51" s="13" customFormat="1" ht="12">
      <c r="B584" s="248"/>
      <c r="C584" s="249"/>
      <c r="D584" s="239" t="s">
        <v>203</v>
      </c>
      <c r="E584" s="250" t="s">
        <v>1</v>
      </c>
      <c r="F584" s="251" t="s">
        <v>1078</v>
      </c>
      <c r="G584" s="249"/>
      <c r="H584" s="252">
        <v>51.37</v>
      </c>
      <c r="I584" s="253"/>
      <c r="J584" s="249"/>
      <c r="K584" s="249"/>
      <c r="L584" s="254"/>
      <c r="M584" s="255"/>
      <c r="N584" s="256"/>
      <c r="O584" s="256"/>
      <c r="P584" s="256"/>
      <c r="Q584" s="256"/>
      <c r="R584" s="256"/>
      <c r="S584" s="256"/>
      <c r="T584" s="257"/>
      <c r="AT584" s="258" t="s">
        <v>203</v>
      </c>
      <c r="AU584" s="258" t="s">
        <v>86</v>
      </c>
      <c r="AV584" s="13" t="s">
        <v>86</v>
      </c>
      <c r="AW584" s="13" t="s">
        <v>32</v>
      </c>
      <c r="AX584" s="13" t="s">
        <v>76</v>
      </c>
      <c r="AY584" s="258" t="s">
        <v>194</v>
      </c>
    </row>
    <row r="585" spans="2:51" s="14" customFormat="1" ht="12">
      <c r="B585" s="259"/>
      <c r="C585" s="260"/>
      <c r="D585" s="239" t="s">
        <v>203</v>
      </c>
      <c r="E585" s="261" t="s">
        <v>1</v>
      </c>
      <c r="F585" s="262" t="s">
        <v>219</v>
      </c>
      <c r="G585" s="260"/>
      <c r="H585" s="263">
        <v>120.09</v>
      </c>
      <c r="I585" s="264"/>
      <c r="J585" s="260"/>
      <c r="K585" s="260"/>
      <c r="L585" s="265"/>
      <c r="M585" s="266"/>
      <c r="N585" s="267"/>
      <c r="O585" s="267"/>
      <c r="P585" s="267"/>
      <c r="Q585" s="267"/>
      <c r="R585" s="267"/>
      <c r="S585" s="267"/>
      <c r="T585" s="268"/>
      <c r="AT585" s="269" t="s">
        <v>203</v>
      </c>
      <c r="AU585" s="269" t="s">
        <v>86</v>
      </c>
      <c r="AV585" s="14" t="s">
        <v>201</v>
      </c>
      <c r="AW585" s="14" t="s">
        <v>32</v>
      </c>
      <c r="AX585" s="14" t="s">
        <v>84</v>
      </c>
      <c r="AY585" s="269" t="s">
        <v>194</v>
      </c>
    </row>
    <row r="586" spans="2:65" s="1" customFormat="1" ht="16.5" customHeight="1">
      <c r="B586" s="37"/>
      <c r="C586" s="270" t="s">
        <v>1079</v>
      </c>
      <c r="D586" s="270" t="s">
        <v>300</v>
      </c>
      <c r="E586" s="271" t="s">
        <v>1080</v>
      </c>
      <c r="F586" s="272" t="s">
        <v>1081</v>
      </c>
      <c r="G586" s="273" t="s">
        <v>325</v>
      </c>
      <c r="H586" s="274">
        <v>122.492</v>
      </c>
      <c r="I586" s="275"/>
      <c r="J586" s="276">
        <f>ROUND(I586*H586,2)</f>
        <v>0</v>
      </c>
      <c r="K586" s="272" t="s">
        <v>200</v>
      </c>
      <c r="L586" s="277"/>
      <c r="M586" s="278" t="s">
        <v>1</v>
      </c>
      <c r="N586" s="279" t="s">
        <v>42</v>
      </c>
      <c r="O586" s="85"/>
      <c r="P586" s="233">
        <f>O586*H586</f>
        <v>0</v>
      </c>
      <c r="Q586" s="233">
        <v>0.0003</v>
      </c>
      <c r="R586" s="233">
        <f>Q586*H586</f>
        <v>0.0367476</v>
      </c>
      <c r="S586" s="233">
        <v>0</v>
      </c>
      <c r="T586" s="234">
        <f>S586*H586</f>
        <v>0</v>
      </c>
      <c r="AR586" s="235" t="s">
        <v>384</v>
      </c>
      <c r="AT586" s="235" t="s">
        <v>300</v>
      </c>
      <c r="AU586" s="235" t="s">
        <v>86</v>
      </c>
      <c r="AY586" s="16" t="s">
        <v>194</v>
      </c>
      <c r="BE586" s="236">
        <f>IF(N586="základní",J586,0)</f>
        <v>0</v>
      </c>
      <c r="BF586" s="236">
        <f>IF(N586="snížená",J586,0)</f>
        <v>0</v>
      </c>
      <c r="BG586" s="236">
        <f>IF(N586="zákl. přenesená",J586,0)</f>
        <v>0</v>
      </c>
      <c r="BH586" s="236">
        <f>IF(N586="sníž. přenesená",J586,0)</f>
        <v>0</v>
      </c>
      <c r="BI586" s="236">
        <f>IF(N586="nulová",J586,0)</f>
        <v>0</v>
      </c>
      <c r="BJ586" s="16" t="s">
        <v>86</v>
      </c>
      <c r="BK586" s="236">
        <f>ROUND(I586*H586,2)</f>
        <v>0</v>
      </c>
      <c r="BL586" s="16" t="s">
        <v>299</v>
      </c>
      <c r="BM586" s="235" t="s">
        <v>1082</v>
      </c>
    </row>
    <row r="587" spans="2:51" s="13" customFormat="1" ht="12">
      <c r="B587" s="248"/>
      <c r="C587" s="249"/>
      <c r="D587" s="239" t="s">
        <v>203</v>
      </c>
      <c r="E587" s="249"/>
      <c r="F587" s="251" t="s">
        <v>1083</v>
      </c>
      <c r="G587" s="249"/>
      <c r="H587" s="252">
        <v>122.492</v>
      </c>
      <c r="I587" s="253"/>
      <c r="J587" s="249"/>
      <c r="K587" s="249"/>
      <c r="L587" s="254"/>
      <c r="M587" s="255"/>
      <c r="N587" s="256"/>
      <c r="O587" s="256"/>
      <c r="P587" s="256"/>
      <c r="Q587" s="256"/>
      <c r="R587" s="256"/>
      <c r="S587" s="256"/>
      <c r="T587" s="257"/>
      <c r="AT587" s="258" t="s">
        <v>203</v>
      </c>
      <c r="AU587" s="258" t="s">
        <v>86</v>
      </c>
      <c r="AV587" s="13" t="s">
        <v>86</v>
      </c>
      <c r="AW587" s="13" t="s">
        <v>4</v>
      </c>
      <c r="AX587" s="13" t="s">
        <v>84</v>
      </c>
      <c r="AY587" s="258" t="s">
        <v>194</v>
      </c>
    </row>
    <row r="588" spans="2:65" s="1" customFormat="1" ht="24" customHeight="1">
      <c r="B588" s="37"/>
      <c r="C588" s="224" t="s">
        <v>1084</v>
      </c>
      <c r="D588" s="224" t="s">
        <v>196</v>
      </c>
      <c r="E588" s="225" t="s">
        <v>1085</v>
      </c>
      <c r="F588" s="226" t="s">
        <v>1086</v>
      </c>
      <c r="G588" s="227" t="s">
        <v>223</v>
      </c>
      <c r="H588" s="228">
        <v>1.266</v>
      </c>
      <c r="I588" s="229"/>
      <c r="J588" s="230">
        <f>ROUND(I588*H588,2)</f>
        <v>0</v>
      </c>
      <c r="K588" s="226" t="s">
        <v>200</v>
      </c>
      <c r="L588" s="42"/>
      <c r="M588" s="231" t="s">
        <v>1</v>
      </c>
      <c r="N588" s="232" t="s">
        <v>42</v>
      </c>
      <c r="O588" s="85"/>
      <c r="P588" s="233">
        <f>O588*H588</f>
        <v>0</v>
      </c>
      <c r="Q588" s="233">
        <v>0</v>
      </c>
      <c r="R588" s="233">
        <f>Q588*H588</f>
        <v>0</v>
      </c>
      <c r="S588" s="233">
        <v>0</v>
      </c>
      <c r="T588" s="234">
        <f>S588*H588</f>
        <v>0</v>
      </c>
      <c r="AR588" s="235" t="s">
        <v>299</v>
      </c>
      <c r="AT588" s="235" t="s">
        <v>196</v>
      </c>
      <c r="AU588" s="235" t="s">
        <v>86</v>
      </c>
      <c r="AY588" s="16" t="s">
        <v>194</v>
      </c>
      <c r="BE588" s="236">
        <f>IF(N588="základní",J588,0)</f>
        <v>0</v>
      </c>
      <c r="BF588" s="236">
        <f>IF(N588="snížená",J588,0)</f>
        <v>0</v>
      </c>
      <c r="BG588" s="236">
        <f>IF(N588="zákl. přenesená",J588,0)</f>
        <v>0</v>
      </c>
      <c r="BH588" s="236">
        <f>IF(N588="sníž. přenesená",J588,0)</f>
        <v>0</v>
      </c>
      <c r="BI588" s="236">
        <f>IF(N588="nulová",J588,0)</f>
        <v>0</v>
      </c>
      <c r="BJ588" s="16" t="s">
        <v>86</v>
      </c>
      <c r="BK588" s="236">
        <f>ROUND(I588*H588,2)</f>
        <v>0</v>
      </c>
      <c r="BL588" s="16" t="s">
        <v>299</v>
      </c>
      <c r="BM588" s="235" t="s">
        <v>1087</v>
      </c>
    </row>
    <row r="589" spans="2:63" s="11" customFormat="1" ht="22.8" customHeight="1">
      <c r="B589" s="208"/>
      <c r="C589" s="209"/>
      <c r="D589" s="210" t="s">
        <v>75</v>
      </c>
      <c r="E589" s="222" t="s">
        <v>1088</v>
      </c>
      <c r="F589" s="222" t="s">
        <v>1089</v>
      </c>
      <c r="G589" s="209"/>
      <c r="H589" s="209"/>
      <c r="I589" s="212"/>
      <c r="J589" s="223">
        <f>BK589</f>
        <v>0</v>
      </c>
      <c r="K589" s="209"/>
      <c r="L589" s="214"/>
      <c r="M589" s="215"/>
      <c r="N589" s="216"/>
      <c r="O589" s="216"/>
      <c r="P589" s="217">
        <f>SUM(P590:P592)</f>
        <v>0</v>
      </c>
      <c r="Q589" s="216"/>
      <c r="R589" s="217">
        <f>SUM(R590:R592)</f>
        <v>0.0074711</v>
      </c>
      <c r="S589" s="216"/>
      <c r="T589" s="218">
        <f>SUM(T590:T592)</f>
        <v>0</v>
      </c>
      <c r="AR589" s="219" t="s">
        <v>86</v>
      </c>
      <c r="AT589" s="220" t="s">
        <v>75</v>
      </c>
      <c r="AU589" s="220" t="s">
        <v>84</v>
      </c>
      <c r="AY589" s="219" t="s">
        <v>194</v>
      </c>
      <c r="BK589" s="221">
        <f>SUM(BK590:BK592)</f>
        <v>0</v>
      </c>
    </row>
    <row r="590" spans="2:65" s="1" customFormat="1" ht="24" customHeight="1">
      <c r="B590" s="37"/>
      <c r="C590" s="224" t="s">
        <v>1090</v>
      </c>
      <c r="D590" s="224" t="s">
        <v>196</v>
      </c>
      <c r="E590" s="225" t="s">
        <v>1091</v>
      </c>
      <c r="F590" s="226" t="s">
        <v>1092</v>
      </c>
      <c r="G590" s="227" t="s">
        <v>238</v>
      </c>
      <c r="H590" s="228">
        <v>28.735</v>
      </c>
      <c r="I590" s="229"/>
      <c r="J590" s="230">
        <f>ROUND(I590*H590,2)</f>
        <v>0</v>
      </c>
      <c r="K590" s="226" t="s">
        <v>200</v>
      </c>
      <c r="L590" s="42"/>
      <c r="M590" s="231" t="s">
        <v>1</v>
      </c>
      <c r="N590" s="232" t="s">
        <v>42</v>
      </c>
      <c r="O590" s="85"/>
      <c r="P590" s="233">
        <f>O590*H590</f>
        <v>0</v>
      </c>
      <c r="Q590" s="233">
        <v>0.00026</v>
      </c>
      <c r="R590" s="233">
        <f>Q590*H590</f>
        <v>0.0074711</v>
      </c>
      <c r="S590" s="233">
        <v>0</v>
      </c>
      <c r="T590" s="234">
        <f>S590*H590</f>
        <v>0</v>
      </c>
      <c r="AR590" s="235" t="s">
        <v>299</v>
      </c>
      <c r="AT590" s="235" t="s">
        <v>196</v>
      </c>
      <c r="AU590" s="235" t="s">
        <v>86</v>
      </c>
      <c r="AY590" s="16" t="s">
        <v>194</v>
      </c>
      <c r="BE590" s="236">
        <f>IF(N590="základní",J590,0)</f>
        <v>0</v>
      </c>
      <c r="BF590" s="236">
        <f>IF(N590="snížená",J590,0)</f>
        <v>0</v>
      </c>
      <c r="BG590" s="236">
        <f>IF(N590="zákl. přenesená",J590,0)</f>
        <v>0</v>
      </c>
      <c r="BH590" s="236">
        <f>IF(N590="sníž. přenesená",J590,0)</f>
        <v>0</v>
      </c>
      <c r="BI590" s="236">
        <f>IF(N590="nulová",J590,0)</f>
        <v>0</v>
      </c>
      <c r="BJ590" s="16" t="s">
        <v>86</v>
      </c>
      <c r="BK590" s="236">
        <f>ROUND(I590*H590,2)</f>
        <v>0</v>
      </c>
      <c r="BL590" s="16" t="s">
        <v>299</v>
      </c>
      <c r="BM590" s="235" t="s">
        <v>1093</v>
      </c>
    </row>
    <row r="591" spans="2:51" s="13" customFormat="1" ht="12">
      <c r="B591" s="248"/>
      <c r="C591" s="249"/>
      <c r="D591" s="239" t="s">
        <v>203</v>
      </c>
      <c r="E591" s="250" t="s">
        <v>1</v>
      </c>
      <c r="F591" s="251" t="s">
        <v>104</v>
      </c>
      <c r="G591" s="249"/>
      <c r="H591" s="252">
        <v>28.735</v>
      </c>
      <c r="I591" s="253"/>
      <c r="J591" s="249"/>
      <c r="K591" s="249"/>
      <c r="L591" s="254"/>
      <c r="M591" s="255"/>
      <c r="N591" s="256"/>
      <c r="O591" s="256"/>
      <c r="P591" s="256"/>
      <c r="Q591" s="256"/>
      <c r="R591" s="256"/>
      <c r="S591" s="256"/>
      <c r="T591" s="257"/>
      <c r="AT591" s="258" t="s">
        <v>203</v>
      </c>
      <c r="AU591" s="258" t="s">
        <v>86</v>
      </c>
      <c r="AV591" s="13" t="s">
        <v>86</v>
      </c>
      <c r="AW591" s="13" t="s">
        <v>32</v>
      </c>
      <c r="AX591" s="13" t="s">
        <v>84</v>
      </c>
      <c r="AY591" s="258" t="s">
        <v>194</v>
      </c>
    </row>
    <row r="592" spans="2:65" s="1" customFormat="1" ht="24" customHeight="1">
      <c r="B592" s="37"/>
      <c r="C592" s="224" t="s">
        <v>1094</v>
      </c>
      <c r="D592" s="224" t="s">
        <v>196</v>
      </c>
      <c r="E592" s="225" t="s">
        <v>1095</v>
      </c>
      <c r="F592" s="226" t="s">
        <v>1096</v>
      </c>
      <c r="G592" s="227" t="s">
        <v>223</v>
      </c>
      <c r="H592" s="228">
        <v>0.007</v>
      </c>
      <c r="I592" s="229"/>
      <c r="J592" s="230">
        <f>ROUND(I592*H592,2)</f>
        <v>0</v>
      </c>
      <c r="K592" s="226" t="s">
        <v>200</v>
      </c>
      <c r="L592" s="42"/>
      <c r="M592" s="231" t="s">
        <v>1</v>
      </c>
      <c r="N592" s="232" t="s">
        <v>42</v>
      </c>
      <c r="O592" s="85"/>
      <c r="P592" s="233">
        <f>O592*H592</f>
        <v>0</v>
      </c>
      <c r="Q592" s="233">
        <v>0</v>
      </c>
      <c r="R592" s="233">
        <f>Q592*H592</f>
        <v>0</v>
      </c>
      <c r="S592" s="233">
        <v>0</v>
      </c>
      <c r="T592" s="234">
        <f>S592*H592</f>
        <v>0</v>
      </c>
      <c r="AR592" s="235" t="s">
        <v>299</v>
      </c>
      <c r="AT592" s="235" t="s">
        <v>196</v>
      </c>
      <c r="AU592" s="235" t="s">
        <v>86</v>
      </c>
      <c r="AY592" s="16" t="s">
        <v>194</v>
      </c>
      <c r="BE592" s="236">
        <f>IF(N592="základní",J592,0)</f>
        <v>0</v>
      </c>
      <c r="BF592" s="236">
        <f>IF(N592="snížená",J592,0)</f>
        <v>0</v>
      </c>
      <c r="BG592" s="236">
        <f>IF(N592="zákl. přenesená",J592,0)</f>
        <v>0</v>
      </c>
      <c r="BH592" s="236">
        <f>IF(N592="sníž. přenesená",J592,0)</f>
        <v>0</v>
      </c>
      <c r="BI592" s="236">
        <f>IF(N592="nulová",J592,0)</f>
        <v>0</v>
      </c>
      <c r="BJ592" s="16" t="s">
        <v>86</v>
      </c>
      <c r="BK592" s="236">
        <f>ROUND(I592*H592,2)</f>
        <v>0</v>
      </c>
      <c r="BL592" s="16" t="s">
        <v>299</v>
      </c>
      <c r="BM592" s="235" t="s">
        <v>1097</v>
      </c>
    </row>
    <row r="593" spans="2:63" s="11" customFormat="1" ht="22.8" customHeight="1">
      <c r="B593" s="208"/>
      <c r="C593" s="209"/>
      <c r="D593" s="210" t="s">
        <v>75</v>
      </c>
      <c r="E593" s="222" t="s">
        <v>1098</v>
      </c>
      <c r="F593" s="222" t="s">
        <v>1099</v>
      </c>
      <c r="G593" s="209"/>
      <c r="H593" s="209"/>
      <c r="I593" s="212"/>
      <c r="J593" s="223">
        <f>BK593</f>
        <v>0</v>
      </c>
      <c r="K593" s="209"/>
      <c r="L593" s="214"/>
      <c r="M593" s="215"/>
      <c r="N593" s="216"/>
      <c r="O593" s="216"/>
      <c r="P593" s="217">
        <f>SUM(P594:P615)</f>
        <v>0</v>
      </c>
      <c r="Q593" s="216"/>
      <c r="R593" s="217">
        <f>SUM(R594:R615)</f>
        <v>1.26908895</v>
      </c>
      <c r="S593" s="216"/>
      <c r="T593" s="218">
        <f>SUM(T594:T615)</f>
        <v>1.8374175000000001</v>
      </c>
      <c r="AR593" s="219" t="s">
        <v>86</v>
      </c>
      <c r="AT593" s="220" t="s">
        <v>75</v>
      </c>
      <c r="AU593" s="220" t="s">
        <v>84</v>
      </c>
      <c r="AY593" s="219" t="s">
        <v>194</v>
      </c>
      <c r="BK593" s="221">
        <f>SUM(BK594:BK615)</f>
        <v>0</v>
      </c>
    </row>
    <row r="594" spans="2:65" s="1" customFormat="1" ht="24" customHeight="1">
      <c r="B594" s="37"/>
      <c r="C594" s="224" t="s">
        <v>1100</v>
      </c>
      <c r="D594" s="224" t="s">
        <v>196</v>
      </c>
      <c r="E594" s="225" t="s">
        <v>1101</v>
      </c>
      <c r="F594" s="226" t="s">
        <v>1102</v>
      </c>
      <c r="G594" s="227" t="s">
        <v>238</v>
      </c>
      <c r="H594" s="228">
        <v>22.545</v>
      </c>
      <c r="I594" s="229"/>
      <c r="J594" s="230">
        <f>ROUND(I594*H594,2)</f>
        <v>0</v>
      </c>
      <c r="K594" s="226" t="s">
        <v>200</v>
      </c>
      <c r="L594" s="42"/>
      <c r="M594" s="231" t="s">
        <v>1</v>
      </c>
      <c r="N594" s="232" t="s">
        <v>42</v>
      </c>
      <c r="O594" s="85"/>
      <c r="P594" s="233">
        <f>O594*H594</f>
        <v>0</v>
      </c>
      <c r="Q594" s="233">
        <v>0</v>
      </c>
      <c r="R594" s="233">
        <f>Q594*H594</f>
        <v>0</v>
      </c>
      <c r="S594" s="233">
        <v>0.0815</v>
      </c>
      <c r="T594" s="234">
        <f>S594*H594</f>
        <v>1.8374175000000001</v>
      </c>
      <c r="AR594" s="235" t="s">
        <v>299</v>
      </c>
      <c r="AT594" s="235" t="s">
        <v>196</v>
      </c>
      <c r="AU594" s="235" t="s">
        <v>86</v>
      </c>
      <c r="AY594" s="16" t="s">
        <v>194</v>
      </c>
      <c r="BE594" s="236">
        <f>IF(N594="základní",J594,0)</f>
        <v>0</v>
      </c>
      <c r="BF594" s="236">
        <f>IF(N594="snížená",J594,0)</f>
        <v>0</v>
      </c>
      <c r="BG594" s="236">
        <f>IF(N594="zákl. přenesená",J594,0)</f>
        <v>0</v>
      </c>
      <c r="BH594" s="236">
        <f>IF(N594="sníž. přenesená",J594,0)</f>
        <v>0</v>
      </c>
      <c r="BI594" s="236">
        <f>IF(N594="nulová",J594,0)</f>
        <v>0</v>
      </c>
      <c r="BJ594" s="16" t="s">
        <v>86</v>
      </c>
      <c r="BK594" s="236">
        <f>ROUND(I594*H594,2)</f>
        <v>0</v>
      </c>
      <c r="BL594" s="16" t="s">
        <v>299</v>
      </c>
      <c r="BM594" s="235" t="s">
        <v>1103</v>
      </c>
    </row>
    <row r="595" spans="2:51" s="13" customFormat="1" ht="12">
      <c r="B595" s="248"/>
      <c r="C595" s="249"/>
      <c r="D595" s="239" t="s">
        <v>203</v>
      </c>
      <c r="E595" s="250" t="s">
        <v>1</v>
      </c>
      <c r="F595" s="251" t="s">
        <v>1104</v>
      </c>
      <c r="G595" s="249"/>
      <c r="H595" s="252">
        <v>11.235</v>
      </c>
      <c r="I595" s="253"/>
      <c r="J595" s="249"/>
      <c r="K595" s="249"/>
      <c r="L595" s="254"/>
      <c r="M595" s="255"/>
      <c r="N595" s="256"/>
      <c r="O595" s="256"/>
      <c r="P595" s="256"/>
      <c r="Q595" s="256"/>
      <c r="R595" s="256"/>
      <c r="S595" s="256"/>
      <c r="T595" s="257"/>
      <c r="AT595" s="258" t="s">
        <v>203</v>
      </c>
      <c r="AU595" s="258" t="s">
        <v>86</v>
      </c>
      <c r="AV595" s="13" t="s">
        <v>86</v>
      </c>
      <c r="AW595" s="13" t="s">
        <v>32</v>
      </c>
      <c r="AX595" s="13" t="s">
        <v>76</v>
      </c>
      <c r="AY595" s="258" t="s">
        <v>194</v>
      </c>
    </row>
    <row r="596" spans="2:51" s="13" customFormat="1" ht="12">
      <c r="B596" s="248"/>
      <c r="C596" s="249"/>
      <c r="D596" s="239" t="s">
        <v>203</v>
      </c>
      <c r="E596" s="250" t="s">
        <v>1</v>
      </c>
      <c r="F596" s="251" t="s">
        <v>1105</v>
      </c>
      <c r="G596" s="249"/>
      <c r="H596" s="252">
        <v>11.31</v>
      </c>
      <c r="I596" s="253"/>
      <c r="J596" s="249"/>
      <c r="K596" s="249"/>
      <c r="L596" s="254"/>
      <c r="M596" s="255"/>
      <c r="N596" s="256"/>
      <c r="O596" s="256"/>
      <c r="P596" s="256"/>
      <c r="Q596" s="256"/>
      <c r="R596" s="256"/>
      <c r="S596" s="256"/>
      <c r="T596" s="257"/>
      <c r="AT596" s="258" t="s">
        <v>203</v>
      </c>
      <c r="AU596" s="258" t="s">
        <v>86</v>
      </c>
      <c r="AV596" s="13" t="s">
        <v>86</v>
      </c>
      <c r="AW596" s="13" t="s">
        <v>32</v>
      </c>
      <c r="AX596" s="13" t="s">
        <v>76</v>
      </c>
      <c r="AY596" s="258" t="s">
        <v>194</v>
      </c>
    </row>
    <row r="597" spans="2:51" s="14" customFormat="1" ht="12">
      <c r="B597" s="259"/>
      <c r="C597" s="260"/>
      <c r="D597" s="239" t="s">
        <v>203</v>
      </c>
      <c r="E597" s="261" t="s">
        <v>1</v>
      </c>
      <c r="F597" s="262" t="s">
        <v>219</v>
      </c>
      <c r="G597" s="260"/>
      <c r="H597" s="263">
        <v>22.545</v>
      </c>
      <c r="I597" s="264"/>
      <c r="J597" s="260"/>
      <c r="K597" s="260"/>
      <c r="L597" s="265"/>
      <c r="M597" s="266"/>
      <c r="N597" s="267"/>
      <c r="O597" s="267"/>
      <c r="P597" s="267"/>
      <c r="Q597" s="267"/>
      <c r="R597" s="267"/>
      <c r="S597" s="267"/>
      <c r="T597" s="268"/>
      <c r="AT597" s="269" t="s">
        <v>203</v>
      </c>
      <c r="AU597" s="269" t="s">
        <v>86</v>
      </c>
      <c r="AV597" s="14" t="s">
        <v>201</v>
      </c>
      <c r="AW597" s="14" t="s">
        <v>32</v>
      </c>
      <c r="AX597" s="14" t="s">
        <v>84</v>
      </c>
      <c r="AY597" s="269" t="s">
        <v>194</v>
      </c>
    </row>
    <row r="598" spans="2:65" s="1" customFormat="1" ht="24" customHeight="1">
      <c r="B598" s="37"/>
      <c r="C598" s="224" t="s">
        <v>1106</v>
      </c>
      <c r="D598" s="224" t="s">
        <v>196</v>
      </c>
      <c r="E598" s="225" t="s">
        <v>1107</v>
      </c>
      <c r="F598" s="226" t="s">
        <v>1108</v>
      </c>
      <c r="G598" s="227" t="s">
        <v>238</v>
      </c>
      <c r="H598" s="228">
        <v>61.951</v>
      </c>
      <c r="I598" s="229"/>
      <c r="J598" s="230">
        <f>ROUND(I598*H598,2)</f>
        <v>0</v>
      </c>
      <c r="K598" s="226" t="s">
        <v>200</v>
      </c>
      <c r="L598" s="42"/>
      <c r="M598" s="231" t="s">
        <v>1</v>
      </c>
      <c r="N598" s="232" t="s">
        <v>42</v>
      </c>
      <c r="O598" s="85"/>
      <c r="P598" s="233">
        <f>O598*H598</f>
        <v>0</v>
      </c>
      <c r="Q598" s="233">
        <v>0.00605</v>
      </c>
      <c r="R598" s="233">
        <f>Q598*H598</f>
        <v>0.37480355</v>
      </c>
      <c r="S598" s="233">
        <v>0</v>
      </c>
      <c r="T598" s="234">
        <f>S598*H598</f>
        <v>0</v>
      </c>
      <c r="AR598" s="235" t="s">
        <v>299</v>
      </c>
      <c r="AT598" s="235" t="s">
        <v>196</v>
      </c>
      <c r="AU598" s="235" t="s">
        <v>86</v>
      </c>
      <c r="AY598" s="16" t="s">
        <v>194</v>
      </c>
      <c r="BE598" s="236">
        <f>IF(N598="základní",J598,0)</f>
        <v>0</v>
      </c>
      <c r="BF598" s="236">
        <f>IF(N598="snížená",J598,0)</f>
        <v>0</v>
      </c>
      <c r="BG598" s="236">
        <f>IF(N598="zákl. přenesená",J598,0)</f>
        <v>0</v>
      </c>
      <c r="BH598" s="236">
        <f>IF(N598="sníž. přenesená",J598,0)</f>
        <v>0</v>
      </c>
      <c r="BI598" s="236">
        <f>IF(N598="nulová",J598,0)</f>
        <v>0</v>
      </c>
      <c r="BJ598" s="16" t="s">
        <v>86</v>
      </c>
      <c r="BK598" s="236">
        <f>ROUND(I598*H598,2)</f>
        <v>0</v>
      </c>
      <c r="BL598" s="16" t="s">
        <v>299</v>
      </c>
      <c r="BM598" s="235" t="s">
        <v>1109</v>
      </c>
    </row>
    <row r="599" spans="2:51" s="13" customFormat="1" ht="12">
      <c r="B599" s="248"/>
      <c r="C599" s="249"/>
      <c r="D599" s="239" t="s">
        <v>203</v>
      </c>
      <c r="E599" s="250" t="s">
        <v>1</v>
      </c>
      <c r="F599" s="251" t="s">
        <v>1110</v>
      </c>
      <c r="G599" s="249"/>
      <c r="H599" s="252">
        <v>17.907</v>
      </c>
      <c r="I599" s="253"/>
      <c r="J599" s="249"/>
      <c r="K599" s="249"/>
      <c r="L599" s="254"/>
      <c r="M599" s="255"/>
      <c r="N599" s="256"/>
      <c r="O599" s="256"/>
      <c r="P599" s="256"/>
      <c r="Q599" s="256"/>
      <c r="R599" s="256"/>
      <c r="S599" s="256"/>
      <c r="T599" s="257"/>
      <c r="AT599" s="258" t="s">
        <v>203</v>
      </c>
      <c r="AU599" s="258" t="s">
        <v>86</v>
      </c>
      <c r="AV599" s="13" t="s">
        <v>86</v>
      </c>
      <c r="AW599" s="13" t="s">
        <v>32</v>
      </c>
      <c r="AX599" s="13" t="s">
        <v>76</v>
      </c>
      <c r="AY599" s="258" t="s">
        <v>194</v>
      </c>
    </row>
    <row r="600" spans="2:51" s="13" customFormat="1" ht="12">
      <c r="B600" s="248"/>
      <c r="C600" s="249"/>
      <c r="D600" s="239" t="s">
        <v>203</v>
      </c>
      <c r="E600" s="250" t="s">
        <v>1</v>
      </c>
      <c r="F600" s="251" t="s">
        <v>1111</v>
      </c>
      <c r="G600" s="249"/>
      <c r="H600" s="252">
        <v>17.907</v>
      </c>
      <c r="I600" s="253"/>
      <c r="J600" s="249"/>
      <c r="K600" s="249"/>
      <c r="L600" s="254"/>
      <c r="M600" s="255"/>
      <c r="N600" s="256"/>
      <c r="O600" s="256"/>
      <c r="P600" s="256"/>
      <c r="Q600" s="256"/>
      <c r="R600" s="256"/>
      <c r="S600" s="256"/>
      <c r="T600" s="257"/>
      <c r="AT600" s="258" t="s">
        <v>203</v>
      </c>
      <c r="AU600" s="258" t="s">
        <v>86</v>
      </c>
      <c r="AV600" s="13" t="s">
        <v>86</v>
      </c>
      <c r="AW600" s="13" t="s">
        <v>32</v>
      </c>
      <c r="AX600" s="13" t="s">
        <v>76</v>
      </c>
      <c r="AY600" s="258" t="s">
        <v>194</v>
      </c>
    </row>
    <row r="601" spans="2:51" s="13" customFormat="1" ht="12">
      <c r="B601" s="248"/>
      <c r="C601" s="249"/>
      <c r="D601" s="239" t="s">
        <v>203</v>
      </c>
      <c r="E601" s="250" t="s">
        <v>1</v>
      </c>
      <c r="F601" s="251" t="s">
        <v>1112</v>
      </c>
      <c r="G601" s="249"/>
      <c r="H601" s="252">
        <v>26.137</v>
      </c>
      <c r="I601" s="253"/>
      <c r="J601" s="249"/>
      <c r="K601" s="249"/>
      <c r="L601" s="254"/>
      <c r="M601" s="255"/>
      <c r="N601" s="256"/>
      <c r="O601" s="256"/>
      <c r="P601" s="256"/>
      <c r="Q601" s="256"/>
      <c r="R601" s="256"/>
      <c r="S601" s="256"/>
      <c r="T601" s="257"/>
      <c r="AT601" s="258" t="s">
        <v>203</v>
      </c>
      <c r="AU601" s="258" t="s">
        <v>86</v>
      </c>
      <c r="AV601" s="13" t="s">
        <v>86</v>
      </c>
      <c r="AW601" s="13" t="s">
        <v>32</v>
      </c>
      <c r="AX601" s="13" t="s">
        <v>76</v>
      </c>
      <c r="AY601" s="258" t="s">
        <v>194</v>
      </c>
    </row>
    <row r="602" spans="2:51" s="14" customFormat="1" ht="12">
      <c r="B602" s="259"/>
      <c r="C602" s="260"/>
      <c r="D602" s="239" t="s">
        <v>203</v>
      </c>
      <c r="E602" s="261" t="s">
        <v>1113</v>
      </c>
      <c r="F602" s="262" t="s">
        <v>219</v>
      </c>
      <c r="G602" s="260"/>
      <c r="H602" s="263">
        <v>61.951</v>
      </c>
      <c r="I602" s="264"/>
      <c r="J602" s="260"/>
      <c r="K602" s="260"/>
      <c r="L602" s="265"/>
      <c r="M602" s="266"/>
      <c r="N602" s="267"/>
      <c r="O602" s="267"/>
      <c r="P602" s="267"/>
      <c r="Q602" s="267"/>
      <c r="R602" s="267"/>
      <c r="S602" s="267"/>
      <c r="T602" s="268"/>
      <c r="AT602" s="269" t="s">
        <v>203</v>
      </c>
      <c r="AU602" s="269" t="s">
        <v>86</v>
      </c>
      <c r="AV602" s="14" t="s">
        <v>201</v>
      </c>
      <c r="AW602" s="14" t="s">
        <v>32</v>
      </c>
      <c r="AX602" s="14" t="s">
        <v>84</v>
      </c>
      <c r="AY602" s="269" t="s">
        <v>194</v>
      </c>
    </row>
    <row r="603" spans="2:65" s="1" customFormat="1" ht="16.5" customHeight="1">
      <c r="B603" s="37"/>
      <c r="C603" s="270" t="s">
        <v>1114</v>
      </c>
      <c r="D603" s="270" t="s">
        <v>300</v>
      </c>
      <c r="E603" s="271" t="s">
        <v>1115</v>
      </c>
      <c r="F603" s="272" t="s">
        <v>1116</v>
      </c>
      <c r="G603" s="273" t="s">
        <v>238</v>
      </c>
      <c r="H603" s="274">
        <v>68.146</v>
      </c>
      <c r="I603" s="275"/>
      <c r="J603" s="276">
        <f>ROUND(I603*H603,2)</f>
        <v>0</v>
      </c>
      <c r="K603" s="272" t="s">
        <v>200</v>
      </c>
      <c r="L603" s="277"/>
      <c r="M603" s="278" t="s">
        <v>1</v>
      </c>
      <c r="N603" s="279" t="s">
        <v>42</v>
      </c>
      <c r="O603" s="85"/>
      <c r="P603" s="233">
        <f>O603*H603</f>
        <v>0</v>
      </c>
      <c r="Q603" s="233">
        <v>0.0129</v>
      </c>
      <c r="R603" s="233">
        <f>Q603*H603</f>
        <v>0.8790834</v>
      </c>
      <c r="S603" s="233">
        <v>0</v>
      </c>
      <c r="T603" s="234">
        <f>S603*H603</f>
        <v>0</v>
      </c>
      <c r="AR603" s="235" t="s">
        <v>384</v>
      </c>
      <c r="AT603" s="235" t="s">
        <v>300</v>
      </c>
      <c r="AU603" s="235" t="s">
        <v>86</v>
      </c>
      <c r="AY603" s="16" t="s">
        <v>194</v>
      </c>
      <c r="BE603" s="236">
        <f>IF(N603="základní",J603,0)</f>
        <v>0</v>
      </c>
      <c r="BF603" s="236">
        <f>IF(N603="snížená",J603,0)</f>
        <v>0</v>
      </c>
      <c r="BG603" s="236">
        <f>IF(N603="zákl. přenesená",J603,0)</f>
        <v>0</v>
      </c>
      <c r="BH603" s="236">
        <f>IF(N603="sníž. přenesená",J603,0)</f>
        <v>0</v>
      </c>
      <c r="BI603" s="236">
        <f>IF(N603="nulová",J603,0)</f>
        <v>0</v>
      </c>
      <c r="BJ603" s="16" t="s">
        <v>86</v>
      </c>
      <c r="BK603" s="236">
        <f>ROUND(I603*H603,2)</f>
        <v>0</v>
      </c>
      <c r="BL603" s="16" t="s">
        <v>299</v>
      </c>
      <c r="BM603" s="235" t="s">
        <v>1117</v>
      </c>
    </row>
    <row r="604" spans="2:51" s="13" customFormat="1" ht="12">
      <c r="B604" s="248"/>
      <c r="C604" s="249"/>
      <c r="D604" s="239" t="s">
        <v>203</v>
      </c>
      <c r="E604" s="249"/>
      <c r="F604" s="251" t="s">
        <v>1118</v>
      </c>
      <c r="G604" s="249"/>
      <c r="H604" s="252">
        <v>68.146</v>
      </c>
      <c r="I604" s="253"/>
      <c r="J604" s="249"/>
      <c r="K604" s="249"/>
      <c r="L604" s="254"/>
      <c r="M604" s="255"/>
      <c r="N604" s="256"/>
      <c r="O604" s="256"/>
      <c r="P604" s="256"/>
      <c r="Q604" s="256"/>
      <c r="R604" s="256"/>
      <c r="S604" s="256"/>
      <c r="T604" s="257"/>
      <c r="AT604" s="258" t="s">
        <v>203</v>
      </c>
      <c r="AU604" s="258" t="s">
        <v>86</v>
      </c>
      <c r="AV604" s="13" t="s">
        <v>86</v>
      </c>
      <c r="AW604" s="13" t="s">
        <v>4</v>
      </c>
      <c r="AX604" s="13" t="s">
        <v>84</v>
      </c>
      <c r="AY604" s="258" t="s">
        <v>194</v>
      </c>
    </row>
    <row r="605" spans="2:65" s="1" customFormat="1" ht="16.5" customHeight="1">
      <c r="B605" s="37"/>
      <c r="C605" s="224" t="s">
        <v>1119</v>
      </c>
      <c r="D605" s="224" t="s">
        <v>196</v>
      </c>
      <c r="E605" s="225" t="s">
        <v>1120</v>
      </c>
      <c r="F605" s="226" t="s">
        <v>1121</v>
      </c>
      <c r="G605" s="227" t="s">
        <v>325</v>
      </c>
      <c r="H605" s="228">
        <v>32.6</v>
      </c>
      <c r="I605" s="229"/>
      <c r="J605" s="230">
        <f>ROUND(I605*H605,2)</f>
        <v>0</v>
      </c>
      <c r="K605" s="226" t="s">
        <v>200</v>
      </c>
      <c r="L605" s="42"/>
      <c r="M605" s="231" t="s">
        <v>1</v>
      </c>
      <c r="N605" s="232" t="s">
        <v>42</v>
      </c>
      <c r="O605" s="85"/>
      <c r="P605" s="233">
        <f>O605*H605</f>
        <v>0</v>
      </c>
      <c r="Q605" s="233">
        <v>0.00031</v>
      </c>
      <c r="R605" s="233">
        <f>Q605*H605</f>
        <v>0.010106</v>
      </c>
      <c r="S605" s="233">
        <v>0</v>
      </c>
      <c r="T605" s="234">
        <f>S605*H605</f>
        <v>0</v>
      </c>
      <c r="AR605" s="235" t="s">
        <v>299</v>
      </c>
      <c r="AT605" s="235" t="s">
        <v>196</v>
      </c>
      <c r="AU605" s="235" t="s">
        <v>86</v>
      </c>
      <c r="AY605" s="16" t="s">
        <v>194</v>
      </c>
      <c r="BE605" s="236">
        <f>IF(N605="základní",J605,0)</f>
        <v>0</v>
      </c>
      <c r="BF605" s="236">
        <f>IF(N605="snížená",J605,0)</f>
        <v>0</v>
      </c>
      <c r="BG605" s="236">
        <f>IF(N605="zákl. přenesená",J605,0)</f>
        <v>0</v>
      </c>
      <c r="BH605" s="236">
        <f>IF(N605="sníž. přenesená",J605,0)</f>
        <v>0</v>
      </c>
      <c r="BI605" s="236">
        <f>IF(N605="nulová",J605,0)</f>
        <v>0</v>
      </c>
      <c r="BJ605" s="16" t="s">
        <v>86</v>
      </c>
      <c r="BK605" s="236">
        <f>ROUND(I605*H605,2)</f>
        <v>0</v>
      </c>
      <c r="BL605" s="16" t="s">
        <v>299</v>
      </c>
      <c r="BM605" s="235" t="s">
        <v>1122</v>
      </c>
    </row>
    <row r="606" spans="2:51" s="13" customFormat="1" ht="12">
      <c r="B606" s="248"/>
      <c r="C606" s="249"/>
      <c r="D606" s="239" t="s">
        <v>203</v>
      </c>
      <c r="E606" s="250" t="s">
        <v>1</v>
      </c>
      <c r="F606" s="251" t="s">
        <v>1123</v>
      </c>
      <c r="G606" s="249"/>
      <c r="H606" s="252">
        <v>8</v>
      </c>
      <c r="I606" s="253"/>
      <c r="J606" s="249"/>
      <c r="K606" s="249"/>
      <c r="L606" s="254"/>
      <c r="M606" s="255"/>
      <c r="N606" s="256"/>
      <c r="O606" s="256"/>
      <c r="P606" s="256"/>
      <c r="Q606" s="256"/>
      <c r="R606" s="256"/>
      <c r="S606" s="256"/>
      <c r="T606" s="257"/>
      <c r="AT606" s="258" t="s">
        <v>203</v>
      </c>
      <c r="AU606" s="258" t="s">
        <v>86</v>
      </c>
      <c r="AV606" s="13" t="s">
        <v>86</v>
      </c>
      <c r="AW606" s="13" t="s">
        <v>32</v>
      </c>
      <c r="AX606" s="13" t="s">
        <v>76</v>
      </c>
      <c r="AY606" s="258" t="s">
        <v>194</v>
      </c>
    </row>
    <row r="607" spans="2:51" s="13" customFormat="1" ht="12">
      <c r="B607" s="248"/>
      <c r="C607" s="249"/>
      <c r="D607" s="239" t="s">
        <v>203</v>
      </c>
      <c r="E607" s="250" t="s">
        <v>1</v>
      </c>
      <c r="F607" s="251" t="s">
        <v>1124</v>
      </c>
      <c r="G607" s="249"/>
      <c r="H607" s="252">
        <v>8</v>
      </c>
      <c r="I607" s="253"/>
      <c r="J607" s="249"/>
      <c r="K607" s="249"/>
      <c r="L607" s="254"/>
      <c r="M607" s="255"/>
      <c r="N607" s="256"/>
      <c r="O607" s="256"/>
      <c r="P607" s="256"/>
      <c r="Q607" s="256"/>
      <c r="R607" s="256"/>
      <c r="S607" s="256"/>
      <c r="T607" s="257"/>
      <c r="AT607" s="258" t="s">
        <v>203</v>
      </c>
      <c r="AU607" s="258" t="s">
        <v>86</v>
      </c>
      <c r="AV607" s="13" t="s">
        <v>86</v>
      </c>
      <c r="AW607" s="13" t="s">
        <v>32</v>
      </c>
      <c r="AX607" s="13" t="s">
        <v>76</v>
      </c>
      <c r="AY607" s="258" t="s">
        <v>194</v>
      </c>
    </row>
    <row r="608" spans="2:51" s="13" customFormat="1" ht="12">
      <c r="B608" s="248"/>
      <c r="C608" s="249"/>
      <c r="D608" s="239" t="s">
        <v>203</v>
      </c>
      <c r="E608" s="250" t="s">
        <v>1</v>
      </c>
      <c r="F608" s="251" t="s">
        <v>1125</v>
      </c>
      <c r="G608" s="249"/>
      <c r="H608" s="252">
        <v>16.6</v>
      </c>
      <c r="I608" s="253"/>
      <c r="J608" s="249"/>
      <c r="K608" s="249"/>
      <c r="L608" s="254"/>
      <c r="M608" s="255"/>
      <c r="N608" s="256"/>
      <c r="O608" s="256"/>
      <c r="P608" s="256"/>
      <c r="Q608" s="256"/>
      <c r="R608" s="256"/>
      <c r="S608" s="256"/>
      <c r="T608" s="257"/>
      <c r="AT608" s="258" t="s">
        <v>203</v>
      </c>
      <c r="AU608" s="258" t="s">
        <v>86</v>
      </c>
      <c r="AV608" s="13" t="s">
        <v>86</v>
      </c>
      <c r="AW608" s="13" t="s">
        <v>32</v>
      </c>
      <c r="AX608" s="13" t="s">
        <v>76</v>
      </c>
      <c r="AY608" s="258" t="s">
        <v>194</v>
      </c>
    </row>
    <row r="609" spans="2:51" s="14" customFormat="1" ht="12">
      <c r="B609" s="259"/>
      <c r="C609" s="260"/>
      <c r="D609" s="239" t="s">
        <v>203</v>
      </c>
      <c r="E609" s="261" t="s">
        <v>1</v>
      </c>
      <c r="F609" s="262" t="s">
        <v>219</v>
      </c>
      <c r="G609" s="260"/>
      <c r="H609" s="263">
        <v>32.6</v>
      </c>
      <c r="I609" s="264"/>
      <c r="J609" s="260"/>
      <c r="K609" s="260"/>
      <c r="L609" s="265"/>
      <c r="M609" s="266"/>
      <c r="N609" s="267"/>
      <c r="O609" s="267"/>
      <c r="P609" s="267"/>
      <c r="Q609" s="267"/>
      <c r="R609" s="267"/>
      <c r="S609" s="267"/>
      <c r="T609" s="268"/>
      <c r="AT609" s="269" t="s">
        <v>203</v>
      </c>
      <c r="AU609" s="269" t="s">
        <v>86</v>
      </c>
      <c r="AV609" s="14" t="s">
        <v>201</v>
      </c>
      <c r="AW609" s="14" t="s">
        <v>32</v>
      </c>
      <c r="AX609" s="14" t="s">
        <v>84</v>
      </c>
      <c r="AY609" s="269" t="s">
        <v>194</v>
      </c>
    </row>
    <row r="610" spans="2:65" s="1" customFormat="1" ht="16.5" customHeight="1">
      <c r="B610" s="37"/>
      <c r="C610" s="224" t="s">
        <v>1126</v>
      </c>
      <c r="D610" s="224" t="s">
        <v>196</v>
      </c>
      <c r="E610" s="225" t="s">
        <v>1127</v>
      </c>
      <c r="F610" s="226" t="s">
        <v>1128</v>
      </c>
      <c r="G610" s="227" t="s">
        <v>325</v>
      </c>
      <c r="H610" s="228">
        <v>19.6</v>
      </c>
      <c r="I610" s="229"/>
      <c r="J610" s="230">
        <f>ROUND(I610*H610,2)</f>
        <v>0</v>
      </c>
      <c r="K610" s="226" t="s">
        <v>200</v>
      </c>
      <c r="L610" s="42"/>
      <c r="M610" s="231" t="s">
        <v>1</v>
      </c>
      <c r="N610" s="232" t="s">
        <v>42</v>
      </c>
      <c r="O610" s="85"/>
      <c r="P610" s="233">
        <f>O610*H610</f>
        <v>0</v>
      </c>
      <c r="Q610" s="233">
        <v>0.00026</v>
      </c>
      <c r="R610" s="233">
        <f>Q610*H610</f>
        <v>0.005096</v>
      </c>
      <c r="S610" s="233">
        <v>0</v>
      </c>
      <c r="T610" s="234">
        <f>S610*H610</f>
        <v>0</v>
      </c>
      <c r="AR610" s="235" t="s">
        <v>299</v>
      </c>
      <c r="AT610" s="235" t="s">
        <v>196</v>
      </c>
      <c r="AU610" s="235" t="s">
        <v>86</v>
      </c>
      <c r="AY610" s="16" t="s">
        <v>194</v>
      </c>
      <c r="BE610" s="236">
        <f>IF(N610="základní",J610,0)</f>
        <v>0</v>
      </c>
      <c r="BF610" s="236">
        <f>IF(N610="snížená",J610,0)</f>
        <v>0</v>
      </c>
      <c r="BG610" s="236">
        <f>IF(N610="zákl. přenesená",J610,0)</f>
        <v>0</v>
      </c>
      <c r="BH610" s="236">
        <f>IF(N610="sníž. přenesená",J610,0)</f>
        <v>0</v>
      </c>
      <c r="BI610" s="236">
        <f>IF(N610="nulová",J610,0)</f>
        <v>0</v>
      </c>
      <c r="BJ610" s="16" t="s">
        <v>86</v>
      </c>
      <c r="BK610" s="236">
        <f>ROUND(I610*H610,2)</f>
        <v>0</v>
      </c>
      <c r="BL610" s="16" t="s">
        <v>299</v>
      </c>
      <c r="BM610" s="235" t="s">
        <v>1129</v>
      </c>
    </row>
    <row r="611" spans="2:51" s="13" customFormat="1" ht="12">
      <c r="B611" s="248"/>
      <c r="C611" s="249"/>
      <c r="D611" s="239" t="s">
        <v>203</v>
      </c>
      <c r="E611" s="250" t="s">
        <v>1</v>
      </c>
      <c r="F611" s="251" t="s">
        <v>1130</v>
      </c>
      <c r="G611" s="249"/>
      <c r="H611" s="252">
        <v>5.2</v>
      </c>
      <c r="I611" s="253"/>
      <c r="J611" s="249"/>
      <c r="K611" s="249"/>
      <c r="L611" s="254"/>
      <c r="M611" s="255"/>
      <c r="N611" s="256"/>
      <c r="O611" s="256"/>
      <c r="P611" s="256"/>
      <c r="Q611" s="256"/>
      <c r="R611" s="256"/>
      <c r="S611" s="256"/>
      <c r="T611" s="257"/>
      <c r="AT611" s="258" t="s">
        <v>203</v>
      </c>
      <c r="AU611" s="258" t="s">
        <v>86</v>
      </c>
      <c r="AV611" s="13" t="s">
        <v>86</v>
      </c>
      <c r="AW611" s="13" t="s">
        <v>32</v>
      </c>
      <c r="AX611" s="13" t="s">
        <v>76</v>
      </c>
      <c r="AY611" s="258" t="s">
        <v>194</v>
      </c>
    </row>
    <row r="612" spans="2:51" s="13" customFormat="1" ht="12">
      <c r="B612" s="248"/>
      <c r="C612" s="249"/>
      <c r="D612" s="239" t="s">
        <v>203</v>
      </c>
      <c r="E612" s="250" t="s">
        <v>1</v>
      </c>
      <c r="F612" s="251" t="s">
        <v>1131</v>
      </c>
      <c r="G612" s="249"/>
      <c r="H612" s="252">
        <v>5.2</v>
      </c>
      <c r="I612" s="253"/>
      <c r="J612" s="249"/>
      <c r="K612" s="249"/>
      <c r="L612" s="254"/>
      <c r="M612" s="255"/>
      <c r="N612" s="256"/>
      <c r="O612" s="256"/>
      <c r="P612" s="256"/>
      <c r="Q612" s="256"/>
      <c r="R612" s="256"/>
      <c r="S612" s="256"/>
      <c r="T612" s="257"/>
      <c r="AT612" s="258" t="s">
        <v>203</v>
      </c>
      <c r="AU612" s="258" t="s">
        <v>86</v>
      </c>
      <c r="AV612" s="13" t="s">
        <v>86</v>
      </c>
      <c r="AW612" s="13" t="s">
        <v>32</v>
      </c>
      <c r="AX612" s="13" t="s">
        <v>76</v>
      </c>
      <c r="AY612" s="258" t="s">
        <v>194</v>
      </c>
    </row>
    <row r="613" spans="2:51" s="13" customFormat="1" ht="12">
      <c r="B613" s="248"/>
      <c r="C613" s="249"/>
      <c r="D613" s="239" t="s">
        <v>203</v>
      </c>
      <c r="E613" s="250" t="s">
        <v>1</v>
      </c>
      <c r="F613" s="251" t="s">
        <v>1132</v>
      </c>
      <c r="G613" s="249"/>
      <c r="H613" s="252">
        <v>9.2</v>
      </c>
      <c r="I613" s="253"/>
      <c r="J613" s="249"/>
      <c r="K613" s="249"/>
      <c r="L613" s="254"/>
      <c r="M613" s="255"/>
      <c r="N613" s="256"/>
      <c r="O613" s="256"/>
      <c r="P613" s="256"/>
      <c r="Q613" s="256"/>
      <c r="R613" s="256"/>
      <c r="S613" s="256"/>
      <c r="T613" s="257"/>
      <c r="AT613" s="258" t="s">
        <v>203</v>
      </c>
      <c r="AU613" s="258" t="s">
        <v>86</v>
      </c>
      <c r="AV613" s="13" t="s">
        <v>86</v>
      </c>
      <c r="AW613" s="13" t="s">
        <v>32</v>
      </c>
      <c r="AX613" s="13" t="s">
        <v>76</v>
      </c>
      <c r="AY613" s="258" t="s">
        <v>194</v>
      </c>
    </row>
    <row r="614" spans="2:51" s="14" customFormat="1" ht="12">
      <c r="B614" s="259"/>
      <c r="C614" s="260"/>
      <c r="D614" s="239" t="s">
        <v>203</v>
      </c>
      <c r="E614" s="261" t="s">
        <v>1</v>
      </c>
      <c r="F614" s="262" t="s">
        <v>219</v>
      </c>
      <c r="G614" s="260"/>
      <c r="H614" s="263">
        <v>19.6</v>
      </c>
      <c r="I614" s="264"/>
      <c r="J614" s="260"/>
      <c r="K614" s="260"/>
      <c r="L614" s="265"/>
      <c r="M614" s="266"/>
      <c r="N614" s="267"/>
      <c r="O614" s="267"/>
      <c r="P614" s="267"/>
      <c r="Q614" s="267"/>
      <c r="R614" s="267"/>
      <c r="S614" s="267"/>
      <c r="T614" s="268"/>
      <c r="AT614" s="269" t="s">
        <v>203</v>
      </c>
      <c r="AU614" s="269" t="s">
        <v>86</v>
      </c>
      <c r="AV614" s="14" t="s">
        <v>201</v>
      </c>
      <c r="AW614" s="14" t="s">
        <v>32</v>
      </c>
      <c r="AX614" s="14" t="s">
        <v>84</v>
      </c>
      <c r="AY614" s="269" t="s">
        <v>194</v>
      </c>
    </row>
    <row r="615" spans="2:65" s="1" customFormat="1" ht="24" customHeight="1">
      <c r="B615" s="37"/>
      <c r="C615" s="224" t="s">
        <v>1133</v>
      </c>
      <c r="D615" s="224" t="s">
        <v>196</v>
      </c>
      <c r="E615" s="225" t="s">
        <v>1134</v>
      </c>
      <c r="F615" s="226" t="s">
        <v>1135</v>
      </c>
      <c r="G615" s="227" t="s">
        <v>223</v>
      </c>
      <c r="H615" s="228">
        <v>1.269</v>
      </c>
      <c r="I615" s="229"/>
      <c r="J615" s="230">
        <f>ROUND(I615*H615,2)</f>
        <v>0</v>
      </c>
      <c r="K615" s="226" t="s">
        <v>200</v>
      </c>
      <c r="L615" s="42"/>
      <c r="M615" s="231" t="s">
        <v>1</v>
      </c>
      <c r="N615" s="232" t="s">
        <v>42</v>
      </c>
      <c r="O615" s="85"/>
      <c r="P615" s="233">
        <f>O615*H615</f>
        <v>0</v>
      </c>
      <c r="Q615" s="233">
        <v>0</v>
      </c>
      <c r="R615" s="233">
        <f>Q615*H615</f>
        <v>0</v>
      </c>
      <c r="S615" s="233">
        <v>0</v>
      </c>
      <c r="T615" s="234">
        <f>S615*H615</f>
        <v>0</v>
      </c>
      <c r="AR615" s="235" t="s">
        <v>299</v>
      </c>
      <c r="AT615" s="235" t="s">
        <v>196</v>
      </c>
      <c r="AU615" s="235" t="s">
        <v>86</v>
      </c>
      <c r="AY615" s="16" t="s">
        <v>194</v>
      </c>
      <c r="BE615" s="236">
        <f>IF(N615="základní",J615,0)</f>
        <v>0</v>
      </c>
      <c r="BF615" s="236">
        <f>IF(N615="snížená",J615,0)</f>
        <v>0</v>
      </c>
      <c r="BG615" s="236">
        <f>IF(N615="zákl. přenesená",J615,0)</f>
        <v>0</v>
      </c>
      <c r="BH615" s="236">
        <f>IF(N615="sníž. přenesená",J615,0)</f>
        <v>0</v>
      </c>
      <c r="BI615" s="236">
        <f>IF(N615="nulová",J615,0)</f>
        <v>0</v>
      </c>
      <c r="BJ615" s="16" t="s">
        <v>86</v>
      </c>
      <c r="BK615" s="236">
        <f>ROUND(I615*H615,2)</f>
        <v>0</v>
      </c>
      <c r="BL615" s="16" t="s">
        <v>299</v>
      </c>
      <c r="BM615" s="235" t="s">
        <v>1136</v>
      </c>
    </row>
    <row r="616" spans="2:63" s="11" customFormat="1" ht="22.8" customHeight="1">
      <c r="B616" s="208"/>
      <c r="C616" s="209"/>
      <c r="D616" s="210" t="s">
        <v>75</v>
      </c>
      <c r="E616" s="222" t="s">
        <v>1137</v>
      </c>
      <c r="F616" s="222" t="s">
        <v>1138</v>
      </c>
      <c r="G616" s="209"/>
      <c r="H616" s="209"/>
      <c r="I616" s="212"/>
      <c r="J616" s="223">
        <f>BK616</f>
        <v>0</v>
      </c>
      <c r="K616" s="209"/>
      <c r="L616" s="214"/>
      <c r="M616" s="215"/>
      <c r="N616" s="216"/>
      <c r="O616" s="216"/>
      <c r="P616" s="217">
        <f>SUM(P617:P622)</f>
        <v>0</v>
      </c>
      <c r="Q616" s="216"/>
      <c r="R616" s="217">
        <f>SUM(R617:R622)</f>
        <v>0.00415995</v>
      </c>
      <c r="S616" s="216"/>
      <c r="T616" s="218">
        <f>SUM(T617:T622)</f>
        <v>0</v>
      </c>
      <c r="AR616" s="219" t="s">
        <v>86</v>
      </c>
      <c r="AT616" s="220" t="s">
        <v>75</v>
      </c>
      <c r="AU616" s="220" t="s">
        <v>84</v>
      </c>
      <c r="AY616" s="219" t="s">
        <v>194</v>
      </c>
      <c r="BK616" s="221">
        <f>SUM(BK617:BK622)</f>
        <v>0</v>
      </c>
    </row>
    <row r="617" spans="2:65" s="1" customFormat="1" ht="24" customHeight="1">
      <c r="B617" s="37"/>
      <c r="C617" s="224" t="s">
        <v>1139</v>
      </c>
      <c r="D617" s="224" t="s">
        <v>196</v>
      </c>
      <c r="E617" s="225" t="s">
        <v>1140</v>
      </c>
      <c r="F617" s="226" t="s">
        <v>1141</v>
      </c>
      <c r="G617" s="227" t="s">
        <v>238</v>
      </c>
      <c r="H617" s="228">
        <v>17.82</v>
      </c>
      <c r="I617" s="229"/>
      <c r="J617" s="230">
        <f>ROUND(I617*H617,2)</f>
        <v>0</v>
      </c>
      <c r="K617" s="226" t="s">
        <v>200</v>
      </c>
      <c r="L617" s="42"/>
      <c r="M617" s="231" t="s">
        <v>1</v>
      </c>
      <c r="N617" s="232" t="s">
        <v>42</v>
      </c>
      <c r="O617" s="85"/>
      <c r="P617" s="233">
        <f>O617*H617</f>
        <v>0</v>
      </c>
      <c r="Q617" s="233">
        <v>4E-05</v>
      </c>
      <c r="R617" s="233">
        <f>Q617*H617</f>
        <v>0.0007128000000000001</v>
      </c>
      <c r="S617" s="233">
        <v>0</v>
      </c>
      <c r="T617" s="234">
        <f>S617*H617</f>
        <v>0</v>
      </c>
      <c r="AR617" s="235" t="s">
        <v>299</v>
      </c>
      <c r="AT617" s="235" t="s">
        <v>196</v>
      </c>
      <c r="AU617" s="235" t="s">
        <v>86</v>
      </c>
      <c r="AY617" s="16" t="s">
        <v>194</v>
      </c>
      <c r="BE617" s="236">
        <f>IF(N617="základní",J617,0)</f>
        <v>0</v>
      </c>
      <c r="BF617" s="236">
        <f>IF(N617="snížená",J617,0)</f>
        <v>0</v>
      </c>
      <c r="BG617" s="236">
        <f>IF(N617="zákl. přenesená",J617,0)</f>
        <v>0</v>
      </c>
      <c r="BH617" s="236">
        <f>IF(N617="sníž. přenesená",J617,0)</f>
        <v>0</v>
      </c>
      <c r="BI617" s="236">
        <f>IF(N617="nulová",J617,0)</f>
        <v>0</v>
      </c>
      <c r="BJ617" s="16" t="s">
        <v>86</v>
      </c>
      <c r="BK617" s="236">
        <f>ROUND(I617*H617,2)</f>
        <v>0</v>
      </c>
      <c r="BL617" s="16" t="s">
        <v>299</v>
      </c>
      <c r="BM617" s="235" t="s">
        <v>1142</v>
      </c>
    </row>
    <row r="618" spans="2:51" s="13" customFormat="1" ht="12">
      <c r="B618" s="248"/>
      <c r="C618" s="249"/>
      <c r="D618" s="239" t="s">
        <v>203</v>
      </c>
      <c r="E618" s="250" t="s">
        <v>1</v>
      </c>
      <c r="F618" s="251" t="s">
        <v>1143</v>
      </c>
      <c r="G618" s="249"/>
      <c r="H618" s="252">
        <v>17.82</v>
      </c>
      <c r="I618" s="253"/>
      <c r="J618" s="249"/>
      <c r="K618" s="249"/>
      <c r="L618" s="254"/>
      <c r="M618" s="255"/>
      <c r="N618" s="256"/>
      <c r="O618" s="256"/>
      <c r="P618" s="256"/>
      <c r="Q618" s="256"/>
      <c r="R618" s="256"/>
      <c r="S618" s="256"/>
      <c r="T618" s="257"/>
      <c r="AT618" s="258" t="s">
        <v>203</v>
      </c>
      <c r="AU618" s="258" t="s">
        <v>86</v>
      </c>
      <c r="AV618" s="13" t="s">
        <v>86</v>
      </c>
      <c r="AW618" s="13" t="s">
        <v>32</v>
      </c>
      <c r="AX618" s="13" t="s">
        <v>84</v>
      </c>
      <c r="AY618" s="258" t="s">
        <v>194</v>
      </c>
    </row>
    <row r="619" spans="2:65" s="1" customFormat="1" ht="24" customHeight="1">
      <c r="B619" s="37"/>
      <c r="C619" s="224" t="s">
        <v>1144</v>
      </c>
      <c r="D619" s="224" t="s">
        <v>196</v>
      </c>
      <c r="E619" s="225" t="s">
        <v>1145</v>
      </c>
      <c r="F619" s="226" t="s">
        <v>1146</v>
      </c>
      <c r="G619" s="227" t="s">
        <v>238</v>
      </c>
      <c r="H619" s="228">
        <v>28.735</v>
      </c>
      <c r="I619" s="229"/>
      <c r="J619" s="230">
        <f>ROUND(I619*H619,2)</f>
        <v>0</v>
      </c>
      <c r="K619" s="226" t="s">
        <v>200</v>
      </c>
      <c r="L619" s="42"/>
      <c r="M619" s="231" t="s">
        <v>1</v>
      </c>
      <c r="N619" s="232" t="s">
        <v>42</v>
      </c>
      <c r="O619" s="85"/>
      <c r="P619" s="233">
        <f>O619*H619</f>
        <v>0</v>
      </c>
      <c r="Q619" s="233">
        <v>0.00011</v>
      </c>
      <c r="R619" s="233">
        <f>Q619*H619</f>
        <v>0.00316085</v>
      </c>
      <c r="S619" s="233">
        <v>0</v>
      </c>
      <c r="T619" s="234">
        <f>S619*H619</f>
        <v>0</v>
      </c>
      <c r="AR619" s="235" t="s">
        <v>299</v>
      </c>
      <c r="AT619" s="235" t="s">
        <v>196</v>
      </c>
      <c r="AU619" s="235" t="s">
        <v>86</v>
      </c>
      <c r="AY619" s="16" t="s">
        <v>194</v>
      </c>
      <c r="BE619" s="236">
        <f>IF(N619="základní",J619,0)</f>
        <v>0</v>
      </c>
      <c r="BF619" s="236">
        <f>IF(N619="snížená",J619,0)</f>
        <v>0</v>
      </c>
      <c r="BG619" s="236">
        <f>IF(N619="zákl. přenesená",J619,0)</f>
        <v>0</v>
      </c>
      <c r="BH619" s="236">
        <f>IF(N619="sníž. přenesená",J619,0)</f>
        <v>0</v>
      </c>
      <c r="BI619" s="236">
        <f>IF(N619="nulová",J619,0)</f>
        <v>0</v>
      </c>
      <c r="BJ619" s="16" t="s">
        <v>86</v>
      </c>
      <c r="BK619" s="236">
        <f>ROUND(I619*H619,2)</f>
        <v>0</v>
      </c>
      <c r="BL619" s="16" t="s">
        <v>299</v>
      </c>
      <c r="BM619" s="235" t="s">
        <v>1147</v>
      </c>
    </row>
    <row r="620" spans="2:51" s="13" customFormat="1" ht="12">
      <c r="B620" s="248"/>
      <c r="C620" s="249"/>
      <c r="D620" s="239" t="s">
        <v>203</v>
      </c>
      <c r="E620" s="250" t="s">
        <v>104</v>
      </c>
      <c r="F620" s="251" t="s">
        <v>1148</v>
      </c>
      <c r="G620" s="249"/>
      <c r="H620" s="252">
        <v>28.735</v>
      </c>
      <c r="I620" s="253"/>
      <c r="J620" s="249"/>
      <c r="K620" s="249"/>
      <c r="L620" s="254"/>
      <c r="M620" s="255"/>
      <c r="N620" s="256"/>
      <c r="O620" s="256"/>
      <c r="P620" s="256"/>
      <c r="Q620" s="256"/>
      <c r="R620" s="256"/>
      <c r="S620" s="256"/>
      <c r="T620" s="257"/>
      <c r="AT620" s="258" t="s">
        <v>203</v>
      </c>
      <c r="AU620" s="258" t="s">
        <v>86</v>
      </c>
      <c r="AV620" s="13" t="s">
        <v>86</v>
      </c>
      <c r="AW620" s="13" t="s">
        <v>32</v>
      </c>
      <c r="AX620" s="13" t="s">
        <v>84</v>
      </c>
      <c r="AY620" s="258" t="s">
        <v>194</v>
      </c>
    </row>
    <row r="621" spans="2:65" s="1" customFormat="1" ht="16.5" customHeight="1">
      <c r="B621" s="37"/>
      <c r="C621" s="224" t="s">
        <v>1149</v>
      </c>
      <c r="D621" s="224" t="s">
        <v>196</v>
      </c>
      <c r="E621" s="225" t="s">
        <v>1150</v>
      </c>
      <c r="F621" s="226" t="s">
        <v>1151</v>
      </c>
      <c r="G621" s="227" t="s">
        <v>238</v>
      </c>
      <c r="H621" s="228">
        <v>4.09</v>
      </c>
      <c r="I621" s="229"/>
      <c r="J621" s="230">
        <f>ROUND(I621*H621,2)</f>
        <v>0</v>
      </c>
      <c r="K621" s="226" t="s">
        <v>200</v>
      </c>
      <c r="L621" s="42"/>
      <c r="M621" s="231" t="s">
        <v>1</v>
      </c>
      <c r="N621" s="232" t="s">
        <v>42</v>
      </c>
      <c r="O621" s="85"/>
      <c r="P621" s="233">
        <f>O621*H621</f>
        <v>0</v>
      </c>
      <c r="Q621" s="233">
        <v>7E-05</v>
      </c>
      <c r="R621" s="233">
        <f>Q621*H621</f>
        <v>0.00028629999999999997</v>
      </c>
      <c r="S621" s="233">
        <v>0</v>
      </c>
      <c r="T621" s="234">
        <f>S621*H621</f>
        <v>0</v>
      </c>
      <c r="AR621" s="235" t="s">
        <v>299</v>
      </c>
      <c r="AT621" s="235" t="s">
        <v>196</v>
      </c>
      <c r="AU621" s="235" t="s">
        <v>86</v>
      </c>
      <c r="AY621" s="16" t="s">
        <v>194</v>
      </c>
      <c r="BE621" s="236">
        <f>IF(N621="základní",J621,0)</f>
        <v>0</v>
      </c>
      <c r="BF621" s="236">
        <f>IF(N621="snížená",J621,0)</f>
        <v>0</v>
      </c>
      <c r="BG621" s="236">
        <f>IF(N621="zákl. přenesená",J621,0)</f>
        <v>0</v>
      </c>
      <c r="BH621" s="236">
        <f>IF(N621="sníž. přenesená",J621,0)</f>
        <v>0</v>
      </c>
      <c r="BI621" s="236">
        <f>IF(N621="nulová",J621,0)</f>
        <v>0</v>
      </c>
      <c r="BJ621" s="16" t="s">
        <v>86</v>
      </c>
      <c r="BK621" s="236">
        <f>ROUND(I621*H621,2)</f>
        <v>0</v>
      </c>
      <c r="BL621" s="16" t="s">
        <v>299</v>
      </c>
      <c r="BM621" s="235" t="s">
        <v>1152</v>
      </c>
    </row>
    <row r="622" spans="2:51" s="13" customFormat="1" ht="12">
      <c r="B622" s="248"/>
      <c r="C622" s="249"/>
      <c r="D622" s="239" t="s">
        <v>203</v>
      </c>
      <c r="E622" s="250" t="s">
        <v>1</v>
      </c>
      <c r="F622" s="251" t="s">
        <v>143</v>
      </c>
      <c r="G622" s="249"/>
      <c r="H622" s="252">
        <v>4.09</v>
      </c>
      <c r="I622" s="253"/>
      <c r="J622" s="249"/>
      <c r="K622" s="249"/>
      <c r="L622" s="254"/>
      <c r="M622" s="255"/>
      <c r="N622" s="256"/>
      <c r="O622" s="256"/>
      <c r="P622" s="256"/>
      <c r="Q622" s="256"/>
      <c r="R622" s="256"/>
      <c r="S622" s="256"/>
      <c r="T622" s="257"/>
      <c r="AT622" s="258" t="s">
        <v>203</v>
      </c>
      <c r="AU622" s="258" t="s">
        <v>86</v>
      </c>
      <c r="AV622" s="13" t="s">
        <v>86</v>
      </c>
      <c r="AW622" s="13" t="s">
        <v>32</v>
      </c>
      <c r="AX622" s="13" t="s">
        <v>84</v>
      </c>
      <c r="AY622" s="258" t="s">
        <v>194</v>
      </c>
    </row>
    <row r="623" spans="2:63" s="11" customFormat="1" ht="22.8" customHeight="1">
      <c r="B623" s="208"/>
      <c r="C623" s="209"/>
      <c r="D623" s="210" t="s">
        <v>75</v>
      </c>
      <c r="E623" s="222" t="s">
        <v>1153</v>
      </c>
      <c r="F623" s="222" t="s">
        <v>1154</v>
      </c>
      <c r="G623" s="209"/>
      <c r="H623" s="209"/>
      <c r="I623" s="212"/>
      <c r="J623" s="223">
        <f>BK623</f>
        <v>0</v>
      </c>
      <c r="K623" s="209"/>
      <c r="L623" s="214"/>
      <c r="M623" s="215"/>
      <c r="N623" s="216"/>
      <c r="O623" s="216"/>
      <c r="P623" s="217">
        <f>SUM(P624:P625)</f>
        <v>0</v>
      </c>
      <c r="Q623" s="216"/>
      <c r="R623" s="217">
        <f>SUM(R624:R625)</f>
        <v>0.23586367</v>
      </c>
      <c r="S623" s="216"/>
      <c r="T623" s="218">
        <f>SUM(T624:T625)</f>
        <v>0</v>
      </c>
      <c r="AR623" s="219" t="s">
        <v>86</v>
      </c>
      <c r="AT623" s="220" t="s">
        <v>75</v>
      </c>
      <c r="AU623" s="220" t="s">
        <v>84</v>
      </c>
      <c r="AY623" s="219" t="s">
        <v>194</v>
      </c>
      <c r="BK623" s="221">
        <f>SUM(BK624:BK625)</f>
        <v>0</v>
      </c>
    </row>
    <row r="624" spans="2:65" s="1" customFormat="1" ht="24" customHeight="1">
      <c r="B624" s="37"/>
      <c r="C624" s="224" t="s">
        <v>1155</v>
      </c>
      <c r="D624" s="224" t="s">
        <v>196</v>
      </c>
      <c r="E624" s="225" t="s">
        <v>1156</v>
      </c>
      <c r="F624" s="226" t="s">
        <v>1157</v>
      </c>
      <c r="G624" s="227" t="s">
        <v>238</v>
      </c>
      <c r="H624" s="228">
        <v>813.323</v>
      </c>
      <c r="I624" s="229"/>
      <c r="J624" s="230">
        <f>ROUND(I624*H624,2)</f>
        <v>0</v>
      </c>
      <c r="K624" s="226" t="s">
        <v>200</v>
      </c>
      <c r="L624" s="42"/>
      <c r="M624" s="231" t="s">
        <v>1</v>
      </c>
      <c r="N624" s="232" t="s">
        <v>42</v>
      </c>
      <c r="O624" s="85"/>
      <c r="P624" s="233">
        <f>O624*H624</f>
        <v>0</v>
      </c>
      <c r="Q624" s="233">
        <v>0.00029</v>
      </c>
      <c r="R624" s="233">
        <f>Q624*H624</f>
        <v>0.23586367</v>
      </c>
      <c r="S624" s="233">
        <v>0</v>
      </c>
      <c r="T624" s="234">
        <f>S624*H624</f>
        <v>0</v>
      </c>
      <c r="AR624" s="235" t="s">
        <v>299</v>
      </c>
      <c r="AT624" s="235" t="s">
        <v>196</v>
      </c>
      <c r="AU624" s="235" t="s">
        <v>86</v>
      </c>
      <c r="AY624" s="16" t="s">
        <v>194</v>
      </c>
      <c r="BE624" s="236">
        <f>IF(N624="základní",J624,0)</f>
        <v>0</v>
      </c>
      <c r="BF624" s="236">
        <f>IF(N624="snížená",J624,0)</f>
        <v>0</v>
      </c>
      <c r="BG624" s="236">
        <f>IF(N624="zákl. přenesená",J624,0)</f>
        <v>0</v>
      </c>
      <c r="BH624" s="236">
        <f>IF(N624="sníž. přenesená",J624,0)</f>
        <v>0</v>
      </c>
      <c r="BI624" s="236">
        <f>IF(N624="nulová",J624,0)</f>
        <v>0</v>
      </c>
      <c r="BJ624" s="16" t="s">
        <v>86</v>
      </c>
      <c r="BK624" s="236">
        <f>ROUND(I624*H624,2)</f>
        <v>0</v>
      </c>
      <c r="BL624" s="16" t="s">
        <v>299</v>
      </c>
      <c r="BM624" s="235" t="s">
        <v>1158</v>
      </c>
    </row>
    <row r="625" spans="2:51" s="13" customFormat="1" ht="12">
      <c r="B625" s="248"/>
      <c r="C625" s="249"/>
      <c r="D625" s="239" t="s">
        <v>203</v>
      </c>
      <c r="E625" s="250" t="s">
        <v>1</v>
      </c>
      <c r="F625" s="251" t="s">
        <v>1159</v>
      </c>
      <c r="G625" s="249"/>
      <c r="H625" s="252">
        <v>813.323</v>
      </c>
      <c r="I625" s="253"/>
      <c r="J625" s="249"/>
      <c r="K625" s="249"/>
      <c r="L625" s="254"/>
      <c r="M625" s="280"/>
      <c r="N625" s="281"/>
      <c r="O625" s="281"/>
      <c r="P625" s="281"/>
      <c r="Q625" s="281"/>
      <c r="R625" s="281"/>
      <c r="S625" s="281"/>
      <c r="T625" s="282"/>
      <c r="AT625" s="258" t="s">
        <v>203</v>
      </c>
      <c r="AU625" s="258" t="s">
        <v>86</v>
      </c>
      <c r="AV625" s="13" t="s">
        <v>86</v>
      </c>
      <c r="AW625" s="13" t="s">
        <v>32</v>
      </c>
      <c r="AX625" s="13" t="s">
        <v>84</v>
      </c>
      <c r="AY625" s="258" t="s">
        <v>194</v>
      </c>
    </row>
    <row r="626" spans="2:12" s="1" customFormat="1" ht="6.95" customHeight="1">
      <c r="B626" s="60"/>
      <c r="C626" s="61"/>
      <c r="D626" s="61"/>
      <c r="E626" s="61"/>
      <c r="F626" s="61"/>
      <c r="G626" s="61"/>
      <c r="H626" s="61"/>
      <c r="I626" s="173"/>
      <c r="J626" s="61"/>
      <c r="K626" s="61"/>
      <c r="L626" s="42"/>
    </row>
  </sheetData>
  <sheetProtection password="CC35" sheet="1" objects="1" scenarios="1" formatColumns="0" formatRows="0" autoFilter="0"/>
  <autoFilter ref="C140:K625"/>
  <mergeCells count="9">
    <mergeCell ref="E7:H7"/>
    <mergeCell ref="E9:H9"/>
    <mergeCell ref="E18:H18"/>
    <mergeCell ref="E27:H27"/>
    <mergeCell ref="E85:H85"/>
    <mergeCell ref="E87:H87"/>
    <mergeCell ref="E131:H131"/>
    <mergeCell ref="E133:H13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8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89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19"/>
      <c r="AT3" s="16" t="s">
        <v>86</v>
      </c>
    </row>
    <row r="4" spans="2:46" ht="24.95" customHeight="1">
      <c r="B4" s="19"/>
      <c r="D4" s="135" t="s">
        <v>106</v>
      </c>
      <c r="L4" s="19"/>
      <c r="M4" s="13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37" t="s">
        <v>16</v>
      </c>
      <c r="L6" s="19"/>
    </row>
    <row r="7" spans="2:12" ht="16.5" customHeight="1">
      <c r="B7" s="19"/>
      <c r="E7" s="138" t="str">
        <f>'Rekapitulace stavby'!K6</f>
        <v>Stavební úpravy objektu č.p. 184/7, ul. Matiční, Ústí nad Labem</v>
      </c>
      <c r="F7" s="137"/>
      <c r="G7" s="137"/>
      <c r="H7" s="137"/>
      <c r="L7" s="19"/>
    </row>
    <row r="8" spans="2:12" s="1" customFormat="1" ht="12" customHeight="1">
      <c r="B8" s="42"/>
      <c r="D8" s="137" t="s">
        <v>115</v>
      </c>
      <c r="I8" s="139"/>
      <c r="L8" s="42"/>
    </row>
    <row r="9" spans="2:12" s="1" customFormat="1" ht="36.95" customHeight="1">
      <c r="B9" s="42"/>
      <c r="E9" s="140" t="s">
        <v>1160</v>
      </c>
      <c r="F9" s="1"/>
      <c r="G9" s="1"/>
      <c r="H9" s="1"/>
      <c r="I9" s="139"/>
      <c r="L9" s="42"/>
    </row>
    <row r="10" spans="2:12" s="1" customFormat="1" ht="12">
      <c r="B10" s="42"/>
      <c r="I10" s="139"/>
      <c r="L10" s="42"/>
    </row>
    <row r="11" spans="2:12" s="1" customFormat="1" ht="12" customHeight="1">
      <c r="B11" s="42"/>
      <c r="D11" s="137" t="s">
        <v>18</v>
      </c>
      <c r="F11" s="141" t="s">
        <v>1</v>
      </c>
      <c r="I11" s="142" t="s">
        <v>19</v>
      </c>
      <c r="J11" s="141" t="s">
        <v>1</v>
      </c>
      <c r="L11" s="42"/>
    </row>
    <row r="12" spans="2:12" s="1" customFormat="1" ht="12" customHeight="1">
      <c r="B12" s="42"/>
      <c r="D12" s="137" t="s">
        <v>20</v>
      </c>
      <c r="F12" s="141" t="s">
        <v>1161</v>
      </c>
      <c r="I12" s="142" t="s">
        <v>22</v>
      </c>
      <c r="J12" s="143" t="str">
        <f>'Rekapitulace stavby'!AN8</f>
        <v>4. 9. 2019</v>
      </c>
      <c r="L12" s="42"/>
    </row>
    <row r="13" spans="2:12" s="1" customFormat="1" ht="10.8" customHeight="1">
      <c r="B13" s="42"/>
      <c r="I13" s="139"/>
      <c r="L13" s="42"/>
    </row>
    <row r="14" spans="2:12" s="1" customFormat="1" ht="12" customHeight="1">
      <c r="B14" s="42"/>
      <c r="D14" s="137" t="s">
        <v>24</v>
      </c>
      <c r="I14" s="142" t="s">
        <v>25</v>
      </c>
      <c r="J14" s="141" t="str">
        <f>IF('Rekapitulace stavby'!AN10="","",'Rekapitulace stavby'!AN10)</f>
        <v/>
      </c>
      <c r="L14" s="42"/>
    </row>
    <row r="15" spans="2:12" s="1" customFormat="1" ht="18" customHeight="1">
      <c r="B15" s="42"/>
      <c r="E15" s="141" t="str">
        <f>IF('Rekapitulace stavby'!E11="","",'Rekapitulace stavby'!E11)</f>
        <v>Statutární město Ústí nad Labem</v>
      </c>
      <c r="I15" s="142" t="s">
        <v>27</v>
      </c>
      <c r="J15" s="141" t="str">
        <f>IF('Rekapitulace stavby'!AN11="","",'Rekapitulace stavby'!AN11)</f>
        <v/>
      </c>
      <c r="L15" s="42"/>
    </row>
    <row r="16" spans="2:12" s="1" customFormat="1" ht="6.95" customHeight="1">
      <c r="B16" s="42"/>
      <c r="I16" s="139"/>
      <c r="L16" s="42"/>
    </row>
    <row r="17" spans="2:12" s="1" customFormat="1" ht="12" customHeight="1">
      <c r="B17" s="42"/>
      <c r="D17" s="137" t="s">
        <v>28</v>
      </c>
      <c r="I17" s="142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41"/>
      <c r="G18" s="141"/>
      <c r="H18" s="141"/>
      <c r="I18" s="142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9"/>
      <c r="L19" s="42"/>
    </row>
    <row r="20" spans="2:12" s="1" customFormat="1" ht="12" customHeight="1">
      <c r="B20" s="42"/>
      <c r="D20" s="137" t="s">
        <v>30</v>
      </c>
      <c r="I20" s="142" t="s">
        <v>25</v>
      </c>
      <c r="J20" s="141" t="str">
        <f>IF('Rekapitulace stavby'!AN16="","",'Rekapitulace stavby'!AN16)</f>
        <v/>
      </c>
      <c r="L20" s="42"/>
    </row>
    <row r="21" spans="2:12" s="1" customFormat="1" ht="18" customHeight="1">
      <c r="B21" s="42"/>
      <c r="E21" s="141" t="str">
        <f>IF('Rekapitulace stavby'!E17="","",'Rekapitulace stavby'!E17)</f>
        <v>REGIONPROJEKT s.r.o.</v>
      </c>
      <c r="I21" s="142" t="s">
        <v>27</v>
      </c>
      <c r="J21" s="141" t="str">
        <f>IF('Rekapitulace stavby'!AN17="","",'Rekapitulace stavby'!AN17)</f>
        <v/>
      </c>
      <c r="L21" s="42"/>
    </row>
    <row r="22" spans="2:12" s="1" customFormat="1" ht="6.95" customHeight="1">
      <c r="B22" s="42"/>
      <c r="I22" s="139"/>
      <c r="L22" s="42"/>
    </row>
    <row r="23" spans="2:12" s="1" customFormat="1" ht="12" customHeight="1">
      <c r="B23" s="42"/>
      <c r="D23" s="137" t="s">
        <v>33</v>
      </c>
      <c r="I23" s="142" t="s">
        <v>25</v>
      </c>
      <c r="J23" s="141" t="str">
        <f>IF('Rekapitulace stavby'!AN19="","",'Rekapitulace stavby'!AN19)</f>
        <v/>
      </c>
      <c r="L23" s="42"/>
    </row>
    <row r="24" spans="2:12" s="1" customFormat="1" ht="18" customHeight="1">
      <c r="B24" s="42"/>
      <c r="E24" s="141" t="str">
        <f>IF('Rekapitulace stavby'!E20="","",'Rekapitulace stavby'!E20)</f>
        <v>J. Duben</v>
      </c>
      <c r="I24" s="142" t="s">
        <v>27</v>
      </c>
      <c r="J24" s="141" t="str">
        <f>IF('Rekapitulace stavby'!AN20="","",'Rekapitulace stavby'!AN20)</f>
        <v/>
      </c>
      <c r="L24" s="42"/>
    </row>
    <row r="25" spans="2:12" s="1" customFormat="1" ht="6.95" customHeight="1">
      <c r="B25" s="42"/>
      <c r="I25" s="139"/>
      <c r="L25" s="42"/>
    </row>
    <row r="26" spans="2:12" s="1" customFormat="1" ht="12" customHeight="1">
      <c r="B26" s="42"/>
      <c r="D26" s="137" t="s">
        <v>35</v>
      </c>
      <c r="I26" s="139"/>
      <c r="L26" s="42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2"/>
      <c r="I28" s="139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7"/>
      <c r="J29" s="77"/>
      <c r="K29" s="77"/>
      <c r="L29" s="42"/>
    </row>
    <row r="30" spans="2:12" s="1" customFormat="1" ht="25.4" customHeight="1">
      <c r="B30" s="42"/>
      <c r="D30" s="148" t="s">
        <v>36</v>
      </c>
      <c r="I30" s="139"/>
      <c r="J30" s="149">
        <f>ROUND(J125,2)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47"/>
      <c r="J31" s="77"/>
      <c r="K31" s="77"/>
      <c r="L31" s="42"/>
    </row>
    <row r="32" spans="2:12" s="1" customFormat="1" ht="14.4" customHeight="1">
      <c r="B32" s="42"/>
      <c r="F32" s="150" t="s">
        <v>38</v>
      </c>
      <c r="I32" s="151" t="s">
        <v>37</v>
      </c>
      <c r="J32" s="150" t="s">
        <v>39</v>
      </c>
      <c r="L32" s="42"/>
    </row>
    <row r="33" spans="2:12" s="1" customFormat="1" ht="14.4" customHeight="1">
      <c r="B33" s="42"/>
      <c r="D33" s="152" t="s">
        <v>40</v>
      </c>
      <c r="E33" s="137" t="s">
        <v>41</v>
      </c>
      <c r="F33" s="153">
        <f>ROUND((SUM(BE125:BE188)),2)</f>
        <v>0</v>
      </c>
      <c r="I33" s="154">
        <v>0.21</v>
      </c>
      <c r="J33" s="153">
        <f>ROUND(((SUM(BE125:BE188))*I33),2)</f>
        <v>0</v>
      </c>
      <c r="L33" s="42"/>
    </row>
    <row r="34" spans="2:12" s="1" customFormat="1" ht="14.4" customHeight="1">
      <c r="B34" s="42"/>
      <c r="E34" s="137" t="s">
        <v>42</v>
      </c>
      <c r="F34" s="153">
        <f>ROUND((SUM(BF125:BF188)),2)</f>
        <v>0</v>
      </c>
      <c r="I34" s="154">
        <v>0.15</v>
      </c>
      <c r="J34" s="153">
        <f>ROUND(((SUM(BF125:BF188))*I34),2)</f>
        <v>0</v>
      </c>
      <c r="L34" s="42"/>
    </row>
    <row r="35" spans="2:12" s="1" customFormat="1" ht="14.4" customHeight="1" hidden="1">
      <c r="B35" s="42"/>
      <c r="E35" s="137" t="s">
        <v>43</v>
      </c>
      <c r="F35" s="153">
        <f>ROUND((SUM(BG125:BG188)),2)</f>
        <v>0</v>
      </c>
      <c r="I35" s="154">
        <v>0.21</v>
      </c>
      <c r="J35" s="153">
        <f>0</f>
        <v>0</v>
      </c>
      <c r="L35" s="42"/>
    </row>
    <row r="36" spans="2:12" s="1" customFormat="1" ht="14.4" customHeight="1" hidden="1">
      <c r="B36" s="42"/>
      <c r="E36" s="137" t="s">
        <v>44</v>
      </c>
      <c r="F36" s="153">
        <f>ROUND((SUM(BH125:BH188)),2)</f>
        <v>0</v>
      </c>
      <c r="I36" s="154">
        <v>0.15</v>
      </c>
      <c r="J36" s="153">
        <f>0</f>
        <v>0</v>
      </c>
      <c r="L36" s="42"/>
    </row>
    <row r="37" spans="2:12" s="1" customFormat="1" ht="14.4" customHeight="1" hidden="1">
      <c r="B37" s="42"/>
      <c r="E37" s="137" t="s">
        <v>45</v>
      </c>
      <c r="F37" s="153">
        <f>ROUND((SUM(BI125:BI188)),2)</f>
        <v>0</v>
      </c>
      <c r="I37" s="154">
        <v>0</v>
      </c>
      <c r="J37" s="153">
        <f>0</f>
        <v>0</v>
      </c>
      <c r="L37" s="42"/>
    </row>
    <row r="38" spans="2:12" s="1" customFormat="1" ht="6.95" customHeight="1">
      <c r="B38" s="42"/>
      <c r="I38" s="139"/>
      <c r="L38" s="42"/>
    </row>
    <row r="39" spans="2:12" s="1" customFormat="1" ht="25.4" customHeight="1">
      <c r="B39" s="42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60"/>
      <c r="J39" s="161">
        <f>SUM(J30:J37)</f>
        <v>0</v>
      </c>
      <c r="K39" s="162"/>
      <c r="L39" s="42"/>
    </row>
    <row r="40" spans="2:12" s="1" customFormat="1" ht="14.4" customHeight="1">
      <c r="B40" s="42"/>
      <c r="I40" s="139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63" t="s">
        <v>49</v>
      </c>
      <c r="E50" s="164"/>
      <c r="F50" s="164"/>
      <c r="G50" s="163" t="s">
        <v>50</v>
      </c>
      <c r="H50" s="164"/>
      <c r="I50" s="165"/>
      <c r="J50" s="164"/>
      <c r="K50" s="164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66" t="s">
        <v>51</v>
      </c>
      <c r="E61" s="167"/>
      <c r="F61" s="168" t="s">
        <v>52</v>
      </c>
      <c r="G61" s="166" t="s">
        <v>51</v>
      </c>
      <c r="H61" s="167"/>
      <c r="I61" s="169"/>
      <c r="J61" s="170" t="s">
        <v>52</v>
      </c>
      <c r="K61" s="167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63" t="s">
        <v>53</v>
      </c>
      <c r="E65" s="164"/>
      <c r="F65" s="164"/>
      <c r="G65" s="163" t="s">
        <v>54</v>
      </c>
      <c r="H65" s="164"/>
      <c r="I65" s="165"/>
      <c r="J65" s="164"/>
      <c r="K65" s="164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66" t="s">
        <v>51</v>
      </c>
      <c r="E76" s="167"/>
      <c r="F76" s="168" t="s">
        <v>52</v>
      </c>
      <c r="G76" s="166" t="s">
        <v>51</v>
      </c>
      <c r="H76" s="167"/>
      <c r="I76" s="169"/>
      <c r="J76" s="170" t="s">
        <v>52</v>
      </c>
      <c r="K76" s="167"/>
      <c r="L76" s="42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2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2"/>
    </row>
    <row r="82" spans="2:12" s="1" customFormat="1" ht="24.95" customHeight="1">
      <c r="B82" s="37"/>
      <c r="C82" s="22" t="s">
        <v>149</v>
      </c>
      <c r="D82" s="38"/>
      <c r="E82" s="38"/>
      <c r="F82" s="38"/>
      <c r="G82" s="38"/>
      <c r="H82" s="38"/>
      <c r="I82" s="13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9"/>
      <c r="J84" s="38"/>
      <c r="K84" s="38"/>
      <c r="L84" s="42"/>
    </row>
    <row r="85" spans="2:12" s="1" customFormat="1" ht="16.5" customHeight="1">
      <c r="B85" s="37"/>
      <c r="C85" s="38"/>
      <c r="D85" s="38"/>
      <c r="E85" s="177" t="str">
        <f>E7</f>
        <v>Stavební úpravy objektu č.p. 184/7, ul. Matiční, Ústí nad Labem</v>
      </c>
      <c r="F85" s="31"/>
      <c r="G85" s="31"/>
      <c r="H85" s="31"/>
      <c r="I85" s="139"/>
      <c r="J85" s="38"/>
      <c r="K85" s="38"/>
      <c r="L85" s="42"/>
    </row>
    <row r="86" spans="2:12" s="1" customFormat="1" ht="12" customHeight="1">
      <c r="B86" s="37"/>
      <c r="C86" s="31" t="s">
        <v>115</v>
      </c>
      <c r="D86" s="38"/>
      <c r="E86" s="38"/>
      <c r="F86" s="38"/>
      <c r="G86" s="38"/>
      <c r="H86" s="38"/>
      <c r="I86" s="139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EL - Silnoproudá elektroinstalace</v>
      </c>
      <c r="F87" s="38"/>
      <c r="G87" s="38"/>
      <c r="H87" s="38"/>
      <c r="I87" s="139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9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 xml:space="preserve"> </v>
      </c>
      <c r="G89" s="38"/>
      <c r="H89" s="38"/>
      <c r="I89" s="142" t="s">
        <v>22</v>
      </c>
      <c r="J89" s="73" t="str">
        <f>IF(J12="","",J12)</f>
        <v>4. 9. 2019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39"/>
      <c r="J90" s="38"/>
      <c r="K90" s="38"/>
      <c r="L90" s="42"/>
    </row>
    <row r="91" spans="2:12" s="1" customFormat="1" ht="27.9" customHeight="1">
      <c r="B91" s="37"/>
      <c r="C91" s="31" t="s">
        <v>24</v>
      </c>
      <c r="D91" s="38"/>
      <c r="E91" s="38"/>
      <c r="F91" s="26" t="str">
        <f>E15</f>
        <v>Statutární město Ústí nad Labem</v>
      </c>
      <c r="G91" s="38"/>
      <c r="H91" s="38"/>
      <c r="I91" s="142" t="s">
        <v>30</v>
      </c>
      <c r="J91" s="35" t="str">
        <f>E21</f>
        <v>REGIONPROJEKT s.r.o.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42" t="s">
        <v>33</v>
      </c>
      <c r="J92" s="35" t="str">
        <f>E24</f>
        <v>J. Duben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9"/>
      <c r="J93" s="38"/>
      <c r="K93" s="38"/>
      <c r="L93" s="42"/>
    </row>
    <row r="94" spans="2:12" s="1" customFormat="1" ht="29.25" customHeight="1">
      <c r="B94" s="37"/>
      <c r="C94" s="178" t="s">
        <v>150</v>
      </c>
      <c r="D94" s="179"/>
      <c r="E94" s="179"/>
      <c r="F94" s="179"/>
      <c r="G94" s="179"/>
      <c r="H94" s="179"/>
      <c r="I94" s="180"/>
      <c r="J94" s="181" t="s">
        <v>151</v>
      </c>
      <c r="K94" s="179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39"/>
      <c r="J95" s="38"/>
      <c r="K95" s="38"/>
      <c r="L95" s="42"/>
    </row>
    <row r="96" spans="2:47" s="1" customFormat="1" ht="22.8" customHeight="1">
      <c r="B96" s="37"/>
      <c r="C96" s="182" t="s">
        <v>152</v>
      </c>
      <c r="D96" s="38"/>
      <c r="E96" s="38"/>
      <c r="F96" s="38"/>
      <c r="G96" s="38"/>
      <c r="H96" s="38"/>
      <c r="I96" s="139"/>
      <c r="J96" s="104">
        <f>J125</f>
        <v>0</v>
      </c>
      <c r="K96" s="38"/>
      <c r="L96" s="42"/>
      <c r="AU96" s="16" t="s">
        <v>153</v>
      </c>
    </row>
    <row r="97" spans="2:12" s="8" customFormat="1" ht="24.95" customHeight="1">
      <c r="B97" s="183"/>
      <c r="C97" s="184"/>
      <c r="D97" s="185" t="s">
        <v>1162</v>
      </c>
      <c r="E97" s="186"/>
      <c r="F97" s="186"/>
      <c r="G97" s="186"/>
      <c r="H97" s="186"/>
      <c r="I97" s="187"/>
      <c r="J97" s="188">
        <f>J126</f>
        <v>0</v>
      </c>
      <c r="K97" s="184"/>
      <c r="L97" s="189"/>
    </row>
    <row r="98" spans="2:12" s="8" customFormat="1" ht="24.95" customHeight="1">
      <c r="B98" s="183"/>
      <c r="C98" s="184"/>
      <c r="D98" s="185" t="s">
        <v>1163</v>
      </c>
      <c r="E98" s="186"/>
      <c r="F98" s="186"/>
      <c r="G98" s="186"/>
      <c r="H98" s="186"/>
      <c r="I98" s="187"/>
      <c r="J98" s="188">
        <f>J130</f>
        <v>0</v>
      </c>
      <c r="K98" s="184"/>
      <c r="L98" s="189"/>
    </row>
    <row r="99" spans="2:12" s="8" customFormat="1" ht="24.95" customHeight="1">
      <c r="B99" s="183"/>
      <c r="C99" s="184"/>
      <c r="D99" s="185" t="s">
        <v>1164</v>
      </c>
      <c r="E99" s="186"/>
      <c r="F99" s="186"/>
      <c r="G99" s="186"/>
      <c r="H99" s="186"/>
      <c r="I99" s="187"/>
      <c r="J99" s="188">
        <f>J140</f>
        <v>0</v>
      </c>
      <c r="K99" s="184"/>
      <c r="L99" s="189"/>
    </row>
    <row r="100" spans="2:12" s="8" customFormat="1" ht="24.95" customHeight="1">
      <c r="B100" s="183"/>
      <c r="C100" s="184"/>
      <c r="D100" s="185" t="s">
        <v>1165</v>
      </c>
      <c r="E100" s="186"/>
      <c r="F100" s="186"/>
      <c r="G100" s="186"/>
      <c r="H100" s="186"/>
      <c r="I100" s="187"/>
      <c r="J100" s="188">
        <f>J142</f>
        <v>0</v>
      </c>
      <c r="K100" s="184"/>
      <c r="L100" s="189"/>
    </row>
    <row r="101" spans="2:12" s="8" customFormat="1" ht="24.95" customHeight="1">
      <c r="B101" s="183"/>
      <c r="C101" s="184"/>
      <c r="D101" s="185" t="s">
        <v>1166</v>
      </c>
      <c r="E101" s="186"/>
      <c r="F101" s="186"/>
      <c r="G101" s="186"/>
      <c r="H101" s="186"/>
      <c r="I101" s="187"/>
      <c r="J101" s="188">
        <f>J154</f>
        <v>0</v>
      </c>
      <c r="K101" s="184"/>
      <c r="L101" s="189"/>
    </row>
    <row r="102" spans="2:12" s="8" customFormat="1" ht="24.95" customHeight="1">
      <c r="B102" s="183"/>
      <c r="C102" s="184"/>
      <c r="D102" s="185" t="s">
        <v>1167</v>
      </c>
      <c r="E102" s="186"/>
      <c r="F102" s="186"/>
      <c r="G102" s="186"/>
      <c r="H102" s="186"/>
      <c r="I102" s="187"/>
      <c r="J102" s="188">
        <f>J160</f>
        <v>0</v>
      </c>
      <c r="K102" s="184"/>
      <c r="L102" s="189"/>
    </row>
    <row r="103" spans="2:12" s="8" customFormat="1" ht="24.95" customHeight="1">
      <c r="B103" s="183"/>
      <c r="C103" s="184"/>
      <c r="D103" s="185" t="s">
        <v>1168</v>
      </c>
      <c r="E103" s="186"/>
      <c r="F103" s="186"/>
      <c r="G103" s="186"/>
      <c r="H103" s="186"/>
      <c r="I103" s="187"/>
      <c r="J103" s="188">
        <f>J163</f>
        <v>0</v>
      </c>
      <c r="K103" s="184"/>
      <c r="L103" s="189"/>
    </row>
    <row r="104" spans="2:12" s="8" customFormat="1" ht="24.95" customHeight="1">
      <c r="B104" s="183"/>
      <c r="C104" s="184"/>
      <c r="D104" s="185" t="s">
        <v>1169</v>
      </c>
      <c r="E104" s="186"/>
      <c r="F104" s="186"/>
      <c r="G104" s="186"/>
      <c r="H104" s="186"/>
      <c r="I104" s="187"/>
      <c r="J104" s="188">
        <f>J172</f>
        <v>0</v>
      </c>
      <c r="K104" s="184"/>
      <c r="L104" s="189"/>
    </row>
    <row r="105" spans="2:12" s="8" customFormat="1" ht="24.95" customHeight="1">
      <c r="B105" s="183"/>
      <c r="C105" s="184"/>
      <c r="D105" s="185" t="s">
        <v>1170</v>
      </c>
      <c r="E105" s="186"/>
      <c r="F105" s="186"/>
      <c r="G105" s="186"/>
      <c r="H105" s="186"/>
      <c r="I105" s="187"/>
      <c r="J105" s="188">
        <f>J182</f>
        <v>0</v>
      </c>
      <c r="K105" s="184"/>
      <c r="L105" s="189"/>
    </row>
    <row r="106" spans="2:12" s="1" customFormat="1" ht="21.8" customHeight="1">
      <c r="B106" s="37"/>
      <c r="C106" s="38"/>
      <c r="D106" s="38"/>
      <c r="E106" s="38"/>
      <c r="F106" s="38"/>
      <c r="G106" s="38"/>
      <c r="H106" s="38"/>
      <c r="I106" s="139"/>
      <c r="J106" s="38"/>
      <c r="K106" s="38"/>
      <c r="L106" s="42"/>
    </row>
    <row r="107" spans="2:12" s="1" customFormat="1" ht="6.95" customHeight="1">
      <c r="B107" s="60"/>
      <c r="C107" s="61"/>
      <c r="D107" s="61"/>
      <c r="E107" s="61"/>
      <c r="F107" s="61"/>
      <c r="G107" s="61"/>
      <c r="H107" s="61"/>
      <c r="I107" s="173"/>
      <c r="J107" s="61"/>
      <c r="K107" s="61"/>
      <c r="L107" s="42"/>
    </row>
    <row r="111" spans="2:12" s="1" customFormat="1" ht="6.95" customHeight="1">
      <c r="B111" s="62"/>
      <c r="C111" s="63"/>
      <c r="D111" s="63"/>
      <c r="E111" s="63"/>
      <c r="F111" s="63"/>
      <c r="G111" s="63"/>
      <c r="H111" s="63"/>
      <c r="I111" s="176"/>
      <c r="J111" s="63"/>
      <c r="K111" s="63"/>
      <c r="L111" s="42"/>
    </row>
    <row r="112" spans="2:12" s="1" customFormat="1" ht="24.95" customHeight="1">
      <c r="B112" s="37"/>
      <c r="C112" s="22" t="s">
        <v>179</v>
      </c>
      <c r="D112" s="38"/>
      <c r="E112" s="38"/>
      <c r="F112" s="38"/>
      <c r="G112" s="38"/>
      <c r="H112" s="38"/>
      <c r="I112" s="139"/>
      <c r="J112" s="38"/>
      <c r="K112" s="38"/>
      <c r="L112" s="42"/>
    </row>
    <row r="113" spans="2:12" s="1" customFormat="1" ht="6.95" customHeight="1">
      <c r="B113" s="37"/>
      <c r="C113" s="38"/>
      <c r="D113" s="38"/>
      <c r="E113" s="38"/>
      <c r="F113" s="38"/>
      <c r="G113" s="38"/>
      <c r="H113" s="38"/>
      <c r="I113" s="139"/>
      <c r="J113" s="38"/>
      <c r="K113" s="38"/>
      <c r="L113" s="42"/>
    </row>
    <row r="114" spans="2:12" s="1" customFormat="1" ht="12" customHeight="1">
      <c r="B114" s="37"/>
      <c r="C114" s="31" t="s">
        <v>16</v>
      </c>
      <c r="D114" s="38"/>
      <c r="E114" s="38"/>
      <c r="F114" s="38"/>
      <c r="G114" s="38"/>
      <c r="H114" s="38"/>
      <c r="I114" s="139"/>
      <c r="J114" s="38"/>
      <c r="K114" s="38"/>
      <c r="L114" s="42"/>
    </row>
    <row r="115" spans="2:12" s="1" customFormat="1" ht="16.5" customHeight="1">
      <c r="B115" s="37"/>
      <c r="C115" s="38"/>
      <c r="D115" s="38"/>
      <c r="E115" s="177" t="str">
        <f>E7</f>
        <v>Stavební úpravy objektu č.p. 184/7, ul. Matiční, Ústí nad Labem</v>
      </c>
      <c r="F115" s="31"/>
      <c r="G115" s="31"/>
      <c r="H115" s="31"/>
      <c r="I115" s="139"/>
      <c r="J115" s="38"/>
      <c r="K115" s="38"/>
      <c r="L115" s="42"/>
    </row>
    <row r="116" spans="2:12" s="1" customFormat="1" ht="12" customHeight="1">
      <c r="B116" s="37"/>
      <c r="C116" s="31" t="s">
        <v>115</v>
      </c>
      <c r="D116" s="38"/>
      <c r="E116" s="38"/>
      <c r="F116" s="38"/>
      <c r="G116" s="38"/>
      <c r="H116" s="38"/>
      <c r="I116" s="139"/>
      <c r="J116" s="38"/>
      <c r="K116" s="38"/>
      <c r="L116" s="42"/>
    </row>
    <row r="117" spans="2:12" s="1" customFormat="1" ht="16.5" customHeight="1">
      <c r="B117" s="37"/>
      <c r="C117" s="38"/>
      <c r="D117" s="38"/>
      <c r="E117" s="70" t="str">
        <f>E9</f>
        <v>EL - Silnoproudá elektroinstalace</v>
      </c>
      <c r="F117" s="38"/>
      <c r="G117" s="38"/>
      <c r="H117" s="38"/>
      <c r="I117" s="139"/>
      <c r="J117" s="38"/>
      <c r="K117" s="38"/>
      <c r="L117" s="42"/>
    </row>
    <row r="118" spans="2:12" s="1" customFormat="1" ht="6.95" customHeight="1">
      <c r="B118" s="37"/>
      <c r="C118" s="38"/>
      <c r="D118" s="38"/>
      <c r="E118" s="38"/>
      <c r="F118" s="38"/>
      <c r="G118" s="38"/>
      <c r="H118" s="38"/>
      <c r="I118" s="139"/>
      <c r="J118" s="38"/>
      <c r="K118" s="38"/>
      <c r="L118" s="42"/>
    </row>
    <row r="119" spans="2:12" s="1" customFormat="1" ht="12" customHeight="1">
      <c r="B119" s="37"/>
      <c r="C119" s="31" t="s">
        <v>20</v>
      </c>
      <c r="D119" s="38"/>
      <c r="E119" s="38"/>
      <c r="F119" s="26" t="str">
        <f>F12</f>
        <v xml:space="preserve"> </v>
      </c>
      <c r="G119" s="38"/>
      <c r="H119" s="38"/>
      <c r="I119" s="142" t="s">
        <v>22</v>
      </c>
      <c r="J119" s="73" t="str">
        <f>IF(J12="","",J12)</f>
        <v>4. 9. 2019</v>
      </c>
      <c r="K119" s="38"/>
      <c r="L119" s="42"/>
    </row>
    <row r="120" spans="2:12" s="1" customFormat="1" ht="6.95" customHeight="1">
      <c r="B120" s="37"/>
      <c r="C120" s="38"/>
      <c r="D120" s="38"/>
      <c r="E120" s="38"/>
      <c r="F120" s="38"/>
      <c r="G120" s="38"/>
      <c r="H120" s="38"/>
      <c r="I120" s="139"/>
      <c r="J120" s="38"/>
      <c r="K120" s="38"/>
      <c r="L120" s="42"/>
    </row>
    <row r="121" spans="2:12" s="1" customFormat="1" ht="27.9" customHeight="1">
      <c r="B121" s="37"/>
      <c r="C121" s="31" t="s">
        <v>24</v>
      </c>
      <c r="D121" s="38"/>
      <c r="E121" s="38"/>
      <c r="F121" s="26" t="str">
        <f>E15</f>
        <v>Statutární město Ústí nad Labem</v>
      </c>
      <c r="G121" s="38"/>
      <c r="H121" s="38"/>
      <c r="I121" s="142" t="s">
        <v>30</v>
      </c>
      <c r="J121" s="35" t="str">
        <f>E21</f>
        <v>REGIONPROJEKT s.r.o.</v>
      </c>
      <c r="K121" s="38"/>
      <c r="L121" s="42"/>
    </row>
    <row r="122" spans="2:12" s="1" customFormat="1" ht="15.15" customHeight="1">
      <c r="B122" s="37"/>
      <c r="C122" s="31" t="s">
        <v>28</v>
      </c>
      <c r="D122" s="38"/>
      <c r="E122" s="38"/>
      <c r="F122" s="26" t="str">
        <f>IF(E18="","",E18)</f>
        <v>Vyplň údaj</v>
      </c>
      <c r="G122" s="38"/>
      <c r="H122" s="38"/>
      <c r="I122" s="142" t="s">
        <v>33</v>
      </c>
      <c r="J122" s="35" t="str">
        <f>E24</f>
        <v>J. Duben</v>
      </c>
      <c r="K122" s="38"/>
      <c r="L122" s="42"/>
    </row>
    <row r="123" spans="2:12" s="1" customFormat="1" ht="10.3" customHeight="1">
      <c r="B123" s="37"/>
      <c r="C123" s="38"/>
      <c r="D123" s="38"/>
      <c r="E123" s="38"/>
      <c r="F123" s="38"/>
      <c r="G123" s="38"/>
      <c r="H123" s="38"/>
      <c r="I123" s="139"/>
      <c r="J123" s="38"/>
      <c r="K123" s="38"/>
      <c r="L123" s="42"/>
    </row>
    <row r="124" spans="2:20" s="10" customFormat="1" ht="29.25" customHeight="1">
      <c r="B124" s="197"/>
      <c r="C124" s="198" t="s">
        <v>180</v>
      </c>
      <c r="D124" s="199" t="s">
        <v>61</v>
      </c>
      <c r="E124" s="199" t="s">
        <v>57</v>
      </c>
      <c r="F124" s="199" t="s">
        <v>58</v>
      </c>
      <c r="G124" s="199" t="s">
        <v>181</v>
      </c>
      <c r="H124" s="199" t="s">
        <v>182</v>
      </c>
      <c r="I124" s="200" t="s">
        <v>183</v>
      </c>
      <c r="J124" s="201" t="s">
        <v>151</v>
      </c>
      <c r="K124" s="202" t="s">
        <v>184</v>
      </c>
      <c r="L124" s="203"/>
      <c r="M124" s="94" t="s">
        <v>1</v>
      </c>
      <c r="N124" s="95" t="s">
        <v>40</v>
      </c>
      <c r="O124" s="95" t="s">
        <v>185</v>
      </c>
      <c r="P124" s="95" t="s">
        <v>186</v>
      </c>
      <c r="Q124" s="95" t="s">
        <v>187</v>
      </c>
      <c r="R124" s="95" t="s">
        <v>188</v>
      </c>
      <c r="S124" s="95" t="s">
        <v>189</v>
      </c>
      <c r="T124" s="96" t="s">
        <v>190</v>
      </c>
    </row>
    <row r="125" spans="2:63" s="1" customFormat="1" ht="22.8" customHeight="1">
      <c r="B125" s="37"/>
      <c r="C125" s="101" t="s">
        <v>191</v>
      </c>
      <c r="D125" s="38"/>
      <c r="E125" s="38"/>
      <c r="F125" s="38"/>
      <c r="G125" s="38"/>
      <c r="H125" s="38"/>
      <c r="I125" s="139"/>
      <c r="J125" s="204">
        <f>BK125</f>
        <v>0</v>
      </c>
      <c r="K125" s="38"/>
      <c r="L125" s="42"/>
      <c r="M125" s="97"/>
      <c r="N125" s="98"/>
      <c r="O125" s="98"/>
      <c r="P125" s="205">
        <f>P126+P130+P140+P142+P154+P160+P163+P172+P182</f>
        <v>0</v>
      </c>
      <c r="Q125" s="98"/>
      <c r="R125" s="205">
        <f>R126+R130+R140+R142+R154+R160+R163+R172+R182</f>
        <v>0</v>
      </c>
      <c r="S125" s="98"/>
      <c r="T125" s="206">
        <f>T126+T130+T140+T142+T154+T160+T163+T172+T182</f>
        <v>0</v>
      </c>
      <c r="AT125" s="16" t="s">
        <v>75</v>
      </c>
      <c r="AU125" s="16" t="s">
        <v>153</v>
      </c>
      <c r="BK125" s="207">
        <f>BK126+BK130+BK140+BK142+BK154+BK160+BK163+BK172+BK182</f>
        <v>0</v>
      </c>
    </row>
    <row r="126" spans="2:63" s="11" customFormat="1" ht="25.9" customHeight="1">
      <c r="B126" s="208"/>
      <c r="C126" s="209"/>
      <c r="D126" s="210" t="s">
        <v>75</v>
      </c>
      <c r="E126" s="211" t="s">
        <v>1171</v>
      </c>
      <c r="F126" s="211" t="s">
        <v>1172</v>
      </c>
      <c r="G126" s="209"/>
      <c r="H126" s="209"/>
      <c r="I126" s="212"/>
      <c r="J126" s="213">
        <f>BK126</f>
        <v>0</v>
      </c>
      <c r="K126" s="209"/>
      <c r="L126" s="214"/>
      <c r="M126" s="215"/>
      <c r="N126" s="216"/>
      <c r="O126" s="216"/>
      <c r="P126" s="217">
        <f>SUM(P127:P129)</f>
        <v>0</v>
      </c>
      <c r="Q126" s="216"/>
      <c r="R126" s="217">
        <f>SUM(R127:R129)</f>
        <v>0</v>
      </c>
      <c r="S126" s="216"/>
      <c r="T126" s="218">
        <f>SUM(T127:T129)</f>
        <v>0</v>
      </c>
      <c r="AR126" s="219" t="s">
        <v>84</v>
      </c>
      <c r="AT126" s="220" t="s">
        <v>75</v>
      </c>
      <c r="AU126" s="220" t="s">
        <v>76</v>
      </c>
      <c r="AY126" s="219" t="s">
        <v>194</v>
      </c>
      <c r="BK126" s="221">
        <f>SUM(BK127:BK129)</f>
        <v>0</v>
      </c>
    </row>
    <row r="127" spans="2:65" s="1" customFormat="1" ht="24" customHeight="1">
      <c r="B127" s="37"/>
      <c r="C127" s="270" t="s">
        <v>84</v>
      </c>
      <c r="D127" s="270" t="s">
        <v>300</v>
      </c>
      <c r="E127" s="271" t="s">
        <v>1173</v>
      </c>
      <c r="F127" s="272" t="s">
        <v>1174</v>
      </c>
      <c r="G127" s="273" t="s">
        <v>1175</v>
      </c>
      <c r="H127" s="274">
        <v>1</v>
      </c>
      <c r="I127" s="275"/>
      <c r="J127" s="276">
        <f>ROUND(I127*H127,2)</f>
        <v>0</v>
      </c>
      <c r="K127" s="272" t="s">
        <v>1</v>
      </c>
      <c r="L127" s="277"/>
      <c r="M127" s="278" t="s">
        <v>1</v>
      </c>
      <c r="N127" s="279" t="s">
        <v>42</v>
      </c>
      <c r="O127" s="85"/>
      <c r="P127" s="233">
        <f>O127*H127</f>
        <v>0</v>
      </c>
      <c r="Q127" s="233">
        <v>0</v>
      </c>
      <c r="R127" s="233">
        <f>Q127*H127</f>
        <v>0</v>
      </c>
      <c r="S127" s="233">
        <v>0</v>
      </c>
      <c r="T127" s="234">
        <f>S127*H127</f>
        <v>0</v>
      </c>
      <c r="AR127" s="235" t="s">
        <v>242</v>
      </c>
      <c r="AT127" s="235" t="s">
        <v>300</v>
      </c>
      <c r="AU127" s="235" t="s">
        <v>84</v>
      </c>
      <c r="AY127" s="16" t="s">
        <v>194</v>
      </c>
      <c r="BE127" s="236">
        <f>IF(N127="základní",J127,0)</f>
        <v>0</v>
      </c>
      <c r="BF127" s="236">
        <f>IF(N127="snížená",J127,0)</f>
        <v>0</v>
      </c>
      <c r="BG127" s="236">
        <f>IF(N127="zákl. přenesená",J127,0)</f>
        <v>0</v>
      </c>
      <c r="BH127" s="236">
        <f>IF(N127="sníž. přenesená",J127,0)</f>
        <v>0</v>
      </c>
      <c r="BI127" s="236">
        <f>IF(N127="nulová",J127,0)</f>
        <v>0</v>
      </c>
      <c r="BJ127" s="16" t="s">
        <v>86</v>
      </c>
      <c r="BK127" s="236">
        <f>ROUND(I127*H127,2)</f>
        <v>0</v>
      </c>
      <c r="BL127" s="16" t="s">
        <v>201</v>
      </c>
      <c r="BM127" s="235" t="s">
        <v>86</v>
      </c>
    </row>
    <row r="128" spans="2:65" s="1" customFormat="1" ht="24" customHeight="1">
      <c r="B128" s="37"/>
      <c r="C128" s="270" t="s">
        <v>86</v>
      </c>
      <c r="D128" s="270" t="s">
        <v>300</v>
      </c>
      <c r="E128" s="271" t="s">
        <v>1176</v>
      </c>
      <c r="F128" s="272" t="s">
        <v>1177</v>
      </c>
      <c r="G128" s="273" t="s">
        <v>1178</v>
      </c>
      <c r="H128" s="274">
        <v>1</v>
      </c>
      <c r="I128" s="275"/>
      <c r="J128" s="276">
        <f>ROUND(I128*H128,2)</f>
        <v>0</v>
      </c>
      <c r="K128" s="272" t="s">
        <v>1</v>
      </c>
      <c r="L128" s="277"/>
      <c r="M128" s="278" t="s">
        <v>1</v>
      </c>
      <c r="N128" s="279" t="s">
        <v>42</v>
      </c>
      <c r="O128" s="85"/>
      <c r="P128" s="233">
        <f>O128*H128</f>
        <v>0</v>
      </c>
      <c r="Q128" s="233">
        <v>0</v>
      </c>
      <c r="R128" s="233">
        <f>Q128*H128</f>
        <v>0</v>
      </c>
      <c r="S128" s="233">
        <v>0</v>
      </c>
      <c r="T128" s="234">
        <f>S128*H128</f>
        <v>0</v>
      </c>
      <c r="AR128" s="235" t="s">
        <v>242</v>
      </c>
      <c r="AT128" s="235" t="s">
        <v>300</v>
      </c>
      <c r="AU128" s="235" t="s">
        <v>84</v>
      </c>
      <c r="AY128" s="16" t="s">
        <v>194</v>
      </c>
      <c r="BE128" s="236">
        <f>IF(N128="základní",J128,0)</f>
        <v>0</v>
      </c>
      <c r="BF128" s="236">
        <f>IF(N128="snížená",J128,0)</f>
        <v>0</v>
      </c>
      <c r="BG128" s="236">
        <f>IF(N128="zákl. přenesená",J128,0)</f>
        <v>0</v>
      </c>
      <c r="BH128" s="236">
        <f>IF(N128="sníž. přenesená",J128,0)</f>
        <v>0</v>
      </c>
      <c r="BI128" s="236">
        <f>IF(N128="nulová",J128,0)</f>
        <v>0</v>
      </c>
      <c r="BJ128" s="16" t="s">
        <v>86</v>
      </c>
      <c r="BK128" s="236">
        <f>ROUND(I128*H128,2)</f>
        <v>0</v>
      </c>
      <c r="BL128" s="16" t="s">
        <v>201</v>
      </c>
      <c r="BM128" s="235" t="s">
        <v>201</v>
      </c>
    </row>
    <row r="129" spans="2:65" s="1" customFormat="1" ht="48" customHeight="1">
      <c r="B129" s="37"/>
      <c r="C129" s="270" t="s">
        <v>209</v>
      </c>
      <c r="D129" s="270" t="s">
        <v>300</v>
      </c>
      <c r="E129" s="271" t="s">
        <v>1179</v>
      </c>
      <c r="F129" s="272" t="s">
        <v>1180</v>
      </c>
      <c r="G129" s="273" t="s">
        <v>1178</v>
      </c>
      <c r="H129" s="274">
        <v>1</v>
      </c>
      <c r="I129" s="275"/>
      <c r="J129" s="276">
        <f>ROUND(I129*H129,2)</f>
        <v>0</v>
      </c>
      <c r="K129" s="272" t="s">
        <v>1</v>
      </c>
      <c r="L129" s="277"/>
      <c r="M129" s="278" t="s">
        <v>1</v>
      </c>
      <c r="N129" s="279" t="s">
        <v>42</v>
      </c>
      <c r="O129" s="85"/>
      <c r="P129" s="233">
        <f>O129*H129</f>
        <v>0</v>
      </c>
      <c r="Q129" s="233">
        <v>0</v>
      </c>
      <c r="R129" s="233">
        <f>Q129*H129</f>
        <v>0</v>
      </c>
      <c r="S129" s="233">
        <v>0</v>
      </c>
      <c r="T129" s="234">
        <f>S129*H129</f>
        <v>0</v>
      </c>
      <c r="AR129" s="235" t="s">
        <v>242</v>
      </c>
      <c r="AT129" s="235" t="s">
        <v>300</v>
      </c>
      <c r="AU129" s="235" t="s">
        <v>84</v>
      </c>
      <c r="AY129" s="16" t="s">
        <v>194</v>
      </c>
      <c r="BE129" s="236">
        <f>IF(N129="základní",J129,0)</f>
        <v>0</v>
      </c>
      <c r="BF129" s="236">
        <f>IF(N129="snížená",J129,0)</f>
        <v>0</v>
      </c>
      <c r="BG129" s="236">
        <f>IF(N129="zákl. přenesená",J129,0)</f>
        <v>0</v>
      </c>
      <c r="BH129" s="236">
        <f>IF(N129="sníž. přenesená",J129,0)</f>
        <v>0</v>
      </c>
      <c r="BI129" s="236">
        <f>IF(N129="nulová",J129,0)</f>
        <v>0</v>
      </c>
      <c r="BJ129" s="16" t="s">
        <v>86</v>
      </c>
      <c r="BK129" s="236">
        <f>ROUND(I129*H129,2)</f>
        <v>0</v>
      </c>
      <c r="BL129" s="16" t="s">
        <v>201</v>
      </c>
      <c r="BM129" s="235" t="s">
        <v>228</v>
      </c>
    </row>
    <row r="130" spans="2:63" s="11" customFormat="1" ht="25.9" customHeight="1">
      <c r="B130" s="208"/>
      <c r="C130" s="209"/>
      <c r="D130" s="210" t="s">
        <v>75</v>
      </c>
      <c r="E130" s="211" t="s">
        <v>1181</v>
      </c>
      <c r="F130" s="211" t="s">
        <v>1182</v>
      </c>
      <c r="G130" s="209"/>
      <c r="H130" s="209"/>
      <c r="I130" s="212"/>
      <c r="J130" s="213">
        <f>BK130</f>
        <v>0</v>
      </c>
      <c r="K130" s="209"/>
      <c r="L130" s="214"/>
      <c r="M130" s="215"/>
      <c r="N130" s="216"/>
      <c r="O130" s="216"/>
      <c r="P130" s="217">
        <f>SUM(P131:P139)</f>
        <v>0</v>
      </c>
      <c r="Q130" s="216"/>
      <c r="R130" s="217">
        <f>SUM(R131:R139)</f>
        <v>0</v>
      </c>
      <c r="S130" s="216"/>
      <c r="T130" s="218">
        <f>SUM(T131:T139)</f>
        <v>0</v>
      </c>
      <c r="AR130" s="219" t="s">
        <v>84</v>
      </c>
      <c r="AT130" s="220" t="s">
        <v>75</v>
      </c>
      <c r="AU130" s="220" t="s">
        <v>76</v>
      </c>
      <c r="AY130" s="219" t="s">
        <v>194</v>
      </c>
      <c r="BK130" s="221">
        <f>SUM(BK131:BK139)</f>
        <v>0</v>
      </c>
    </row>
    <row r="131" spans="2:65" s="1" customFormat="1" ht="16.5" customHeight="1">
      <c r="B131" s="37"/>
      <c r="C131" s="270" t="s">
        <v>201</v>
      </c>
      <c r="D131" s="270" t="s">
        <v>300</v>
      </c>
      <c r="E131" s="271" t="s">
        <v>1183</v>
      </c>
      <c r="F131" s="272" t="s">
        <v>1184</v>
      </c>
      <c r="G131" s="273" t="s">
        <v>325</v>
      </c>
      <c r="H131" s="274">
        <v>200</v>
      </c>
      <c r="I131" s="275"/>
      <c r="J131" s="276">
        <f>ROUND(I131*H131,2)</f>
        <v>0</v>
      </c>
      <c r="K131" s="272" t="s">
        <v>1</v>
      </c>
      <c r="L131" s="277"/>
      <c r="M131" s="278" t="s">
        <v>1</v>
      </c>
      <c r="N131" s="279" t="s">
        <v>42</v>
      </c>
      <c r="O131" s="85"/>
      <c r="P131" s="233">
        <f>O131*H131</f>
        <v>0</v>
      </c>
      <c r="Q131" s="233">
        <v>0</v>
      </c>
      <c r="R131" s="233">
        <f>Q131*H131</f>
        <v>0</v>
      </c>
      <c r="S131" s="233">
        <v>0</v>
      </c>
      <c r="T131" s="234">
        <f>S131*H131</f>
        <v>0</v>
      </c>
      <c r="AR131" s="235" t="s">
        <v>242</v>
      </c>
      <c r="AT131" s="235" t="s">
        <v>300</v>
      </c>
      <c r="AU131" s="235" t="s">
        <v>84</v>
      </c>
      <c r="AY131" s="16" t="s">
        <v>194</v>
      </c>
      <c r="BE131" s="236">
        <f>IF(N131="základní",J131,0)</f>
        <v>0</v>
      </c>
      <c r="BF131" s="236">
        <f>IF(N131="snížená",J131,0)</f>
        <v>0</v>
      </c>
      <c r="BG131" s="236">
        <f>IF(N131="zákl. přenesená",J131,0)</f>
        <v>0</v>
      </c>
      <c r="BH131" s="236">
        <f>IF(N131="sníž. přenesená",J131,0)</f>
        <v>0</v>
      </c>
      <c r="BI131" s="236">
        <f>IF(N131="nulová",J131,0)</f>
        <v>0</v>
      </c>
      <c r="BJ131" s="16" t="s">
        <v>86</v>
      </c>
      <c r="BK131" s="236">
        <f>ROUND(I131*H131,2)</f>
        <v>0</v>
      </c>
      <c r="BL131" s="16" t="s">
        <v>201</v>
      </c>
      <c r="BM131" s="235" t="s">
        <v>242</v>
      </c>
    </row>
    <row r="132" spans="2:65" s="1" customFormat="1" ht="16.5" customHeight="1">
      <c r="B132" s="37"/>
      <c r="C132" s="270" t="s">
        <v>220</v>
      </c>
      <c r="D132" s="270" t="s">
        <v>300</v>
      </c>
      <c r="E132" s="271" t="s">
        <v>1185</v>
      </c>
      <c r="F132" s="272" t="s">
        <v>1186</v>
      </c>
      <c r="G132" s="273" t="s">
        <v>325</v>
      </c>
      <c r="H132" s="274">
        <v>455</v>
      </c>
      <c r="I132" s="275"/>
      <c r="J132" s="276">
        <f>ROUND(I132*H132,2)</f>
        <v>0</v>
      </c>
      <c r="K132" s="272" t="s">
        <v>1</v>
      </c>
      <c r="L132" s="277"/>
      <c r="M132" s="278" t="s">
        <v>1</v>
      </c>
      <c r="N132" s="279" t="s">
        <v>42</v>
      </c>
      <c r="O132" s="85"/>
      <c r="P132" s="233">
        <f>O132*H132</f>
        <v>0</v>
      </c>
      <c r="Q132" s="233">
        <v>0</v>
      </c>
      <c r="R132" s="233">
        <f>Q132*H132</f>
        <v>0</v>
      </c>
      <c r="S132" s="233">
        <v>0</v>
      </c>
      <c r="T132" s="234">
        <f>S132*H132</f>
        <v>0</v>
      </c>
      <c r="AR132" s="235" t="s">
        <v>242</v>
      </c>
      <c r="AT132" s="235" t="s">
        <v>300</v>
      </c>
      <c r="AU132" s="235" t="s">
        <v>84</v>
      </c>
      <c r="AY132" s="16" t="s">
        <v>194</v>
      </c>
      <c r="BE132" s="236">
        <f>IF(N132="základní",J132,0)</f>
        <v>0</v>
      </c>
      <c r="BF132" s="236">
        <f>IF(N132="snížená",J132,0)</f>
        <v>0</v>
      </c>
      <c r="BG132" s="236">
        <f>IF(N132="zákl. přenesená",J132,0)</f>
        <v>0</v>
      </c>
      <c r="BH132" s="236">
        <f>IF(N132="sníž. přenesená",J132,0)</f>
        <v>0</v>
      </c>
      <c r="BI132" s="236">
        <f>IF(N132="nulová",J132,0)</f>
        <v>0</v>
      </c>
      <c r="BJ132" s="16" t="s">
        <v>86</v>
      </c>
      <c r="BK132" s="236">
        <f>ROUND(I132*H132,2)</f>
        <v>0</v>
      </c>
      <c r="BL132" s="16" t="s">
        <v>201</v>
      </c>
      <c r="BM132" s="235" t="s">
        <v>255</v>
      </c>
    </row>
    <row r="133" spans="2:65" s="1" customFormat="1" ht="16.5" customHeight="1">
      <c r="B133" s="37"/>
      <c r="C133" s="270" t="s">
        <v>228</v>
      </c>
      <c r="D133" s="270" t="s">
        <v>300</v>
      </c>
      <c r="E133" s="271" t="s">
        <v>1187</v>
      </c>
      <c r="F133" s="272" t="s">
        <v>1188</v>
      </c>
      <c r="G133" s="273" t="s">
        <v>325</v>
      </c>
      <c r="H133" s="274">
        <v>770</v>
      </c>
      <c r="I133" s="275"/>
      <c r="J133" s="276">
        <f>ROUND(I133*H133,2)</f>
        <v>0</v>
      </c>
      <c r="K133" s="272" t="s">
        <v>1</v>
      </c>
      <c r="L133" s="277"/>
      <c r="M133" s="278" t="s">
        <v>1</v>
      </c>
      <c r="N133" s="279" t="s">
        <v>42</v>
      </c>
      <c r="O133" s="85"/>
      <c r="P133" s="233">
        <f>O133*H133</f>
        <v>0</v>
      </c>
      <c r="Q133" s="233">
        <v>0</v>
      </c>
      <c r="R133" s="233">
        <f>Q133*H133</f>
        <v>0</v>
      </c>
      <c r="S133" s="233">
        <v>0</v>
      </c>
      <c r="T133" s="234">
        <f>S133*H133</f>
        <v>0</v>
      </c>
      <c r="AR133" s="235" t="s">
        <v>242</v>
      </c>
      <c r="AT133" s="235" t="s">
        <v>300</v>
      </c>
      <c r="AU133" s="235" t="s">
        <v>84</v>
      </c>
      <c r="AY133" s="16" t="s">
        <v>194</v>
      </c>
      <c r="BE133" s="236">
        <f>IF(N133="základní",J133,0)</f>
        <v>0</v>
      </c>
      <c r="BF133" s="236">
        <f>IF(N133="snížená",J133,0)</f>
        <v>0</v>
      </c>
      <c r="BG133" s="236">
        <f>IF(N133="zákl. přenesená",J133,0)</f>
        <v>0</v>
      </c>
      <c r="BH133" s="236">
        <f>IF(N133="sníž. přenesená",J133,0)</f>
        <v>0</v>
      </c>
      <c r="BI133" s="236">
        <f>IF(N133="nulová",J133,0)</f>
        <v>0</v>
      </c>
      <c r="BJ133" s="16" t="s">
        <v>86</v>
      </c>
      <c r="BK133" s="236">
        <f>ROUND(I133*H133,2)</f>
        <v>0</v>
      </c>
      <c r="BL133" s="16" t="s">
        <v>201</v>
      </c>
      <c r="BM133" s="235" t="s">
        <v>273</v>
      </c>
    </row>
    <row r="134" spans="2:65" s="1" customFormat="1" ht="16.5" customHeight="1">
      <c r="B134" s="37"/>
      <c r="C134" s="270" t="s">
        <v>235</v>
      </c>
      <c r="D134" s="270" t="s">
        <v>300</v>
      </c>
      <c r="E134" s="271" t="s">
        <v>1189</v>
      </c>
      <c r="F134" s="272" t="s">
        <v>1190</v>
      </c>
      <c r="G134" s="273" t="s">
        <v>325</v>
      </c>
      <c r="H134" s="274">
        <v>85</v>
      </c>
      <c r="I134" s="275"/>
      <c r="J134" s="276">
        <f>ROUND(I134*H134,2)</f>
        <v>0</v>
      </c>
      <c r="K134" s="272" t="s">
        <v>1</v>
      </c>
      <c r="L134" s="277"/>
      <c r="M134" s="278" t="s">
        <v>1</v>
      </c>
      <c r="N134" s="279" t="s">
        <v>42</v>
      </c>
      <c r="O134" s="85"/>
      <c r="P134" s="233">
        <f>O134*H134</f>
        <v>0</v>
      </c>
      <c r="Q134" s="233">
        <v>0</v>
      </c>
      <c r="R134" s="233">
        <f>Q134*H134</f>
        <v>0</v>
      </c>
      <c r="S134" s="233">
        <v>0</v>
      </c>
      <c r="T134" s="234">
        <f>S134*H134</f>
        <v>0</v>
      </c>
      <c r="AR134" s="235" t="s">
        <v>242</v>
      </c>
      <c r="AT134" s="235" t="s">
        <v>300</v>
      </c>
      <c r="AU134" s="235" t="s">
        <v>84</v>
      </c>
      <c r="AY134" s="16" t="s">
        <v>194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6" t="s">
        <v>86</v>
      </c>
      <c r="BK134" s="236">
        <f>ROUND(I134*H134,2)</f>
        <v>0</v>
      </c>
      <c r="BL134" s="16" t="s">
        <v>201</v>
      </c>
      <c r="BM134" s="235" t="s">
        <v>291</v>
      </c>
    </row>
    <row r="135" spans="2:65" s="1" customFormat="1" ht="16.5" customHeight="1">
      <c r="B135" s="37"/>
      <c r="C135" s="270" t="s">
        <v>242</v>
      </c>
      <c r="D135" s="270" t="s">
        <v>300</v>
      </c>
      <c r="E135" s="271" t="s">
        <v>1191</v>
      </c>
      <c r="F135" s="272" t="s">
        <v>1192</v>
      </c>
      <c r="G135" s="273" t="s">
        <v>325</v>
      </c>
      <c r="H135" s="274">
        <v>15</v>
      </c>
      <c r="I135" s="275"/>
      <c r="J135" s="276">
        <f>ROUND(I135*H135,2)</f>
        <v>0</v>
      </c>
      <c r="K135" s="272" t="s">
        <v>1</v>
      </c>
      <c r="L135" s="277"/>
      <c r="M135" s="278" t="s">
        <v>1</v>
      </c>
      <c r="N135" s="279" t="s">
        <v>42</v>
      </c>
      <c r="O135" s="85"/>
      <c r="P135" s="233">
        <f>O135*H135</f>
        <v>0</v>
      </c>
      <c r="Q135" s="233">
        <v>0</v>
      </c>
      <c r="R135" s="233">
        <f>Q135*H135</f>
        <v>0</v>
      </c>
      <c r="S135" s="233">
        <v>0</v>
      </c>
      <c r="T135" s="234">
        <f>S135*H135</f>
        <v>0</v>
      </c>
      <c r="AR135" s="235" t="s">
        <v>242</v>
      </c>
      <c r="AT135" s="235" t="s">
        <v>300</v>
      </c>
      <c r="AU135" s="235" t="s">
        <v>84</v>
      </c>
      <c r="AY135" s="16" t="s">
        <v>194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86</v>
      </c>
      <c r="BK135" s="236">
        <f>ROUND(I135*H135,2)</f>
        <v>0</v>
      </c>
      <c r="BL135" s="16" t="s">
        <v>201</v>
      </c>
      <c r="BM135" s="235" t="s">
        <v>299</v>
      </c>
    </row>
    <row r="136" spans="2:65" s="1" customFormat="1" ht="16.5" customHeight="1">
      <c r="B136" s="37"/>
      <c r="C136" s="270" t="s">
        <v>248</v>
      </c>
      <c r="D136" s="270" t="s">
        <v>300</v>
      </c>
      <c r="E136" s="271" t="s">
        <v>1193</v>
      </c>
      <c r="F136" s="272" t="s">
        <v>1194</v>
      </c>
      <c r="G136" s="273" t="s">
        <v>325</v>
      </c>
      <c r="H136" s="274">
        <v>420</v>
      </c>
      <c r="I136" s="275"/>
      <c r="J136" s="276">
        <f>ROUND(I136*H136,2)</f>
        <v>0</v>
      </c>
      <c r="K136" s="272" t="s">
        <v>1</v>
      </c>
      <c r="L136" s="277"/>
      <c r="M136" s="278" t="s">
        <v>1</v>
      </c>
      <c r="N136" s="279" t="s">
        <v>42</v>
      </c>
      <c r="O136" s="85"/>
      <c r="P136" s="233">
        <f>O136*H136</f>
        <v>0</v>
      </c>
      <c r="Q136" s="233">
        <v>0</v>
      </c>
      <c r="R136" s="233">
        <f>Q136*H136</f>
        <v>0</v>
      </c>
      <c r="S136" s="233">
        <v>0</v>
      </c>
      <c r="T136" s="234">
        <f>S136*H136</f>
        <v>0</v>
      </c>
      <c r="AR136" s="235" t="s">
        <v>242</v>
      </c>
      <c r="AT136" s="235" t="s">
        <v>300</v>
      </c>
      <c r="AU136" s="235" t="s">
        <v>84</v>
      </c>
      <c r="AY136" s="16" t="s">
        <v>194</v>
      </c>
      <c r="BE136" s="236">
        <f>IF(N136="základní",J136,0)</f>
        <v>0</v>
      </c>
      <c r="BF136" s="236">
        <f>IF(N136="snížená",J136,0)</f>
        <v>0</v>
      </c>
      <c r="BG136" s="236">
        <f>IF(N136="zákl. přenesená",J136,0)</f>
        <v>0</v>
      </c>
      <c r="BH136" s="236">
        <f>IF(N136="sníž. přenesená",J136,0)</f>
        <v>0</v>
      </c>
      <c r="BI136" s="236">
        <f>IF(N136="nulová",J136,0)</f>
        <v>0</v>
      </c>
      <c r="BJ136" s="16" t="s">
        <v>86</v>
      </c>
      <c r="BK136" s="236">
        <f>ROUND(I136*H136,2)</f>
        <v>0</v>
      </c>
      <c r="BL136" s="16" t="s">
        <v>201</v>
      </c>
      <c r="BM136" s="235" t="s">
        <v>310</v>
      </c>
    </row>
    <row r="137" spans="2:65" s="1" customFormat="1" ht="16.5" customHeight="1">
      <c r="B137" s="37"/>
      <c r="C137" s="270" t="s">
        <v>255</v>
      </c>
      <c r="D137" s="270" t="s">
        <v>300</v>
      </c>
      <c r="E137" s="271" t="s">
        <v>1195</v>
      </c>
      <c r="F137" s="272" t="s">
        <v>1196</v>
      </c>
      <c r="G137" s="273" t="s">
        <v>325</v>
      </c>
      <c r="H137" s="274">
        <v>300</v>
      </c>
      <c r="I137" s="275"/>
      <c r="J137" s="276">
        <f>ROUND(I137*H137,2)</f>
        <v>0</v>
      </c>
      <c r="K137" s="272" t="s">
        <v>1</v>
      </c>
      <c r="L137" s="277"/>
      <c r="M137" s="278" t="s">
        <v>1</v>
      </c>
      <c r="N137" s="279" t="s">
        <v>42</v>
      </c>
      <c r="O137" s="85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AR137" s="235" t="s">
        <v>242</v>
      </c>
      <c r="AT137" s="235" t="s">
        <v>300</v>
      </c>
      <c r="AU137" s="235" t="s">
        <v>84</v>
      </c>
      <c r="AY137" s="16" t="s">
        <v>194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6" t="s">
        <v>86</v>
      </c>
      <c r="BK137" s="236">
        <f>ROUND(I137*H137,2)</f>
        <v>0</v>
      </c>
      <c r="BL137" s="16" t="s">
        <v>201</v>
      </c>
      <c r="BM137" s="235" t="s">
        <v>322</v>
      </c>
    </row>
    <row r="138" spans="2:65" s="1" customFormat="1" ht="16.5" customHeight="1">
      <c r="B138" s="37"/>
      <c r="C138" s="270" t="s">
        <v>262</v>
      </c>
      <c r="D138" s="270" t="s">
        <v>300</v>
      </c>
      <c r="E138" s="271" t="s">
        <v>1197</v>
      </c>
      <c r="F138" s="272" t="s">
        <v>1198</v>
      </c>
      <c r="G138" s="273" t="s">
        <v>325</v>
      </c>
      <c r="H138" s="274">
        <v>85</v>
      </c>
      <c r="I138" s="275"/>
      <c r="J138" s="276">
        <f>ROUND(I138*H138,2)</f>
        <v>0</v>
      </c>
      <c r="K138" s="272" t="s">
        <v>1</v>
      </c>
      <c r="L138" s="277"/>
      <c r="M138" s="278" t="s">
        <v>1</v>
      </c>
      <c r="N138" s="279" t="s">
        <v>42</v>
      </c>
      <c r="O138" s="85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242</v>
      </c>
      <c r="AT138" s="235" t="s">
        <v>300</v>
      </c>
      <c r="AU138" s="235" t="s">
        <v>84</v>
      </c>
      <c r="AY138" s="16" t="s">
        <v>194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6" t="s">
        <v>86</v>
      </c>
      <c r="BK138" s="236">
        <f>ROUND(I138*H138,2)</f>
        <v>0</v>
      </c>
      <c r="BL138" s="16" t="s">
        <v>201</v>
      </c>
      <c r="BM138" s="235" t="s">
        <v>332</v>
      </c>
    </row>
    <row r="139" spans="2:65" s="1" customFormat="1" ht="16.5" customHeight="1">
      <c r="B139" s="37"/>
      <c r="C139" s="270" t="s">
        <v>273</v>
      </c>
      <c r="D139" s="270" t="s">
        <v>300</v>
      </c>
      <c r="E139" s="271" t="s">
        <v>1199</v>
      </c>
      <c r="F139" s="272" t="s">
        <v>1200</v>
      </c>
      <c r="G139" s="273" t="s">
        <v>325</v>
      </c>
      <c r="H139" s="274">
        <v>50</v>
      </c>
      <c r="I139" s="275"/>
      <c r="J139" s="276">
        <f>ROUND(I139*H139,2)</f>
        <v>0</v>
      </c>
      <c r="K139" s="272" t="s">
        <v>1</v>
      </c>
      <c r="L139" s="277"/>
      <c r="M139" s="278" t="s">
        <v>1</v>
      </c>
      <c r="N139" s="279" t="s">
        <v>42</v>
      </c>
      <c r="O139" s="85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242</v>
      </c>
      <c r="AT139" s="235" t="s">
        <v>300</v>
      </c>
      <c r="AU139" s="235" t="s">
        <v>84</v>
      </c>
      <c r="AY139" s="16" t="s">
        <v>194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6" t="s">
        <v>86</v>
      </c>
      <c r="BK139" s="236">
        <f>ROUND(I139*H139,2)</f>
        <v>0</v>
      </c>
      <c r="BL139" s="16" t="s">
        <v>201</v>
      </c>
      <c r="BM139" s="235" t="s">
        <v>343</v>
      </c>
    </row>
    <row r="140" spans="2:63" s="11" customFormat="1" ht="25.9" customHeight="1">
      <c r="B140" s="208"/>
      <c r="C140" s="209"/>
      <c r="D140" s="210" t="s">
        <v>75</v>
      </c>
      <c r="E140" s="211" t="s">
        <v>1201</v>
      </c>
      <c r="F140" s="211" t="s">
        <v>1202</v>
      </c>
      <c r="G140" s="209"/>
      <c r="H140" s="209"/>
      <c r="I140" s="212"/>
      <c r="J140" s="213">
        <f>BK140</f>
        <v>0</v>
      </c>
      <c r="K140" s="209"/>
      <c r="L140" s="214"/>
      <c r="M140" s="215"/>
      <c r="N140" s="216"/>
      <c r="O140" s="216"/>
      <c r="P140" s="217">
        <f>P141</f>
        <v>0</v>
      </c>
      <c r="Q140" s="216"/>
      <c r="R140" s="217">
        <f>R141</f>
        <v>0</v>
      </c>
      <c r="S140" s="216"/>
      <c r="T140" s="218">
        <f>T141</f>
        <v>0</v>
      </c>
      <c r="AR140" s="219" t="s">
        <v>84</v>
      </c>
      <c r="AT140" s="220" t="s">
        <v>75</v>
      </c>
      <c r="AU140" s="220" t="s">
        <v>76</v>
      </c>
      <c r="AY140" s="219" t="s">
        <v>194</v>
      </c>
      <c r="BK140" s="221">
        <f>BK141</f>
        <v>0</v>
      </c>
    </row>
    <row r="141" spans="2:65" s="1" customFormat="1" ht="24" customHeight="1">
      <c r="B141" s="37"/>
      <c r="C141" s="270" t="s">
        <v>285</v>
      </c>
      <c r="D141" s="270" t="s">
        <v>300</v>
      </c>
      <c r="E141" s="271" t="s">
        <v>1203</v>
      </c>
      <c r="F141" s="272" t="s">
        <v>1204</v>
      </c>
      <c r="G141" s="273" t="s">
        <v>1178</v>
      </c>
      <c r="H141" s="274">
        <v>46</v>
      </c>
      <c r="I141" s="275"/>
      <c r="J141" s="276">
        <f>ROUND(I141*H141,2)</f>
        <v>0</v>
      </c>
      <c r="K141" s="272" t="s">
        <v>1</v>
      </c>
      <c r="L141" s="277"/>
      <c r="M141" s="278" t="s">
        <v>1</v>
      </c>
      <c r="N141" s="279" t="s">
        <v>42</v>
      </c>
      <c r="O141" s="85"/>
      <c r="P141" s="233">
        <f>O141*H141</f>
        <v>0</v>
      </c>
      <c r="Q141" s="233">
        <v>0</v>
      </c>
      <c r="R141" s="233">
        <f>Q141*H141</f>
        <v>0</v>
      </c>
      <c r="S141" s="233">
        <v>0</v>
      </c>
      <c r="T141" s="234">
        <f>S141*H141</f>
        <v>0</v>
      </c>
      <c r="AR141" s="235" t="s">
        <v>242</v>
      </c>
      <c r="AT141" s="235" t="s">
        <v>300</v>
      </c>
      <c r="AU141" s="235" t="s">
        <v>84</v>
      </c>
      <c r="AY141" s="16" t="s">
        <v>194</v>
      </c>
      <c r="BE141" s="236">
        <f>IF(N141="základní",J141,0)</f>
        <v>0</v>
      </c>
      <c r="BF141" s="236">
        <f>IF(N141="snížená",J141,0)</f>
        <v>0</v>
      </c>
      <c r="BG141" s="236">
        <f>IF(N141="zákl. přenesená",J141,0)</f>
        <v>0</v>
      </c>
      <c r="BH141" s="236">
        <f>IF(N141="sníž. přenesená",J141,0)</f>
        <v>0</v>
      </c>
      <c r="BI141" s="236">
        <f>IF(N141="nulová",J141,0)</f>
        <v>0</v>
      </c>
      <c r="BJ141" s="16" t="s">
        <v>86</v>
      </c>
      <c r="BK141" s="236">
        <f>ROUND(I141*H141,2)</f>
        <v>0</v>
      </c>
      <c r="BL141" s="16" t="s">
        <v>201</v>
      </c>
      <c r="BM141" s="235" t="s">
        <v>355</v>
      </c>
    </row>
    <row r="142" spans="2:63" s="11" customFormat="1" ht="25.9" customHeight="1">
      <c r="B142" s="208"/>
      <c r="C142" s="209"/>
      <c r="D142" s="210" t="s">
        <v>75</v>
      </c>
      <c r="E142" s="211" t="s">
        <v>1205</v>
      </c>
      <c r="F142" s="211" t="s">
        <v>1206</v>
      </c>
      <c r="G142" s="209"/>
      <c r="H142" s="209"/>
      <c r="I142" s="212"/>
      <c r="J142" s="213">
        <f>BK142</f>
        <v>0</v>
      </c>
      <c r="K142" s="209"/>
      <c r="L142" s="214"/>
      <c r="M142" s="215"/>
      <c r="N142" s="216"/>
      <c r="O142" s="216"/>
      <c r="P142" s="217">
        <f>SUM(P143:P153)</f>
        <v>0</v>
      </c>
      <c r="Q142" s="216"/>
      <c r="R142" s="217">
        <f>SUM(R143:R153)</f>
        <v>0</v>
      </c>
      <c r="S142" s="216"/>
      <c r="T142" s="218">
        <f>SUM(T143:T153)</f>
        <v>0</v>
      </c>
      <c r="AR142" s="219" t="s">
        <v>84</v>
      </c>
      <c r="AT142" s="220" t="s">
        <v>75</v>
      </c>
      <c r="AU142" s="220" t="s">
        <v>76</v>
      </c>
      <c r="AY142" s="219" t="s">
        <v>194</v>
      </c>
      <c r="BK142" s="221">
        <f>SUM(BK143:BK153)</f>
        <v>0</v>
      </c>
    </row>
    <row r="143" spans="2:65" s="1" customFormat="1" ht="24" customHeight="1">
      <c r="B143" s="37"/>
      <c r="C143" s="270" t="s">
        <v>291</v>
      </c>
      <c r="D143" s="270" t="s">
        <v>300</v>
      </c>
      <c r="E143" s="271" t="s">
        <v>1207</v>
      </c>
      <c r="F143" s="272" t="s">
        <v>1208</v>
      </c>
      <c r="G143" s="273" t="s">
        <v>1178</v>
      </c>
      <c r="H143" s="274">
        <v>45</v>
      </c>
      <c r="I143" s="275"/>
      <c r="J143" s="276">
        <f>ROUND(I143*H143,2)</f>
        <v>0</v>
      </c>
      <c r="K143" s="272" t="s">
        <v>1</v>
      </c>
      <c r="L143" s="277"/>
      <c r="M143" s="278" t="s">
        <v>1</v>
      </c>
      <c r="N143" s="279" t="s">
        <v>42</v>
      </c>
      <c r="O143" s="85"/>
      <c r="P143" s="233">
        <f>O143*H143</f>
        <v>0</v>
      </c>
      <c r="Q143" s="233">
        <v>0</v>
      </c>
      <c r="R143" s="233">
        <f>Q143*H143</f>
        <v>0</v>
      </c>
      <c r="S143" s="233">
        <v>0</v>
      </c>
      <c r="T143" s="234">
        <f>S143*H143</f>
        <v>0</v>
      </c>
      <c r="AR143" s="235" t="s">
        <v>242</v>
      </c>
      <c r="AT143" s="235" t="s">
        <v>300</v>
      </c>
      <c r="AU143" s="235" t="s">
        <v>84</v>
      </c>
      <c r="AY143" s="16" t="s">
        <v>194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6" t="s">
        <v>86</v>
      </c>
      <c r="BK143" s="236">
        <f>ROUND(I143*H143,2)</f>
        <v>0</v>
      </c>
      <c r="BL143" s="16" t="s">
        <v>201</v>
      </c>
      <c r="BM143" s="235" t="s">
        <v>366</v>
      </c>
    </row>
    <row r="144" spans="2:65" s="1" customFormat="1" ht="36" customHeight="1">
      <c r="B144" s="37"/>
      <c r="C144" s="270" t="s">
        <v>8</v>
      </c>
      <c r="D144" s="270" t="s">
        <v>300</v>
      </c>
      <c r="E144" s="271" t="s">
        <v>1209</v>
      </c>
      <c r="F144" s="272" t="s">
        <v>1210</v>
      </c>
      <c r="G144" s="273" t="s">
        <v>1178</v>
      </c>
      <c r="H144" s="274">
        <v>12</v>
      </c>
      <c r="I144" s="275"/>
      <c r="J144" s="276">
        <f>ROUND(I144*H144,2)</f>
        <v>0</v>
      </c>
      <c r="K144" s="272" t="s">
        <v>1</v>
      </c>
      <c r="L144" s="277"/>
      <c r="M144" s="278" t="s">
        <v>1</v>
      </c>
      <c r="N144" s="279" t="s">
        <v>42</v>
      </c>
      <c r="O144" s="85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242</v>
      </c>
      <c r="AT144" s="235" t="s">
        <v>300</v>
      </c>
      <c r="AU144" s="235" t="s">
        <v>84</v>
      </c>
      <c r="AY144" s="16" t="s">
        <v>194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86</v>
      </c>
      <c r="BK144" s="236">
        <f>ROUND(I144*H144,2)</f>
        <v>0</v>
      </c>
      <c r="BL144" s="16" t="s">
        <v>201</v>
      </c>
      <c r="BM144" s="235" t="s">
        <v>375</v>
      </c>
    </row>
    <row r="145" spans="2:65" s="1" customFormat="1" ht="24" customHeight="1">
      <c r="B145" s="37"/>
      <c r="C145" s="270" t="s">
        <v>299</v>
      </c>
      <c r="D145" s="270" t="s">
        <v>300</v>
      </c>
      <c r="E145" s="271" t="s">
        <v>1211</v>
      </c>
      <c r="F145" s="272" t="s">
        <v>1212</v>
      </c>
      <c r="G145" s="273" t="s">
        <v>1178</v>
      </c>
      <c r="H145" s="274">
        <v>9</v>
      </c>
      <c r="I145" s="275"/>
      <c r="J145" s="276">
        <f>ROUND(I145*H145,2)</f>
        <v>0</v>
      </c>
      <c r="K145" s="272" t="s">
        <v>1</v>
      </c>
      <c r="L145" s="277"/>
      <c r="M145" s="278" t="s">
        <v>1</v>
      </c>
      <c r="N145" s="279" t="s">
        <v>42</v>
      </c>
      <c r="O145" s="85"/>
      <c r="P145" s="233">
        <f>O145*H145</f>
        <v>0</v>
      </c>
      <c r="Q145" s="233">
        <v>0</v>
      </c>
      <c r="R145" s="233">
        <f>Q145*H145</f>
        <v>0</v>
      </c>
      <c r="S145" s="233">
        <v>0</v>
      </c>
      <c r="T145" s="234">
        <f>S145*H145</f>
        <v>0</v>
      </c>
      <c r="AR145" s="235" t="s">
        <v>242</v>
      </c>
      <c r="AT145" s="235" t="s">
        <v>300</v>
      </c>
      <c r="AU145" s="235" t="s">
        <v>84</v>
      </c>
      <c r="AY145" s="16" t="s">
        <v>194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6" t="s">
        <v>86</v>
      </c>
      <c r="BK145" s="236">
        <f>ROUND(I145*H145,2)</f>
        <v>0</v>
      </c>
      <c r="BL145" s="16" t="s">
        <v>201</v>
      </c>
      <c r="BM145" s="235" t="s">
        <v>384</v>
      </c>
    </row>
    <row r="146" spans="2:65" s="1" customFormat="1" ht="24" customHeight="1">
      <c r="B146" s="37"/>
      <c r="C146" s="270" t="s">
        <v>305</v>
      </c>
      <c r="D146" s="270" t="s">
        <v>300</v>
      </c>
      <c r="E146" s="271" t="s">
        <v>1213</v>
      </c>
      <c r="F146" s="272" t="s">
        <v>1214</v>
      </c>
      <c r="G146" s="273" t="s">
        <v>1178</v>
      </c>
      <c r="H146" s="274">
        <v>6</v>
      </c>
      <c r="I146" s="275"/>
      <c r="J146" s="276">
        <f>ROUND(I146*H146,2)</f>
        <v>0</v>
      </c>
      <c r="K146" s="272" t="s">
        <v>1</v>
      </c>
      <c r="L146" s="277"/>
      <c r="M146" s="278" t="s">
        <v>1</v>
      </c>
      <c r="N146" s="279" t="s">
        <v>42</v>
      </c>
      <c r="O146" s="85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AR146" s="235" t="s">
        <v>242</v>
      </c>
      <c r="AT146" s="235" t="s">
        <v>300</v>
      </c>
      <c r="AU146" s="235" t="s">
        <v>84</v>
      </c>
      <c r="AY146" s="16" t="s">
        <v>194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6" t="s">
        <v>86</v>
      </c>
      <c r="BK146" s="236">
        <f>ROUND(I146*H146,2)</f>
        <v>0</v>
      </c>
      <c r="BL146" s="16" t="s">
        <v>201</v>
      </c>
      <c r="BM146" s="235" t="s">
        <v>395</v>
      </c>
    </row>
    <row r="147" spans="2:65" s="1" customFormat="1" ht="24" customHeight="1">
      <c r="B147" s="37"/>
      <c r="C147" s="270" t="s">
        <v>310</v>
      </c>
      <c r="D147" s="270" t="s">
        <v>300</v>
      </c>
      <c r="E147" s="271" t="s">
        <v>1215</v>
      </c>
      <c r="F147" s="272" t="s">
        <v>1216</v>
      </c>
      <c r="G147" s="273" t="s">
        <v>1178</v>
      </c>
      <c r="H147" s="274">
        <v>2</v>
      </c>
      <c r="I147" s="275"/>
      <c r="J147" s="276">
        <f>ROUND(I147*H147,2)</f>
        <v>0</v>
      </c>
      <c r="K147" s="272" t="s">
        <v>1</v>
      </c>
      <c r="L147" s="277"/>
      <c r="M147" s="278" t="s">
        <v>1</v>
      </c>
      <c r="N147" s="279" t="s">
        <v>42</v>
      </c>
      <c r="O147" s="85"/>
      <c r="P147" s="233">
        <f>O147*H147</f>
        <v>0</v>
      </c>
      <c r="Q147" s="233">
        <v>0</v>
      </c>
      <c r="R147" s="233">
        <f>Q147*H147</f>
        <v>0</v>
      </c>
      <c r="S147" s="233">
        <v>0</v>
      </c>
      <c r="T147" s="234">
        <f>S147*H147</f>
        <v>0</v>
      </c>
      <c r="AR147" s="235" t="s">
        <v>242</v>
      </c>
      <c r="AT147" s="235" t="s">
        <v>300</v>
      </c>
      <c r="AU147" s="235" t="s">
        <v>84</v>
      </c>
      <c r="AY147" s="16" t="s">
        <v>194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86</v>
      </c>
      <c r="BK147" s="236">
        <f>ROUND(I147*H147,2)</f>
        <v>0</v>
      </c>
      <c r="BL147" s="16" t="s">
        <v>201</v>
      </c>
      <c r="BM147" s="235" t="s">
        <v>409</v>
      </c>
    </row>
    <row r="148" spans="2:65" s="1" customFormat="1" ht="24" customHeight="1">
      <c r="B148" s="37"/>
      <c r="C148" s="270" t="s">
        <v>316</v>
      </c>
      <c r="D148" s="270" t="s">
        <v>300</v>
      </c>
      <c r="E148" s="271" t="s">
        <v>1217</v>
      </c>
      <c r="F148" s="272" t="s">
        <v>1218</v>
      </c>
      <c r="G148" s="273" t="s">
        <v>1178</v>
      </c>
      <c r="H148" s="274">
        <v>21</v>
      </c>
      <c r="I148" s="275"/>
      <c r="J148" s="276">
        <f>ROUND(I148*H148,2)</f>
        <v>0</v>
      </c>
      <c r="K148" s="272" t="s">
        <v>1</v>
      </c>
      <c r="L148" s="277"/>
      <c r="M148" s="278" t="s">
        <v>1</v>
      </c>
      <c r="N148" s="279" t="s">
        <v>42</v>
      </c>
      <c r="O148" s="85"/>
      <c r="P148" s="233">
        <f>O148*H148</f>
        <v>0</v>
      </c>
      <c r="Q148" s="233">
        <v>0</v>
      </c>
      <c r="R148" s="233">
        <f>Q148*H148</f>
        <v>0</v>
      </c>
      <c r="S148" s="233">
        <v>0</v>
      </c>
      <c r="T148" s="234">
        <f>S148*H148</f>
        <v>0</v>
      </c>
      <c r="AR148" s="235" t="s">
        <v>242</v>
      </c>
      <c r="AT148" s="235" t="s">
        <v>300</v>
      </c>
      <c r="AU148" s="235" t="s">
        <v>84</v>
      </c>
      <c r="AY148" s="16" t="s">
        <v>194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86</v>
      </c>
      <c r="BK148" s="236">
        <f>ROUND(I148*H148,2)</f>
        <v>0</v>
      </c>
      <c r="BL148" s="16" t="s">
        <v>201</v>
      </c>
      <c r="BM148" s="235" t="s">
        <v>420</v>
      </c>
    </row>
    <row r="149" spans="2:65" s="1" customFormat="1" ht="24" customHeight="1">
      <c r="B149" s="37"/>
      <c r="C149" s="270" t="s">
        <v>322</v>
      </c>
      <c r="D149" s="270" t="s">
        <v>300</v>
      </c>
      <c r="E149" s="271" t="s">
        <v>1219</v>
      </c>
      <c r="F149" s="272" t="s">
        <v>1220</v>
      </c>
      <c r="G149" s="273" t="s">
        <v>1178</v>
      </c>
      <c r="H149" s="274">
        <v>4</v>
      </c>
      <c r="I149" s="275"/>
      <c r="J149" s="276">
        <f>ROUND(I149*H149,2)</f>
        <v>0</v>
      </c>
      <c r="K149" s="272" t="s">
        <v>1</v>
      </c>
      <c r="L149" s="277"/>
      <c r="M149" s="278" t="s">
        <v>1</v>
      </c>
      <c r="N149" s="279" t="s">
        <v>42</v>
      </c>
      <c r="O149" s="85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35" t="s">
        <v>242</v>
      </c>
      <c r="AT149" s="235" t="s">
        <v>300</v>
      </c>
      <c r="AU149" s="235" t="s">
        <v>84</v>
      </c>
      <c r="AY149" s="16" t="s">
        <v>194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86</v>
      </c>
      <c r="BK149" s="236">
        <f>ROUND(I149*H149,2)</f>
        <v>0</v>
      </c>
      <c r="BL149" s="16" t="s">
        <v>201</v>
      </c>
      <c r="BM149" s="235" t="s">
        <v>430</v>
      </c>
    </row>
    <row r="150" spans="2:65" s="1" customFormat="1" ht="24" customHeight="1">
      <c r="B150" s="37"/>
      <c r="C150" s="270" t="s">
        <v>7</v>
      </c>
      <c r="D150" s="270" t="s">
        <v>300</v>
      </c>
      <c r="E150" s="271" t="s">
        <v>1221</v>
      </c>
      <c r="F150" s="272" t="s">
        <v>1222</v>
      </c>
      <c r="G150" s="273" t="s">
        <v>1178</v>
      </c>
      <c r="H150" s="274">
        <v>4</v>
      </c>
      <c r="I150" s="275"/>
      <c r="J150" s="276">
        <f>ROUND(I150*H150,2)</f>
        <v>0</v>
      </c>
      <c r="K150" s="272" t="s">
        <v>1</v>
      </c>
      <c r="L150" s="277"/>
      <c r="M150" s="278" t="s">
        <v>1</v>
      </c>
      <c r="N150" s="279" t="s">
        <v>42</v>
      </c>
      <c r="O150" s="85"/>
      <c r="P150" s="233">
        <f>O150*H150</f>
        <v>0</v>
      </c>
      <c r="Q150" s="233">
        <v>0</v>
      </c>
      <c r="R150" s="233">
        <f>Q150*H150</f>
        <v>0</v>
      </c>
      <c r="S150" s="233">
        <v>0</v>
      </c>
      <c r="T150" s="234">
        <f>S150*H150</f>
        <v>0</v>
      </c>
      <c r="AR150" s="235" t="s">
        <v>242</v>
      </c>
      <c r="AT150" s="235" t="s">
        <v>300</v>
      </c>
      <c r="AU150" s="235" t="s">
        <v>84</v>
      </c>
      <c r="AY150" s="16" t="s">
        <v>194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86</v>
      </c>
      <c r="BK150" s="236">
        <f>ROUND(I150*H150,2)</f>
        <v>0</v>
      </c>
      <c r="BL150" s="16" t="s">
        <v>201</v>
      </c>
      <c r="BM150" s="235" t="s">
        <v>438</v>
      </c>
    </row>
    <row r="151" spans="2:65" s="1" customFormat="1" ht="24" customHeight="1">
      <c r="B151" s="37"/>
      <c r="C151" s="270" t="s">
        <v>332</v>
      </c>
      <c r="D151" s="270" t="s">
        <v>300</v>
      </c>
      <c r="E151" s="271" t="s">
        <v>1223</v>
      </c>
      <c r="F151" s="272" t="s">
        <v>1224</v>
      </c>
      <c r="G151" s="273" t="s">
        <v>1178</v>
      </c>
      <c r="H151" s="274">
        <v>5</v>
      </c>
      <c r="I151" s="275"/>
      <c r="J151" s="276">
        <f>ROUND(I151*H151,2)</f>
        <v>0</v>
      </c>
      <c r="K151" s="272" t="s">
        <v>1</v>
      </c>
      <c r="L151" s="277"/>
      <c r="M151" s="278" t="s">
        <v>1</v>
      </c>
      <c r="N151" s="279" t="s">
        <v>42</v>
      </c>
      <c r="O151" s="85"/>
      <c r="P151" s="233">
        <f>O151*H151</f>
        <v>0</v>
      </c>
      <c r="Q151" s="233">
        <v>0</v>
      </c>
      <c r="R151" s="233">
        <f>Q151*H151</f>
        <v>0</v>
      </c>
      <c r="S151" s="233">
        <v>0</v>
      </c>
      <c r="T151" s="234">
        <f>S151*H151</f>
        <v>0</v>
      </c>
      <c r="AR151" s="235" t="s">
        <v>242</v>
      </c>
      <c r="AT151" s="235" t="s">
        <v>300</v>
      </c>
      <c r="AU151" s="235" t="s">
        <v>84</v>
      </c>
      <c r="AY151" s="16" t="s">
        <v>194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86</v>
      </c>
      <c r="BK151" s="236">
        <f>ROUND(I151*H151,2)</f>
        <v>0</v>
      </c>
      <c r="BL151" s="16" t="s">
        <v>201</v>
      </c>
      <c r="BM151" s="235" t="s">
        <v>448</v>
      </c>
    </row>
    <row r="152" spans="2:65" s="1" customFormat="1" ht="24" customHeight="1">
      <c r="B152" s="37"/>
      <c r="C152" s="270" t="s">
        <v>338</v>
      </c>
      <c r="D152" s="270" t="s">
        <v>300</v>
      </c>
      <c r="E152" s="271" t="s">
        <v>1225</v>
      </c>
      <c r="F152" s="272" t="s">
        <v>1226</v>
      </c>
      <c r="G152" s="273" t="s">
        <v>1178</v>
      </c>
      <c r="H152" s="274">
        <v>3</v>
      </c>
      <c r="I152" s="275"/>
      <c r="J152" s="276">
        <f>ROUND(I152*H152,2)</f>
        <v>0</v>
      </c>
      <c r="K152" s="272" t="s">
        <v>1</v>
      </c>
      <c r="L152" s="277"/>
      <c r="M152" s="278" t="s">
        <v>1</v>
      </c>
      <c r="N152" s="279" t="s">
        <v>42</v>
      </c>
      <c r="O152" s="85"/>
      <c r="P152" s="233">
        <f>O152*H152</f>
        <v>0</v>
      </c>
      <c r="Q152" s="233">
        <v>0</v>
      </c>
      <c r="R152" s="233">
        <f>Q152*H152</f>
        <v>0</v>
      </c>
      <c r="S152" s="233">
        <v>0</v>
      </c>
      <c r="T152" s="234">
        <f>S152*H152</f>
        <v>0</v>
      </c>
      <c r="AR152" s="235" t="s">
        <v>242</v>
      </c>
      <c r="AT152" s="235" t="s">
        <v>300</v>
      </c>
      <c r="AU152" s="235" t="s">
        <v>84</v>
      </c>
      <c r="AY152" s="16" t="s">
        <v>194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86</v>
      </c>
      <c r="BK152" s="236">
        <f>ROUND(I152*H152,2)</f>
        <v>0</v>
      </c>
      <c r="BL152" s="16" t="s">
        <v>201</v>
      </c>
      <c r="BM152" s="235" t="s">
        <v>458</v>
      </c>
    </row>
    <row r="153" spans="2:65" s="1" customFormat="1" ht="24" customHeight="1">
      <c r="B153" s="37"/>
      <c r="C153" s="270" t="s">
        <v>343</v>
      </c>
      <c r="D153" s="270" t="s">
        <v>300</v>
      </c>
      <c r="E153" s="271" t="s">
        <v>1227</v>
      </c>
      <c r="F153" s="272" t="s">
        <v>1228</v>
      </c>
      <c r="G153" s="273" t="s">
        <v>1178</v>
      </c>
      <c r="H153" s="274">
        <v>3</v>
      </c>
      <c r="I153" s="275"/>
      <c r="J153" s="276">
        <f>ROUND(I153*H153,2)</f>
        <v>0</v>
      </c>
      <c r="K153" s="272" t="s">
        <v>1</v>
      </c>
      <c r="L153" s="277"/>
      <c r="M153" s="278" t="s">
        <v>1</v>
      </c>
      <c r="N153" s="279" t="s">
        <v>42</v>
      </c>
      <c r="O153" s="85"/>
      <c r="P153" s="233">
        <f>O153*H153</f>
        <v>0</v>
      </c>
      <c r="Q153" s="233">
        <v>0</v>
      </c>
      <c r="R153" s="233">
        <f>Q153*H153</f>
        <v>0</v>
      </c>
      <c r="S153" s="233">
        <v>0</v>
      </c>
      <c r="T153" s="234">
        <f>S153*H153</f>
        <v>0</v>
      </c>
      <c r="AR153" s="235" t="s">
        <v>242</v>
      </c>
      <c r="AT153" s="235" t="s">
        <v>300</v>
      </c>
      <c r="AU153" s="235" t="s">
        <v>84</v>
      </c>
      <c r="AY153" s="16" t="s">
        <v>194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86</v>
      </c>
      <c r="BK153" s="236">
        <f>ROUND(I153*H153,2)</f>
        <v>0</v>
      </c>
      <c r="BL153" s="16" t="s">
        <v>201</v>
      </c>
      <c r="BM153" s="235" t="s">
        <v>468</v>
      </c>
    </row>
    <row r="154" spans="2:63" s="11" customFormat="1" ht="25.9" customHeight="1">
      <c r="B154" s="208"/>
      <c r="C154" s="209"/>
      <c r="D154" s="210" t="s">
        <v>75</v>
      </c>
      <c r="E154" s="211" t="s">
        <v>1229</v>
      </c>
      <c r="F154" s="211" t="s">
        <v>1230</v>
      </c>
      <c r="G154" s="209"/>
      <c r="H154" s="209"/>
      <c r="I154" s="212"/>
      <c r="J154" s="213">
        <f>BK154</f>
        <v>0</v>
      </c>
      <c r="K154" s="209"/>
      <c r="L154" s="214"/>
      <c r="M154" s="215"/>
      <c r="N154" s="216"/>
      <c r="O154" s="216"/>
      <c r="P154" s="217">
        <f>SUM(P155:P159)</f>
        <v>0</v>
      </c>
      <c r="Q154" s="216"/>
      <c r="R154" s="217">
        <f>SUM(R155:R159)</f>
        <v>0</v>
      </c>
      <c r="S154" s="216"/>
      <c r="T154" s="218">
        <f>SUM(T155:T159)</f>
        <v>0</v>
      </c>
      <c r="AR154" s="219" t="s">
        <v>84</v>
      </c>
      <c r="AT154" s="220" t="s">
        <v>75</v>
      </c>
      <c r="AU154" s="220" t="s">
        <v>76</v>
      </c>
      <c r="AY154" s="219" t="s">
        <v>194</v>
      </c>
      <c r="BK154" s="221">
        <f>SUM(BK155:BK159)</f>
        <v>0</v>
      </c>
    </row>
    <row r="155" spans="2:65" s="1" customFormat="1" ht="24" customHeight="1">
      <c r="B155" s="37"/>
      <c r="C155" s="270" t="s">
        <v>348</v>
      </c>
      <c r="D155" s="270" t="s">
        <v>300</v>
      </c>
      <c r="E155" s="271" t="s">
        <v>1231</v>
      </c>
      <c r="F155" s="272" t="s">
        <v>1232</v>
      </c>
      <c r="G155" s="273" t="s">
        <v>325</v>
      </c>
      <c r="H155" s="274">
        <v>670</v>
      </c>
      <c r="I155" s="275"/>
      <c r="J155" s="276">
        <f>ROUND(I155*H155,2)</f>
        <v>0</v>
      </c>
      <c r="K155" s="272" t="s">
        <v>1</v>
      </c>
      <c r="L155" s="277"/>
      <c r="M155" s="278" t="s">
        <v>1</v>
      </c>
      <c r="N155" s="279" t="s">
        <v>42</v>
      </c>
      <c r="O155" s="85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242</v>
      </c>
      <c r="AT155" s="235" t="s">
        <v>300</v>
      </c>
      <c r="AU155" s="235" t="s">
        <v>84</v>
      </c>
      <c r="AY155" s="16" t="s">
        <v>194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86</v>
      </c>
      <c r="BK155" s="236">
        <f>ROUND(I155*H155,2)</f>
        <v>0</v>
      </c>
      <c r="BL155" s="16" t="s">
        <v>201</v>
      </c>
      <c r="BM155" s="235" t="s">
        <v>481</v>
      </c>
    </row>
    <row r="156" spans="2:65" s="1" customFormat="1" ht="24" customHeight="1">
      <c r="B156" s="37"/>
      <c r="C156" s="270" t="s">
        <v>355</v>
      </c>
      <c r="D156" s="270" t="s">
        <v>300</v>
      </c>
      <c r="E156" s="271" t="s">
        <v>1233</v>
      </c>
      <c r="F156" s="272" t="s">
        <v>1234</v>
      </c>
      <c r="G156" s="273" t="s">
        <v>325</v>
      </c>
      <c r="H156" s="274">
        <v>50</v>
      </c>
      <c r="I156" s="275"/>
      <c r="J156" s="276">
        <f>ROUND(I156*H156,2)</f>
        <v>0</v>
      </c>
      <c r="K156" s="272" t="s">
        <v>1</v>
      </c>
      <c r="L156" s="277"/>
      <c r="M156" s="278" t="s">
        <v>1</v>
      </c>
      <c r="N156" s="279" t="s">
        <v>42</v>
      </c>
      <c r="O156" s="85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AR156" s="235" t="s">
        <v>242</v>
      </c>
      <c r="AT156" s="235" t="s">
        <v>300</v>
      </c>
      <c r="AU156" s="235" t="s">
        <v>84</v>
      </c>
      <c r="AY156" s="16" t="s">
        <v>194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86</v>
      </c>
      <c r="BK156" s="236">
        <f>ROUND(I156*H156,2)</f>
        <v>0</v>
      </c>
      <c r="BL156" s="16" t="s">
        <v>201</v>
      </c>
      <c r="BM156" s="235" t="s">
        <v>489</v>
      </c>
    </row>
    <row r="157" spans="2:65" s="1" customFormat="1" ht="16.5" customHeight="1">
      <c r="B157" s="37"/>
      <c r="C157" s="270" t="s">
        <v>360</v>
      </c>
      <c r="D157" s="270" t="s">
        <v>300</v>
      </c>
      <c r="E157" s="271" t="s">
        <v>1235</v>
      </c>
      <c r="F157" s="272" t="s">
        <v>1236</v>
      </c>
      <c r="G157" s="273" t="s">
        <v>1178</v>
      </c>
      <c r="H157" s="274">
        <v>100</v>
      </c>
      <c r="I157" s="275"/>
      <c r="J157" s="276">
        <f>ROUND(I157*H157,2)</f>
        <v>0</v>
      </c>
      <c r="K157" s="272" t="s">
        <v>1</v>
      </c>
      <c r="L157" s="277"/>
      <c r="M157" s="278" t="s">
        <v>1</v>
      </c>
      <c r="N157" s="279" t="s">
        <v>42</v>
      </c>
      <c r="O157" s="85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242</v>
      </c>
      <c r="AT157" s="235" t="s">
        <v>300</v>
      </c>
      <c r="AU157" s="235" t="s">
        <v>84</v>
      </c>
      <c r="AY157" s="16" t="s">
        <v>194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86</v>
      </c>
      <c r="BK157" s="236">
        <f>ROUND(I157*H157,2)</f>
        <v>0</v>
      </c>
      <c r="BL157" s="16" t="s">
        <v>201</v>
      </c>
      <c r="BM157" s="235" t="s">
        <v>500</v>
      </c>
    </row>
    <row r="158" spans="2:65" s="1" customFormat="1" ht="16.5" customHeight="1">
      <c r="B158" s="37"/>
      <c r="C158" s="270" t="s">
        <v>366</v>
      </c>
      <c r="D158" s="270" t="s">
        <v>300</v>
      </c>
      <c r="E158" s="271" t="s">
        <v>1237</v>
      </c>
      <c r="F158" s="272" t="s">
        <v>1238</v>
      </c>
      <c r="G158" s="273" t="s">
        <v>1178</v>
      </c>
      <c r="H158" s="274">
        <v>3</v>
      </c>
      <c r="I158" s="275"/>
      <c r="J158" s="276">
        <f>ROUND(I158*H158,2)</f>
        <v>0</v>
      </c>
      <c r="K158" s="272" t="s">
        <v>1</v>
      </c>
      <c r="L158" s="277"/>
      <c r="M158" s="278" t="s">
        <v>1</v>
      </c>
      <c r="N158" s="279" t="s">
        <v>42</v>
      </c>
      <c r="O158" s="85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242</v>
      </c>
      <c r="AT158" s="235" t="s">
        <v>300</v>
      </c>
      <c r="AU158" s="235" t="s">
        <v>84</v>
      </c>
      <c r="AY158" s="16" t="s">
        <v>194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86</v>
      </c>
      <c r="BK158" s="236">
        <f>ROUND(I158*H158,2)</f>
        <v>0</v>
      </c>
      <c r="BL158" s="16" t="s">
        <v>201</v>
      </c>
      <c r="BM158" s="235" t="s">
        <v>513</v>
      </c>
    </row>
    <row r="159" spans="2:65" s="1" customFormat="1" ht="16.5" customHeight="1">
      <c r="B159" s="37"/>
      <c r="C159" s="270" t="s">
        <v>371</v>
      </c>
      <c r="D159" s="270" t="s">
        <v>300</v>
      </c>
      <c r="E159" s="271" t="s">
        <v>1239</v>
      </c>
      <c r="F159" s="272" t="s">
        <v>1240</v>
      </c>
      <c r="G159" s="273" t="s">
        <v>1178</v>
      </c>
      <c r="H159" s="274">
        <v>10</v>
      </c>
      <c r="I159" s="275"/>
      <c r="J159" s="276">
        <f>ROUND(I159*H159,2)</f>
        <v>0</v>
      </c>
      <c r="K159" s="272" t="s">
        <v>1</v>
      </c>
      <c r="L159" s="277"/>
      <c r="M159" s="278" t="s">
        <v>1</v>
      </c>
      <c r="N159" s="279" t="s">
        <v>42</v>
      </c>
      <c r="O159" s="85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242</v>
      </c>
      <c r="AT159" s="235" t="s">
        <v>300</v>
      </c>
      <c r="AU159" s="235" t="s">
        <v>84</v>
      </c>
      <c r="AY159" s="16" t="s">
        <v>194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86</v>
      </c>
      <c r="BK159" s="236">
        <f>ROUND(I159*H159,2)</f>
        <v>0</v>
      </c>
      <c r="BL159" s="16" t="s">
        <v>201</v>
      </c>
      <c r="BM159" s="235" t="s">
        <v>525</v>
      </c>
    </row>
    <row r="160" spans="2:63" s="11" customFormat="1" ht="25.9" customHeight="1">
      <c r="B160" s="208"/>
      <c r="C160" s="209"/>
      <c r="D160" s="210" t="s">
        <v>75</v>
      </c>
      <c r="E160" s="211" t="s">
        <v>1241</v>
      </c>
      <c r="F160" s="211" t="s">
        <v>1242</v>
      </c>
      <c r="G160" s="209"/>
      <c r="H160" s="209"/>
      <c r="I160" s="212"/>
      <c r="J160" s="213">
        <f>BK160</f>
        <v>0</v>
      </c>
      <c r="K160" s="209"/>
      <c r="L160" s="214"/>
      <c r="M160" s="215"/>
      <c r="N160" s="216"/>
      <c r="O160" s="216"/>
      <c r="P160" s="217">
        <f>SUM(P161:P162)</f>
        <v>0</v>
      </c>
      <c r="Q160" s="216"/>
      <c r="R160" s="217">
        <f>SUM(R161:R162)</f>
        <v>0</v>
      </c>
      <c r="S160" s="216"/>
      <c r="T160" s="218">
        <f>SUM(T161:T162)</f>
        <v>0</v>
      </c>
      <c r="AR160" s="219" t="s">
        <v>84</v>
      </c>
      <c r="AT160" s="220" t="s">
        <v>75</v>
      </c>
      <c r="AU160" s="220" t="s">
        <v>76</v>
      </c>
      <c r="AY160" s="219" t="s">
        <v>194</v>
      </c>
      <c r="BK160" s="221">
        <f>SUM(BK161:BK162)</f>
        <v>0</v>
      </c>
    </row>
    <row r="161" spans="2:65" s="1" customFormat="1" ht="16.5" customHeight="1">
      <c r="B161" s="37"/>
      <c r="C161" s="270" t="s">
        <v>375</v>
      </c>
      <c r="D161" s="270" t="s">
        <v>300</v>
      </c>
      <c r="E161" s="271" t="s">
        <v>1243</v>
      </c>
      <c r="F161" s="272" t="s">
        <v>1244</v>
      </c>
      <c r="G161" s="273" t="s">
        <v>1178</v>
      </c>
      <c r="H161" s="274">
        <v>50</v>
      </c>
      <c r="I161" s="275"/>
      <c r="J161" s="276">
        <f>ROUND(I161*H161,2)</f>
        <v>0</v>
      </c>
      <c r="K161" s="272" t="s">
        <v>1</v>
      </c>
      <c r="L161" s="277"/>
      <c r="M161" s="278" t="s">
        <v>1</v>
      </c>
      <c r="N161" s="279" t="s">
        <v>42</v>
      </c>
      <c r="O161" s="85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242</v>
      </c>
      <c r="AT161" s="235" t="s">
        <v>300</v>
      </c>
      <c r="AU161" s="235" t="s">
        <v>84</v>
      </c>
      <c r="AY161" s="16" t="s">
        <v>194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86</v>
      </c>
      <c r="BK161" s="236">
        <f>ROUND(I161*H161,2)</f>
        <v>0</v>
      </c>
      <c r="BL161" s="16" t="s">
        <v>201</v>
      </c>
      <c r="BM161" s="235" t="s">
        <v>536</v>
      </c>
    </row>
    <row r="162" spans="2:65" s="1" customFormat="1" ht="16.5" customHeight="1">
      <c r="B162" s="37"/>
      <c r="C162" s="270" t="s">
        <v>379</v>
      </c>
      <c r="D162" s="270" t="s">
        <v>300</v>
      </c>
      <c r="E162" s="271" t="s">
        <v>1245</v>
      </c>
      <c r="F162" s="272" t="s">
        <v>1246</v>
      </c>
      <c r="G162" s="273" t="s">
        <v>1178</v>
      </c>
      <c r="H162" s="274">
        <v>50</v>
      </c>
      <c r="I162" s="275"/>
      <c r="J162" s="276">
        <f>ROUND(I162*H162,2)</f>
        <v>0</v>
      </c>
      <c r="K162" s="272" t="s">
        <v>1</v>
      </c>
      <c r="L162" s="277"/>
      <c r="M162" s="278" t="s">
        <v>1</v>
      </c>
      <c r="N162" s="279" t="s">
        <v>42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242</v>
      </c>
      <c r="AT162" s="235" t="s">
        <v>300</v>
      </c>
      <c r="AU162" s="235" t="s">
        <v>84</v>
      </c>
      <c r="AY162" s="16" t="s">
        <v>194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86</v>
      </c>
      <c r="BK162" s="236">
        <f>ROUND(I162*H162,2)</f>
        <v>0</v>
      </c>
      <c r="BL162" s="16" t="s">
        <v>201</v>
      </c>
      <c r="BM162" s="235" t="s">
        <v>546</v>
      </c>
    </row>
    <row r="163" spans="2:63" s="11" customFormat="1" ht="25.9" customHeight="1">
      <c r="B163" s="208"/>
      <c r="C163" s="209"/>
      <c r="D163" s="210" t="s">
        <v>75</v>
      </c>
      <c r="E163" s="211" t="s">
        <v>1247</v>
      </c>
      <c r="F163" s="211" t="s">
        <v>1248</v>
      </c>
      <c r="G163" s="209"/>
      <c r="H163" s="209"/>
      <c r="I163" s="212"/>
      <c r="J163" s="213">
        <f>BK163</f>
        <v>0</v>
      </c>
      <c r="K163" s="209"/>
      <c r="L163" s="214"/>
      <c r="M163" s="215"/>
      <c r="N163" s="216"/>
      <c r="O163" s="216"/>
      <c r="P163" s="217">
        <f>SUM(P164:P171)</f>
        <v>0</v>
      </c>
      <c r="Q163" s="216"/>
      <c r="R163" s="217">
        <f>SUM(R164:R171)</f>
        <v>0</v>
      </c>
      <c r="S163" s="216"/>
      <c r="T163" s="218">
        <f>SUM(T164:T171)</f>
        <v>0</v>
      </c>
      <c r="AR163" s="219" t="s">
        <v>84</v>
      </c>
      <c r="AT163" s="220" t="s">
        <v>75</v>
      </c>
      <c r="AU163" s="220" t="s">
        <v>76</v>
      </c>
      <c r="AY163" s="219" t="s">
        <v>194</v>
      </c>
      <c r="BK163" s="221">
        <f>SUM(BK164:BK171)</f>
        <v>0</v>
      </c>
    </row>
    <row r="164" spans="2:65" s="1" customFormat="1" ht="16.5" customHeight="1">
      <c r="B164" s="37"/>
      <c r="C164" s="270" t="s">
        <v>384</v>
      </c>
      <c r="D164" s="270" t="s">
        <v>300</v>
      </c>
      <c r="E164" s="271" t="s">
        <v>1249</v>
      </c>
      <c r="F164" s="272" t="s">
        <v>1250</v>
      </c>
      <c r="G164" s="273" t="s">
        <v>1178</v>
      </c>
      <c r="H164" s="274">
        <v>4</v>
      </c>
      <c r="I164" s="275"/>
      <c r="J164" s="276">
        <f>ROUND(I164*H164,2)</f>
        <v>0</v>
      </c>
      <c r="K164" s="272" t="s">
        <v>1</v>
      </c>
      <c r="L164" s="277"/>
      <c r="M164" s="278" t="s">
        <v>1</v>
      </c>
      <c r="N164" s="279" t="s">
        <v>42</v>
      </c>
      <c r="O164" s="85"/>
      <c r="P164" s="233">
        <f>O164*H164</f>
        <v>0</v>
      </c>
      <c r="Q164" s="233">
        <v>0</v>
      </c>
      <c r="R164" s="233">
        <f>Q164*H164</f>
        <v>0</v>
      </c>
      <c r="S164" s="233">
        <v>0</v>
      </c>
      <c r="T164" s="234">
        <f>S164*H164</f>
        <v>0</v>
      </c>
      <c r="AR164" s="235" t="s">
        <v>242</v>
      </c>
      <c r="AT164" s="235" t="s">
        <v>300</v>
      </c>
      <c r="AU164" s="235" t="s">
        <v>84</v>
      </c>
      <c r="AY164" s="16" t="s">
        <v>194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86</v>
      </c>
      <c r="BK164" s="236">
        <f>ROUND(I164*H164,2)</f>
        <v>0</v>
      </c>
      <c r="BL164" s="16" t="s">
        <v>201</v>
      </c>
      <c r="BM164" s="235" t="s">
        <v>555</v>
      </c>
    </row>
    <row r="165" spans="2:65" s="1" customFormat="1" ht="16.5" customHeight="1">
      <c r="B165" s="37"/>
      <c r="C165" s="270" t="s">
        <v>390</v>
      </c>
      <c r="D165" s="270" t="s">
        <v>300</v>
      </c>
      <c r="E165" s="271" t="s">
        <v>1251</v>
      </c>
      <c r="F165" s="272" t="s">
        <v>1252</v>
      </c>
      <c r="G165" s="273" t="s">
        <v>1178</v>
      </c>
      <c r="H165" s="274">
        <v>4</v>
      </c>
      <c r="I165" s="275"/>
      <c r="J165" s="276">
        <f>ROUND(I165*H165,2)</f>
        <v>0</v>
      </c>
      <c r="K165" s="272" t="s">
        <v>1</v>
      </c>
      <c r="L165" s="277"/>
      <c r="M165" s="278" t="s">
        <v>1</v>
      </c>
      <c r="N165" s="279" t="s">
        <v>42</v>
      </c>
      <c r="O165" s="85"/>
      <c r="P165" s="233">
        <f>O165*H165</f>
        <v>0</v>
      </c>
      <c r="Q165" s="233">
        <v>0</v>
      </c>
      <c r="R165" s="233">
        <f>Q165*H165</f>
        <v>0</v>
      </c>
      <c r="S165" s="233">
        <v>0</v>
      </c>
      <c r="T165" s="234">
        <f>S165*H165</f>
        <v>0</v>
      </c>
      <c r="AR165" s="235" t="s">
        <v>242</v>
      </c>
      <c r="AT165" s="235" t="s">
        <v>300</v>
      </c>
      <c r="AU165" s="235" t="s">
        <v>84</v>
      </c>
      <c r="AY165" s="16" t="s">
        <v>194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86</v>
      </c>
      <c r="BK165" s="236">
        <f>ROUND(I165*H165,2)</f>
        <v>0</v>
      </c>
      <c r="BL165" s="16" t="s">
        <v>201</v>
      </c>
      <c r="BM165" s="235" t="s">
        <v>565</v>
      </c>
    </row>
    <row r="166" spans="2:65" s="1" customFormat="1" ht="16.5" customHeight="1">
      <c r="B166" s="37"/>
      <c r="C166" s="270" t="s">
        <v>395</v>
      </c>
      <c r="D166" s="270" t="s">
        <v>300</v>
      </c>
      <c r="E166" s="271" t="s">
        <v>1253</v>
      </c>
      <c r="F166" s="272" t="s">
        <v>1254</v>
      </c>
      <c r="G166" s="273" t="s">
        <v>1178</v>
      </c>
      <c r="H166" s="274">
        <v>4</v>
      </c>
      <c r="I166" s="275"/>
      <c r="J166" s="276">
        <f>ROUND(I166*H166,2)</f>
        <v>0</v>
      </c>
      <c r="K166" s="272" t="s">
        <v>1</v>
      </c>
      <c r="L166" s="277"/>
      <c r="M166" s="278" t="s">
        <v>1</v>
      </c>
      <c r="N166" s="279" t="s">
        <v>42</v>
      </c>
      <c r="O166" s="85"/>
      <c r="P166" s="233">
        <f>O166*H166</f>
        <v>0</v>
      </c>
      <c r="Q166" s="233">
        <v>0</v>
      </c>
      <c r="R166" s="233">
        <f>Q166*H166</f>
        <v>0</v>
      </c>
      <c r="S166" s="233">
        <v>0</v>
      </c>
      <c r="T166" s="234">
        <f>S166*H166</f>
        <v>0</v>
      </c>
      <c r="AR166" s="235" t="s">
        <v>242</v>
      </c>
      <c r="AT166" s="235" t="s">
        <v>300</v>
      </c>
      <c r="AU166" s="235" t="s">
        <v>84</v>
      </c>
      <c r="AY166" s="16" t="s">
        <v>194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86</v>
      </c>
      <c r="BK166" s="236">
        <f>ROUND(I166*H166,2)</f>
        <v>0</v>
      </c>
      <c r="BL166" s="16" t="s">
        <v>201</v>
      </c>
      <c r="BM166" s="235" t="s">
        <v>575</v>
      </c>
    </row>
    <row r="167" spans="2:65" s="1" customFormat="1" ht="16.5" customHeight="1">
      <c r="B167" s="37"/>
      <c r="C167" s="270" t="s">
        <v>402</v>
      </c>
      <c r="D167" s="270" t="s">
        <v>300</v>
      </c>
      <c r="E167" s="271" t="s">
        <v>1255</v>
      </c>
      <c r="F167" s="272" t="s">
        <v>1256</v>
      </c>
      <c r="G167" s="273" t="s">
        <v>1178</v>
      </c>
      <c r="H167" s="274">
        <v>4</v>
      </c>
      <c r="I167" s="275"/>
      <c r="J167" s="276">
        <f>ROUND(I167*H167,2)</f>
        <v>0</v>
      </c>
      <c r="K167" s="272" t="s">
        <v>1</v>
      </c>
      <c r="L167" s="277"/>
      <c r="M167" s="278" t="s">
        <v>1</v>
      </c>
      <c r="N167" s="279" t="s">
        <v>42</v>
      </c>
      <c r="O167" s="85"/>
      <c r="P167" s="233">
        <f>O167*H167</f>
        <v>0</v>
      </c>
      <c r="Q167" s="233">
        <v>0</v>
      </c>
      <c r="R167" s="233">
        <f>Q167*H167</f>
        <v>0</v>
      </c>
      <c r="S167" s="233">
        <v>0</v>
      </c>
      <c r="T167" s="234">
        <f>S167*H167</f>
        <v>0</v>
      </c>
      <c r="AR167" s="235" t="s">
        <v>242</v>
      </c>
      <c r="AT167" s="235" t="s">
        <v>300</v>
      </c>
      <c r="AU167" s="235" t="s">
        <v>84</v>
      </c>
      <c r="AY167" s="16" t="s">
        <v>194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86</v>
      </c>
      <c r="BK167" s="236">
        <f>ROUND(I167*H167,2)</f>
        <v>0</v>
      </c>
      <c r="BL167" s="16" t="s">
        <v>201</v>
      </c>
      <c r="BM167" s="235" t="s">
        <v>583</v>
      </c>
    </row>
    <row r="168" spans="2:65" s="1" customFormat="1" ht="16.5" customHeight="1">
      <c r="B168" s="37"/>
      <c r="C168" s="270" t="s">
        <v>409</v>
      </c>
      <c r="D168" s="270" t="s">
        <v>300</v>
      </c>
      <c r="E168" s="271" t="s">
        <v>1257</v>
      </c>
      <c r="F168" s="272" t="s">
        <v>1258</v>
      </c>
      <c r="G168" s="273" t="s">
        <v>1178</v>
      </c>
      <c r="H168" s="274">
        <v>50</v>
      </c>
      <c r="I168" s="275"/>
      <c r="J168" s="276">
        <f>ROUND(I168*H168,2)</f>
        <v>0</v>
      </c>
      <c r="K168" s="272" t="s">
        <v>1</v>
      </c>
      <c r="L168" s="277"/>
      <c r="M168" s="278" t="s">
        <v>1</v>
      </c>
      <c r="N168" s="279" t="s">
        <v>42</v>
      </c>
      <c r="O168" s="85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242</v>
      </c>
      <c r="AT168" s="235" t="s">
        <v>300</v>
      </c>
      <c r="AU168" s="235" t="s">
        <v>84</v>
      </c>
      <c r="AY168" s="16" t="s">
        <v>194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86</v>
      </c>
      <c r="BK168" s="236">
        <f>ROUND(I168*H168,2)</f>
        <v>0</v>
      </c>
      <c r="BL168" s="16" t="s">
        <v>201</v>
      </c>
      <c r="BM168" s="235" t="s">
        <v>594</v>
      </c>
    </row>
    <row r="169" spans="2:65" s="1" customFormat="1" ht="16.5" customHeight="1">
      <c r="B169" s="37"/>
      <c r="C169" s="270" t="s">
        <v>415</v>
      </c>
      <c r="D169" s="270" t="s">
        <v>300</v>
      </c>
      <c r="E169" s="271" t="s">
        <v>1259</v>
      </c>
      <c r="F169" s="272" t="s">
        <v>1260</v>
      </c>
      <c r="G169" s="273" t="s">
        <v>1178</v>
      </c>
      <c r="H169" s="274">
        <v>50</v>
      </c>
      <c r="I169" s="275"/>
      <c r="J169" s="276">
        <f>ROUND(I169*H169,2)</f>
        <v>0</v>
      </c>
      <c r="K169" s="272" t="s">
        <v>1</v>
      </c>
      <c r="L169" s="277"/>
      <c r="M169" s="278" t="s">
        <v>1</v>
      </c>
      <c r="N169" s="279" t="s">
        <v>42</v>
      </c>
      <c r="O169" s="85"/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AR169" s="235" t="s">
        <v>242</v>
      </c>
      <c r="AT169" s="235" t="s">
        <v>300</v>
      </c>
      <c r="AU169" s="235" t="s">
        <v>84</v>
      </c>
      <c r="AY169" s="16" t="s">
        <v>194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86</v>
      </c>
      <c r="BK169" s="236">
        <f>ROUND(I169*H169,2)</f>
        <v>0</v>
      </c>
      <c r="BL169" s="16" t="s">
        <v>201</v>
      </c>
      <c r="BM169" s="235" t="s">
        <v>604</v>
      </c>
    </row>
    <row r="170" spans="2:65" s="1" customFormat="1" ht="16.5" customHeight="1">
      <c r="B170" s="37"/>
      <c r="C170" s="270" t="s">
        <v>420</v>
      </c>
      <c r="D170" s="270" t="s">
        <v>300</v>
      </c>
      <c r="E170" s="271" t="s">
        <v>1261</v>
      </c>
      <c r="F170" s="272" t="s">
        <v>1262</v>
      </c>
      <c r="G170" s="273" t="s">
        <v>1178</v>
      </c>
      <c r="H170" s="274">
        <v>4</v>
      </c>
      <c r="I170" s="275"/>
      <c r="J170" s="276">
        <f>ROUND(I170*H170,2)</f>
        <v>0</v>
      </c>
      <c r="K170" s="272" t="s">
        <v>1</v>
      </c>
      <c r="L170" s="277"/>
      <c r="M170" s="278" t="s">
        <v>1</v>
      </c>
      <c r="N170" s="279" t="s">
        <v>42</v>
      </c>
      <c r="O170" s="85"/>
      <c r="P170" s="233">
        <f>O170*H170</f>
        <v>0</v>
      </c>
      <c r="Q170" s="233">
        <v>0</v>
      </c>
      <c r="R170" s="233">
        <f>Q170*H170</f>
        <v>0</v>
      </c>
      <c r="S170" s="233">
        <v>0</v>
      </c>
      <c r="T170" s="234">
        <f>S170*H170</f>
        <v>0</v>
      </c>
      <c r="AR170" s="235" t="s">
        <v>242</v>
      </c>
      <c r="AT170" s="235" t="s">
        <v>300</v>
      </c>
      <c r="AU170" s="235" t="s">
        <v>84</v>
      </c>
      <c r="AY170" s="16" t="s">
        <v>194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6" t="s">
        <v>86</v>
      </c>
      <c r="BK170" s="236">
        <f>ROUND(I170*H170,2)</f>
        <v>0</v>
      </c>
      <c r="BL170" s="16" t="s">
        <v>201</v>
      </c>
      <c r="BM170" s="235" t="s">
        <v>614</v>
      </c>
    </row>
    <row r="171" spans="2:65" s="1" customFormat="1" ht="16.5" customHeight="1">
      <c r="B171" s="37"/>
      <c r="C171" s="270" t="s">
        <v>426</v>
      </c>
      <c r="D171" s="270" t="s">
        <v>300</v>
      </c>
      <c r="E171" s="271" t="s">
        <v>1263</v>
      </c>
      <c r="F171" s="272" t="s">
        <v>1264</v>
      </c>
      <c r="G171" s="273" t="s">
        <v>1178</v>
      </c>
      <c r="H171" s="274">
        <v>4</v>
      </c>
      <c r="I171" s="275"/>
      <c r="J171" s="276">
        <f>ROUND(I171*H171,2)</f>
        <v>0</v>
      </c>
      <c r="K171" s="272" t="s">
        <v>1</v>
      </c>
      <c r="L171" s="277"/>
      <c r="M171" s="278" t="s">
        <v>1</v>
      </c>
      <c r="N171" s="279" t="s">
        <v>42</v>
      </c>
      <c r="O171" s="85"/>
      <c r="P171" s="233">
        <f>O171*H171</f>
        <v>0</v>
      </c>
      <c r="Q171" s="233">
        <v>0</v>
      </c>
      <c r="R171" s="233">
        <f>Q171*H171</f>
        <v>0</v>
      </c>
      <c r="S171" s="233">
        <v>0</v>
      </c>
      <c r="T171" s="234">
        <f>S171*H171</f>
        <v>0</v>
      </c>
      <c r="AR171" s="235" t="s">
        <v>242</v>
      </c>
      <c r="AT171" s="235" t="s">
        <v>300</v>
      </c>
      <c r="AU171" s="235" t="s">
        <v>84</v>
      </c>
      <c r="AY171" s="16" t="s">
        <v>194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86</v>
      </c>
      <c r="BK171" s="236">
        <f>ROUND(I171*H171,2)</f>
        <v>0</v>
      </c>
      <c r="BL171" s="16" t="s">
        <v>201</v>
      </c>
      <c r="BM171" s="235" t="s">
        <v>622</v>
      </c>
    </row>
    <row r="172" spans="2:63" s="11" customFormat="1" ht="25.9" customHeight="1">
      <c r="B172" s="208"/>
      <c r="C172" s="209"/>
      <c r="D172" s="210" t="s">
        <v>75</v>
      </c>
      <c r="E172" s="211" t="s">
        <v>1265</v>
      </c>
      <c r="F172" s="211" t="s">
        <v>1266</v>
      </c>
      <c r="G172" s="209"/>
      <c r="H172" s="209"/>
      <c r="I172" s="212"/>
      <c r="J172" s="213">
        <f>BK172</f>
        <v>0</v>
      </c>
      <c r="K172" s="209"/>
      <c r="L172" s="214"/>
      <c r="M172" s="215"/>
      <c r="N172" s="216"/>
      <c r="O172" s="216"/>
      <c r="P172" s="217">
        <f>SUM(P173:P181)</f>
        <v>0</v>
      </c>
      <c r="Q172" s="216"/>
      <c r="R172" s="217">
        <f>SUM(R173:R181)</f>
        <v>0</v>
      </c>
      <c r="S172" s="216"/>
      <c r="T172" s="218">
        <f>SUM(T173:T181)</f>
        <v>0</v>
      </c>
      <c r="AR172" s="219" t="s">
        <v>84</v>
      </c>
      <c r="AT172" s="220" t="s">
        <v>75</v>
      </c>
      <c r="AU172" s="220" t="s">
        <v>76</v>
      </c>
      <c r="AY172" s="219" t="s">
        <v>194</v>
      </c>
      <c r="BK172" s="221">
        <f>SUM(BK173:BK181)</f>
        <v>0</v>
      </c>
    </row>
    <row r="173" spans="2:65" s="1" customFormat="1" ht="24" customHeight="1">
      <c r="B173" s="37"/>
      <c r="C173" s="270" t="s">
        <v>430</v>
      </c>
      <c r="D173" s="270" t="s">
        <v>300</v>
      </c>
      <c r="E173" s="271" t="s">
        <v>1267</v>
      </c>
      <c r="F173" s="272" t="s">
        <v>1268</v>
      </c>
      <c r="G173" s="273" t="s">
        <v>1269</v>
      </c>
      <c r="H173" s="274">
        <v>8</v>
      </c>
      <c r="I173" s="275"/>
      <c r="J173" s="276">
        <f>ROUND(I173*H173,2)</f>
        <v>0</v>
      </c>
      <c r="K173" s="272" t="s">
        <v>1</v>
      </c>
      <c r="L173" s="277"/>
      <c r="M173" s="278" t="s">
        <v>1</v>
      </c>
      <c r="N173" s="279" t="s">
        <v>42</v>
      </c>
      <c r="O173" s="85"/>
      <c r="P173" s="233">
        <f>O173*H173</f>
        <v>0</v>
      </c>
      <c r="Q173" s="233">
        <v>0</v>
      </c>
      <c r="R173" s="233">
        <f>Q173*H173</f>
        <v>0</v>
      </c>
      <c r="S173" s="233">
        <v>0</v>
      </c>
      <c r="T173" s="234">
        <f>S173*H173</f>
        <v>0</v>
      </c>
      <c r="AR173" s="235" t="s">
        <v>242</v>
      </c>
      <c r="AT173" s="235" t="s">
        <v>300</v>
      </c>
      <c r="AU173" s="235" t="s">
        <v>84</v>
      </c>
      <c r="AY173" s="16" t="s">
        <v>194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6" t="s">
        <v>86</v>
      </c>
      <c r="BK173" s="236">
        <f>ROUND(I173*H173,2)</f>
        <v>0</v>
      </c>
      <c r="BL173" s="16" t="s">
        <v>201</v>
      </c>
      <c r="BM173" s="235" t="s">
        <v>632</v>
      </c>
    </row>
    <row r="174" spans="2:65" s="1" customFormat="1" ht="16.5" customHeight="1">
      <c r="B174" s="37"/>
      <c r="C174" s="270" t="s">
        <v>434</v>
      </c>
      <c r="D174" s="270" t="s">
        <v>300</v>
      </c>
      <c r="E174" s="271" t="s">
        <v>1270</v>
      </c>
      <c r="F174" s="272" t="s">
        <v>1271</v>
      </c>
      <c r="G174" s="273" t="s">
        <v>1269</v>
      </c>
      <c r="H174" s="274">
        <v>15</v>
      </c>
      <c r="I174" s="275"/>
      <c r="J174" s="276">
        <f>ROUND(I174*H174,2)</f>
        <v>0</v>
      </c>
      <c r="K174" s="272" t="s">
        <v>1</v>
      </c>
      <c r="L174" s="277"/>
      <c r="M174" s="278" t="s">
        <v>1</v>
      </c>
      <c r="N174" s="279" t="s">
        <v>42</v>
      </c>
      <c r="O174" s="85"/>
      <c r="P174" s="233">
        <f>O174*H174</f>
        <v>0</v>
      </c>
      <c r="Q174" s="233">
        <v>0</v>
      </c>
      <c r="R174" s="233">
        <f>Q174*H174</f>
        <v>0</v>
      </c>
      <c r="S174" s="233">
        <v>0</v>
      </c>
      <c r="T174" s="234">
        <f>S174*H174</f>
        <v>0</v>
      </c>
      <c r="AR174" s="235" t="s">
        <v>242</v>
      </c>
      <c r="AT174" s="235" t="s">
        <v>300</v>
      </c>
      <c r="AU174" s="235" t="s">
        <v>84</v>
      </c>
      <c r="AY174" s="16" t="s">
        <v>194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86</v>
      </c>
      <c r="BK174" s="236">
        <f>ROUND(I174*H174,2)</f>
        <v>0</v>
      </c>
      <c r="BL174" s="16" t="s">
        <v>201</v>
      </c>
      <c r="BM174" s="235" t="s">
        <v>644</v>
      </c>
    </row>
    <row r="175" spans="2:65" s="1" customFormat="1" ht="24" customHeight="1">
      <c r="B175" s="37"/>
      <c r="C175" s="270" t="s">
        <v>438</v>
      </c>
      <c r="D175" s="270" t="s">
        <v>300</v>
      </c>
      <c r="E175" s="271" t="s">
        <v>1272</v>
      </c>
      <c r="F175" s="272" t="s">
        <v>1273</v>
      </c>
      <c r="G175" s="273" t="s">
        <v>325</v>
      </c>
      <c r="H175" s="274">
        <v>980</v>
      </c>
      <c r="I175" s="275"/>
      <c r="J175" s="276">
        <f>ROUND(I175*H175,2)</f>
        <v>0</v>
      </c>
      <c r="K175" s="272" t="s">
        <v>1</v>
      </c>
      <c r="L175" s="277"/>
      <c r="M175" s="278" t="s">
        <v>1</v>
      </c>
      <c r="N175" s="279" t="s">
        <v>42</v>
      </c>
      <c r="O175" s="85"/>
      <c r="P175" s="233">
        <f>O175*H175</f>
        <v>0</v>
      </c>
      <c r="Q175" s="233">
        <v>0</v>
      </c>
      <c r="R175" s="233">
        <f>Q175*H175</f>
        <v>0</v>
      </c>
      <c r="S175" s="233">
        <v>0</v>
      </c>
      <c r="T175" s="234">
        <f>S175*H175</f>
        <v>0</v>
      </c>
      <c r="AR175" s="235" t="s">
        <v>242</v>
      </c>
      <c r="AT175" s="235" t="s">
        <v>300</v>
      </c>
      <c r="AU175" s="235" t="s">
        <v>84</v>
      </c>
      <c r="AY175" s="16" t="s">
        <v>194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86</v>
      </c>
      <c r="BK175" s="236">
        <f>ROUND(I175*H175,2)</f>
        <v>0</v>
      </c>
      <c r="BL175" s="16" t="s">
        <v>201</v>
      </c>
      <c r="BM175" s="235" t="s">
        <v>656</v>
      </c>
    </row>
    <row r="176" spans="2:65" s="1" customFormat="1" ht="16.5" customHeight="1">
      <c r="B176" s="37"/>
      <c r="C176" s="270" t="s">
        <v>443</v>
      </c>
      <c r="D176" s="270" t="s">
        <v>300</v>
      </c>
      <c r="E176" s="271" t="s">
        <v>1274</v>
      </c>
      <c r="F176" s="272" t="s">
        <v>1275</v>
      </c>
      <c r="G176" s="273" t="s">
        <v>325</v>
      </c>
      <c r="H176" s="274">
        <v>880</v>
      </c>
      <c r="I176" s="275"/>
      <c r="J176" s="276">
        <f>ROUND(I176*H176,2)</f>
        <v>0</v>
      </c>
      <c r="K176" s="272" t="s">
        <v>1</v>
      </c>
      <c r="L176" s="277"/>
      <c r="M176" s="278" t="s">
        <v>1</v>
      </c>
      <c r="N176" s="279" t="s">
        <v>42</v>
      </c>
      <c r="O176" s="85"/>
      <c r="P176" s="233">
        <f>O176*H176</f>
        <v>0</v>
      </c>
      <c r="Q176" s="233">
        <v>0</v>
      </c>
      <c r="R176" s="233">
        <f>Q176*H176</f>
        <v>0</v>
      </c>
      <c r="S176" s="233">
        <v>0</v>
      </c>
      <c r="T176" s="234">
        <f>S176*H176</f>
        <v>0</v>
      </c>
      <c r="AR176" s="235" t="s">
        <v>242</v>
      </c>
      <c r="AT176" s="235" t="s">
        <v>300</v>
      </c>
      <c r="AU176" s="235" t="s">
        <v>84</v>
      </c>
      <c r="AY176" s="16" t="s">
        <v>194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6" t="s">
        <v>86</v>
      </c>
      <c r="BK176" s="236">
        <f>ROUND(I176*H176,2)</f>
        <v>0</v>
      </c>
      <c r="BL176" s="16" t="s">
        <v>201</v>
      </c>
      <c r="BM176" s="235" t="s">
        <v>667</v>
      </c>
    </row>
    <row r="177" spans="2:65" s="1" customFormat="1" ht="16.5" customHeight="1">
      <c r="B177" s="37"/>
      <c r="C177" s="270" t="s">
        <v>448</v>
      </c>
      <c r="D177" s="270" t="s">
        <v>300</v>
      </c>
      <c r="E177" s="271" t="s">
        <v>1276</v>
      </c>
      <c r="F177" s="272" t="s">
        <v>1277</v>
      </c>
      <c r="G177" s="273" t="s">
        <v>325</v>
      </c>
      <c r="H177" s="274">
        <v>70</v>
      </c>
      <c r="I177" s="275"/>
      <c r="J177" s="276">
        <f>ROUND(I177*H177,2)</f>
        <v>0</v>
      </c>
      <c r="K177" s="272" t="s">
        <v>1</v>
      </c>
      <c r="L177" s="277"/>
      <c r="M177" s="278" t="s">
        <v>1</v>
      </c>
      <c r="N177" s="279" t="s">
        <v>42</v>
      </c>
      <c r="O177" s="85"/>
      <c r="P177" s="233">
        <f>O177*H177</f>
        <v>0</v>
      </c>
      <c r="Q177" s="233">
        <v>0</v>
      </c>
      <c r="R177" s="233">
        <f>Q177*H177</f>
        <v>0</v>
      </c>
      <c r="S177" s="233">
        <v>0</v>
      </c>
      <c r="T177" s="234">
        <f>S177*H177</f>
        <v>0</v>
      </c>
      <c r="AR177" s="235" t="s">
        <v>242</v>
      </c>
      <c r="AT177" s="235" t="s">
        <v>300</v>
      </c>
      <c r="AU177" s="235" t="s">
        <v>84</v>
      </c>
      <c r="AY177" s="16" t="s">
        <v>194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86</v>
      </c>
      <c r="BK177" s="236">
        <f>ROUND(I177*H177,2)</f>
        <v>0</v>
      </c>
      <c r="BL177" s="16" t="s">
        <v>201</v>
      </c>
      <c r="BM177" s="235" t="s">
        <v>676</v>
      </c>
    </row>
    <row r="178" spans="2:65" s="1" customFormat="1" ht="16.5" customHeight="1">
      <c r="B178" s="37"/>
      <c r="C178" s="270" t="s">
        <v>453</v>
      </c>
      <c r="D178" s="270" t="s">
        <v>300</v>
      </c>
      <c r="E178" s="271" t="s">
        <v>1278</v>
      </c>
      <c r="F178" s="272" t="s">
        <v>1279</v>
      </c>
      <c r="G178" s="273" t="s">
        <v>325</v>
      </c>
      <c r="H178" s="274">
        <v>30</v>
      </c>
      <c r="I178" s="275"/>
      <c r="J178" s="276">
        <f>ROUND(I178*H178,2)</f>
        <v>0</v>
      </c>
      <c r="K178" s="272" t="s">
        <v>1</v>
      </c>
      <c r="L178" s="277"/>
      <c r="M178" s="278" t="s">
        <v>1</v>
      </c>
      <c r="N178" s="279" t="s">
        <v>42</v>
      </c>
      <c r="O178" s="85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242</v>
      </c>
      <c r="AT178" s="235" t="s">
        <v>300</v>
      </c>
      <c r="AU178" s="235" t="s">
        <v>84</v>
      </c>
      <c r="AY178" s="16" t="s">
        <v>194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6" t="s">
        <v>86</v>
      </c>
      <c r="BK178" s="236">
        <f>ROUND(I178*H178,2)</f>
        <v>0</v>
      </c>
      <c r="BL178" s="16" t="s">
        <v>201</v>
      </c>
      <c r="BM178" s="235" t="s">
        <v>686</v>
      </c>
    </row>
    <row r="179" spans="2:65" s="1" customFormat="1" ht="16.5" customHeight="1">
      <c r="B179" s="37"/>
      <c r="C179" s="270" t="s">
        <v>458</v>
      </c>
      <c r="D179" s="270" t="s">
        <v>300</v>
      </c>
      <c r="E179" s="271" t="s">
        <v>1280</v>
      </c>
      <c r="F179" s="272" t="s">
        <v>1281</v>
      </c>
      <c r="G179" s="273" t="s">
        <v>1178</v>
      </c>
      <c r="H179" s="274">
        <v>10</v>
      </c>
      <c r="I179" s="275"/>
      <c r="J179" s="276">
        <f>ROUND(I179*H179,2)</f>
        <v>0</v>
      </c>
      <c r="K179" s="272" t="s">
        <v>1</v>
      </c>
      <c r="L179" s="277"/>
      <c r="M179" s="278" t="s">
        <v>1</v>
      </c>
      <c r="N179" s="279" t="s">
        <v>42</v>
      </c>
      <c r="O179" s="85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242</v>
      </c>
      <c r="AT179" s="235" t="s">
        <v>300</v>
      </c>
      <c r="AU179" s="235" t="s">
        <v>84</v>
      </c>
      <c r="AY179" s="16" t="s">
        <v>194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86</v>
      </c>
      <c r="BK179" s="236">
        <f>ROUND(I179*H179,2)</f>
        <v>0</v>
      </c>
      <c r="BL179" s="16" t="s">
        <v>201</v>
      </c>
      <c r="BM179" s="235" t="s">
        <v>696</v>
      </c>
    </row>
    <row r="180" spans="2:65" s="1" customFormat="1" ht="16.5" customHeight="1">
      <c r="B180" s="37"/>
      <c r="C180" s="270" t="s">
        <v>463</v>
      </c>
      <c r="D180" s="270" t="s">
        <v>300</v>
      </c>
      <c r="E180" s="271" t="s">
        <v>1282</v>
      </c>
      <c r="F180" s="272" t="s">
        <v>1283</v>
      </c>
      <c r="G180" s="273" t="s">
        <v>1178</v>
      </c>
      <c r="H180" s="274">
        <v>1</v>
      </c>
      <c r="I180" s="275"/>
      <c r="J180" s="276">
        <f>ROUND(I180*H180,2)</f>
        <v>0</v>
      </c>
      <c r="K180" s="272" t="s">
        <v>1</v>
      </c>
      <c r="L180" s="277"/>
      <c r="M180" s="278" t="s">
        <v>1</v>
      </c>
      <c r="N180" s="279" t="s">
        <v>42</v>
      </c>
      <c r="O180" s="85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242</v>
      </c>
      <c r="AT180" s="235" t="s">
        <v>300</v>
      </c>
      <c r="AU180" s="235" t="s">
        <v>84</v>
      </c>
      <c r="AY180" s="16" t="s">
        <v>194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6" t="s">
        <v>86</v>
      </c>
      <c r="BK180" s="236">
        <f>ROUND(I180*H180,2)</f>
        <v>0</v>
      </c>
      <c r="BL180" s="16" t="s">
        <v>201</v>
      </c>
      <c r="BM180" s="235" t="s">
        <v>707</v>
      </c>
    </row>
    <row r="181" spans="2:65" s="1" customFormat="1" ht="16.5" customHeight="1">
      <c r="B181" s="37"/>
      <c r="C181" s="270" t="s">
        <v>468</v>
      </c>
      <c r="D181" s="270" t="s">
        <v>300</v>
      </c>
      <c r="E181" s="271" t="s">
        <v>1284</v>
      </c>
      <c r="F181" s="272" t="s">
        <v>1285</v>
      </c>
      <c r="G181" s="273" t="s">
        <v>1178</v>
      </c>
      <c r="H181" s="274">
        <v>1</v>
      </c>
      <c r="I181" s="275"/>
      <c r="J181" s="276">
        <f>ROUND(I181*H181,2)</f>
        <v>0</v>
      </c>
      <c r="K181" s="272" t="s">
        <v>1</v>
      </c>
      <c r="L181" s="277"/>
      <c r="M181" s="278" t="s">
        <v>1</v>
      </c>
      <c r="N181" s="279" t="s">
        <v>42</v>
      </c>
      <c r="O181" s="85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242</v>
      </c>
      <c r="AT181" s="235" t="s">
        <v>300</v>
      </c>
      <c r="AU181" s="235" t="s">
        <v>84</v>
      </c>
      <c r="AY181" s="16" t="s">
        <v>194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6" t="s">
        <v>86</v>
      </c>
      <c r="BK181" s="236">
        <f>ROUND(I181*H181,2)</f>
        <v>0</v>
      </c>
      <c r="BL181" s="16" t="s">
        <v>201</v>
      </c>
      <c r="BM181" s="235" t="s">
        <v>715</v>
      </c>
    </row>
    <row r="182" spans="2:63" s="11" customFormat="1" ht="25.9" customHeight="1">
      <c r="B182" s="208"/>
      <c r="C182" s="209"/>
      <c r="D182" s="210" t="s">
        <v>75</v>
      </c>
      <c r="E182" s="211" t="s">
        <v>1286</v>
      </c>
      <c r="F182" s="211" t="s">
        <v>1287</v>
      </c>
      <c r="G182" s="209"/>
      <c r="H182" s="209"/>
      <c r="I182" s="212"/>
      <c r="J182" s="213">
        <f>BK182</f>
        <v>0</v>
      </c>
      <c r="K182" s="209"/>
      <c r="L182" s="214"/>
      <c r="M182" s="215"/>
      <c r="N182" s="216"/>
      <c r="O182" s="216"/>
      <c r="P182" s="217">
        <f>SUM(P183:P188)</f>
        <v>0</v>
      </c>
      <c r="Q182" s="216"/>
      <c r="R182" s="217">
        <f>SUM(R183:R188)</f>
        <v>0</v>
      </c>
      <c r="S182" s="216"/>
      <c r="T182" s="218">
        <f>SUM(T183:T188)</f>
        <v>0</v>
      </c>
      <c r="AR182" s="219" t="s">
        <v>84</v>
      </c>
      <c r="AT182" s="220" t="s">
        <v>75</v>
      </c>
      <c r="AU182" s="220" t="s">
        <v>76</v>
      </c>
      <c r="AY182" s="219" t="s">
        <v>194</v>
      </c>
      <c r="BK182" s="221">
        <f>SUM(BK183:BK188)</f>
        <v>0</v>
      </c>
    </row>
    <row r="183" spans="2:65" s="1" customFormat="1" ht="16.5" customHeight="1">
      <c r="B183" s="37"/>
      <c r="C183" s="270" t="s">
        <v>473</v>
      </c>
      <c r="D183" s="270" t="s">
        <v>300</v>
      </c>
      <c r="E183" s="271" t="s">
        <v>1288</v>
      </c>
      <c r="F183" s="272" t="s">
        <v>1289</v>
      </c>
      <c r="G183" s="273" t="s">
        <v>1178</v>
      </c>
      <c r="H183" s="274">
        <v>1</v>
      </c>
      <c r="I183" s="275"/>
      <c r="J183" s="276">
        <f>ROUND(I183*H183,2)</f>
        <v>0</v>
      </c>
      <c r="K183" s="272" t="s">
        <v>1</v>
      </c>
      <c r="L183" s="277"/>
      <c r="M183" s="278" t="s">
        <v>1</v>
      </c>
      <c r="N183" s="279" t="s">
        <v>42</v>
      </c>
      <c r="O183" s="85"/>
      <c r="P183" s="233">
        <f>O183*H183</f>
        <v>0</v>
      </c>
      <c r="Q183" s="233">
        <v>0</v>
      </c>
      <c r="R183" s="233">
        <f>Q183*H183</f>
        <v>0</v>
      </c>
      <c r="S183" s="233">
        <v>0</v>
      </c>
      <c r="T183" s="234">
        <f>S183*H183</f>
        <v>0</v>
      </c>
      <c r="AR183" s="235" t="s">
        <v>242</v>
      </c>
      <c r="AT183" s="235" t="s">
        <v>300</v>
      </c>
      <c r="AU183" s="235" t="s">
        <v>84</v>
      </c>
      <c r="AY183" s="16" t="s">
        <v>194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6" t="s">
        <v>86</v>
      </c>
      <c r="BK183" s="236">
        <f>ROUND(I183*H183,2)</f>
        <v>0</v>
      </c>
      <c r="BL183" s="16" t="s">
        <v>201</v>
      </c>
      <c r="BM183" s="235" t="s">
        <v>724</v>
      </c>
    </row>
    <row r="184" spans="2:65" s="1" customFormat="1" ht="16.5" customHeight="1">
      <c r="B184" s="37"/>
      <c r="C184" s="270" t="s">
        <v>481</v>
      </c>
      <c r="D184" s="270" t="s">
        <v>300</v>
      </c>
      <c r="E184" s="271" t="s">
        <v>1290</v>
      </c>
      <c r="F184" s="272" t="s">
        <v>1291</v>
      </c>
      <c r="G184" s="273" t="s">
        <v>1178</v>
      </c>
      <c r="H184" s="274">
        <v>1</v>
      </c>
      <c r="I184" s="275"/>
      <c r="J184" s="276">
        <f>ROUND(I184*H184,2)</f>
        <v>0</v>
      </c>
      <c r="K184" s="272" t="s">
        <v>1</v>
      </c>
      <c r="L184" s="277"/>
      <c r="M184" s="278" t="s">
        <v>1</v>
      </c>
      <c r="N184" s="279" t="s">
        <v>42</v>
      </c>
      <c r="O184" s="85"/>
      <c r="P184" s="233">
        <f>O184*H184</f>
        <v>0</v>
      </c>
      <c r="Q184" s="233">
        <v>0</v>
      </c>
      <c r="R184" s="233">
        <f>Q184*H184</f>
        <v>0</v>
      </c>
      <c r="S184" s="233">
        <v>0</v>
      </c>
      <c r="T184" s="234">
        <f>S184*H184</f>
        <v>0</v>
      </c>
      <c r="AR184" s="235" t="s">
        <v>242</v>
      </c>
      <c r="AT184" s="235" t="s">
        <v>300</v>
      </c>
      <c r="AU184" s="235" t="s">
        <v>84</v>
      </c>
      <c r="AY184" s="16" t="s">
        <v>194</v>
      </c>
      <c r="BE184" s="236">
        <f>IF(N184="základní",J184,0)</f>
        <v>0</v>
      </c>
      <c r="BF184" s="236">
        <f>IF(N184="snížená",J184,0)</f>
        <v>0</v>
      </c>
      <c r="BG184" s="236">
        <f>IF(N184="zákl. přenesená",J184,0)</f>
        <v>0</v>
      </c>
      <c r="BH184" s="236">
        <f>IF(N184="sníž. přenesená",J184,0)</f>
        <v>0</v>
      </c>
      <c r="BI184" s="236">
        <f>IF(N184="nulová",J184,0)</f>
        <v>0</v>
      </c>
      <c r="BJ184" s="16" t="s">
        <v>86</v>
      </c>
      <c r="BK184" s="236">
        <f>ROUND(I184*H184,2)</f>
        <v>0</v>
      </c>
      <c r="BL184" s="16" t="s">
        <v>201</v>
      </c>
      <c r="BM184" s="235" t="s">
        <v>736</v>
      </c>
    </row>
    <row r="185" spans="2:65" s="1" customFormat="1" ht="16.5" customHeight="1">
      <c r="B185" s="37"/>
      <c r="C185" s="270" t="s">
        <v>485</v>
      </c>
      <c r="D185" s="270" t="s">
        <v>300</v>
      </c>
      <c r="E185" s="271" t="s">
        <v>1292</v>
      </c>
      <c r="F185" s="272" t="s">
        <v>1293</v>
      </c>
      <c r="G185" s="273" t="s">
        <v>1178</v>
      </c>
      <c r="H185" s="274">
        <v>1</v>
      </c>
      <c r="I185" s="275"/>
      <c r="J185" s="276">
        <f>ROUND(I185*H185,2)</f>
        <v>0</v>
      </c>
      <c r="K185" s="272" t="s">
        <v>1</v>
      </c>
      <c r="L185" s="277"/>
      <c r="M185" s="278" t="s">
        <v>1</v>
      </c>
      <c r="N185" s="279" t="s">
        <v>42</v>
      </c>
      <c r="O185" s="85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242</v>
      </c>
      <c r="AT185" s="235" t="s">
        <v>300</v>
      </c>
      <c r="AU185" s="235" t="s">
        <v>84</v>
      </c>
      <c r="AY185" s="16" t="s">
        <v>194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86</v>
      </c>
      <c r="BK185" s="236">
        <f>ROUND(I185*H185,2)</f>
        <v>0</v>
      </c>
      <c r="BL185" s="16" t="s">
        <v>201</v>
      </c>
      <c r="BM185" s="235" t="s">
        <v>747</v>
      </c>
    </row>
    <row r="186" spans="2:65" s="1" customFormat="1" ht="16.5" customHeight="1">
      <c r="B186" s="37"/>
      <c r="C186" s="270" t="s">
        <v>489</v>
      </c>
      <c r="D186" s="270" t="s">
        <v>300</v>
      </c>
      <c r="E186" s="271" t="s">
        <v>1294</v>
      </c>
      <c r="F186" s="272" t="s">
        <v>1295</v>
      </c>
      <c r="G186" s="273" t="s">
        <v>1178</v>
      </c>
      <c r="H186" s="274">
        <v>1</v>
      </c>
      <c r="I186" s="275"/>
      <c r="J186" s="276">
        <f>ROUND(I186*H186,2)</f>
        <v>0</v>
      </c>
      <c r="K186" s="272" t="s">
        <v>1</v>
      </c>
      <c r="L186" s="277"/>
      <c r="M186" s="278" t="s">
        <v>1</v>
      </c>
      <c r="N186" s="279" t="s">
        <v>42</v>
      </c>
      <c r="O186" s="85"/>
      <c r="P186" s="233">
        <f>O186*H186</f>
        <v>0</v>
      </c>
      <c r="Q186" s="233">
        <v>0</v>
      </c>
      <c r="R186" s="233">
        <f>Q186*H186</f>
        <v>0</v>
      </c>
      <c r="S186" s="233">
        <v>0</v>
      </c>
      <c r="T186" s="234">
        <f>S186*H186</f>
        <v>0</v>
      </c>
      <c r="AR186" s="235" t="s">
        <v>242</v>
      </c>
      <c r="AT186" s="235" t="s">
        <v>300</v>
      </c>
      <c r="AU186" s="235" t="s">
        <v>84</v>
      </c>
      <c r="AY186" s="16" t="s">
        <v>194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6" t="s">
        <v>86</v>
      </c>
      <c r="BK186" s="236">
        <f>ROUND(I186*H186,2)</f>
        <v>0</v>
      </c>
      <c r="BL186" s="16" t="s">
        <v>201</v>
      </c>
      <c r="BM186" s="235" t="s">
        <v>756</v>
      </c>
    </row>
    <row r="187" spans="2:65" s="1" customFormat="1" ht="16.5" customHeight="1">
      <c r="B187" s="37"/>
      <c r="C187" s="270" t="s">
        <v>494</v>
      </c>
      <c r="D187" s="270" t="s">
        <v>300</v>
      </c>
      <c r="E187" s="271" t="s">
        <v>1296</v>
      </c>
      <c r="F187" s="272" t="s">
        <v>1297</v>
      </c>
      <c r="G187" s="273" t="s">
        <v>1178</v>
      </c>
      <c r="H187" s="274">
        <v>1</v>
      </c>
      <c r="I187" s="275"/>
      <c r="J187" s="276">
        <f>ROUND(I187*H187,2)</f>
        <v>0</v>
      </c>
      <c r="K187" s="272" t="s">
        <v>1</v>
      </c>
      <c r="L187" s="277"/>
      <c r="M187" s="278" t="s">
        <v>1</v>
      </c>
      <c r="N187" s="279" t="s">
        <v>42</v>
      </c>
      <c r="O187" s="85"/>
      <c r="P187" s="233">
        <f>O187*H187</f>
        <v>0</v>
      </c>
      <c r="Q187" s="233">
        <v>0</v>
      </c>
      <c r="R187" s="233">
        <f>Q187*H187</f>
        <v>0</v>
      </c>
      <c r="S187" s="233">
        <v>0</v>
      </c>
      <c r="T187" s="234">
        <f>S187*H187</f>
        <v>0</v>
      </c>
      <c r="AR187" s="235" t="s">
        <v>242</v>
      </c>
      <c r="AT187" s="235" t="s">
        <v>300</v>
      </c>
      <c r="AU187" s="235" t="s">
        <v>84</v>
      </c>
      <c r="AY187" s="16" t="s">
        <v>194</v>
      </c>
      <c r="BE187" s="236">
        <f>IF(N187="základní",J187,0)</f>
        <v>0</v>
      </c>
      <c r="BF187" s="236">
        <f>IF(N187="snížená",J187,0)</f>
        <v>0</v>
      </c>
      <c r="BG187" s="236">
        <f>IF(N187="zákl. přenesená",J187,0)</f>
        <v>0</v>
      </c>
      <c r="BH187" s="236">
        <f>IF(N187="sníž. přenesená",J187,0)</f>
        <v>0</v>
      </c>
      <c r="BI187" s="236">
        <f>IF(N187="nulová",J187,0)</f>
        <v>0</v>
      </c>
      <c r="BJ187" s="16" t="s">
        <v>86</v>
      </c>
      <c r="BK187" s="236">
        <f>ROUND(I187*H187,2)</f>
        <v>0</v>
      </c>
      <c r="BL187" s="16" t="s">
        <v>201</v>
      </c>
      <c r="BM187" s="235" t="s">
        <v>767</v>
      </c>
    </row>
    <row r="188" spans="2:65" s="1" customFormat="1" ht="16.5" customHeight="1">
      <c r="B188" s="37"/>
      <c r="C188" s="224" t="s">
        <v>500</v>
      </c>
      <c r="D188" s="224" t="s">
        <v>196</v>
      </c>
      <c r="E188" s="225" t="s">
        <v>1298</v>
      </c>
      <c r="F188" s="226" t="s">
        <v>1299</v>
      </c>
      <c r="G188" s="227" t="s">
        <v>1300</v>
      </c>
      <c r="H188" s="228">
        <v>1</v>
      </c>
      <c r="I188" s="229"/>
      <c r="J188" s="230">
        <f>ROUND(I188*H188,2)</f>
        <v>0</v>
      </c>
      <c r="K188" s="226" t="s">
        <v>1</v>
      </c>
      <c r="L188" s="42"/>
      <c r="M188" s="283" t="s">
        <v>1</v>
      </c>
      <c r="N188" s="284" t="s">
        <v>42</v>
      </c>
      <c r="O188" s="285"/>
      <c r="P188" s="286">
        <f>O188*H188</f>
        <v>0</v>
      </c>
      <c r="Q188" s="286">
        <v>0</v>
      </c>
      <c r="R188" s="286">
        <f>Q188*H188</f>
        <v>0</v>
      </c>
      <c r="S188" s="286">
        <v>0</v>
      </c>
      <c r="T188" s="287">
        <f>S188*H188</f>
        <v>0</v>
      </c>
      <c r="AR188" s="235" t="s">
        <v>555</v>
      </c>
      <c r="AT188" s="235" t="s">
        <v>196</v>
      </c>
      <c r="AU188" s="235" t="s">
        <v>84</v>
      </c>
      <c r="AY188" s="16" t="s">
        <v>194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6" t="s">
        <v>86</v>
      </c>
      <c r="BK188" s="236">
        <f>ROUND(I188*H188,2)</f>
        <v>0</v>
      </c>
      <c r="BL188" s="16" t="s">
        <v>555</v>
      </c>
      <c r="BM188" s="235" t="s">
        <v>1301</v>
      </c>
    </row>
    <row r="189" spans="2:12" s="1" customFormat="1" ht="6.95" customHeight="1">
      <c r="B189" s="60"/>
      <c r="C189" s="61"/>
      <c r="D189" s="61"/>
      <c r="E189" s="61"/>
      <c r="F189" s="61"/>
      <c r="G189" s="61"/>
      <c r="H189" s="61"/>
      <c r="I189" s="173"/>
      <c r="J189" s="61"/>
      <c r="K189" s="61"/>
      <c r="L189" s="42"/>
    </row>
  </sheetData>
  <sheetProtection password="CC35" sheet="1" objects="1" scenarios="1" formatColumns="0" formatRows="0" autoFilter="0"/>
  <autoFilter ref="C124:K188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92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19"/>
      <c r="AT3" s="16" t="s">
        <v>86</v>
      </c>
    </row>
    <row r="4" spans="2:46" ht="24.95" customHeight="1">
      <c r="B4" s="19"/>
      <c r="D4" s="135" t="s">
        <v>106</v>
      </c>
      <c r="L4" s="19"/>
      <c r="M4" s="13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37" t="s">
        <v>16</v>
      </c>
      <c r="L6" s="19"/>
    </row>
    <row r="7" spans="2:12" ht="16.5" customHeight="1">
      <c r="B7" s="19"/>
      <c r="E7" s="138" t="str">
        <f>'Rekapitulace stavby'!K6</f>
        <v>Stavební úpravy objektu č.p. 184/7, ul. Matiční, Ústí nad Labem</v>
      </c>
      <c r="F7" s="137"/>
      <c r="G7" s="137"/>
      <c r="H7" s="137"/>
      <c r="L7" s="19"/>
    </row>
    <row r="8" spans="2:12" s="1" customFormat="1" ht="12" customHeight="1">
      <c r="B8" s="42"/>
      <c r="D8" s="137" t="s">
        <v>115</v>
      </c>
      <c r="I8" s="139"/>
      <c r="L8" s="42"/>
    </row>
    <row r="9" spans="2:12" s="1" customFormat="1" ht="36.95" customHeight="1">
      <c r="B9" s="42"/>
      <c r="E9" s="140" t="s">
        <v>1302</v>
      </c>
      <c r="F9" s="1"/>
      <c r="G9" s="1"/>
      <c r="H9" s="1"/>
      <c r="I9" s="139"/>
      <c r="L9" s="42"/>
    </row>
    <row r="10" spans="2:12" s="1" customFormat="1" ht="12">
      <c r="B10" s="42"/>
      <c r="I10" s="139"/>
      <c r="L10" s="42"/>
    </row>
    <row r="11" spans="2:12" s="1" customFormat="1" ht="12" customHeight="1">
      <c r="B11" s="42"/>
      <c r="D11" s="137" t="s">
        <v>18</v>
      </c>
      <c r="F11" s="141" t="s">
        <v>1</v>
      </c>
      <c r="I11" s="142" t="s">
        <v>19</v>
      </c>
      <c r="J11" s="141" t="s">
        <v>1</v>
      </c>
      <c r="L11" s="42"/>
    </row>
    <row r="12" spans="2:12" s="1" customFormat="1" ht="12" customHeight="1">
      <c r="B12" s="42"/>
      <c r="D12" s="137" t="s">
        <v>20</v>
      </c>
      <c r="F12" s="141" t="s">
        <v>21</v>
      </c>
      <c r="I12" s="142" t="s">
        <v>22</v>
      </c>
      <c r="J12" s="143" t="str">
        <f>'Rekapitulace stavby'!AN8</f>
        <v>4. 9. 2019</v>
      </c>
      <c r="L12" s="42"/>
    </row>
    <row r="13" spans="2:12" s="1" customFormat="1" ht="10.8" customHeight="1">
      <c r="B13" s="42"/>
      <c r="I13" s="139"/>
      <c r="L13" s="42"/>
    </row>
    <row r="14" spans="2:12" s="1" customFormat="1" ht="12" customHeight="1">
      <c r="B14" s="42"/>
      <c r="D14" s="137" t="s">
        <v>24</v>
      </c>
      <c r="I14" s="142" t="s">
        <v>25</v>
      </c>
      <c r="J14" s="141" t="s">
        <v>1</v>
      </c>
      <c r="L14" s="42"/>
    </row>
    <row r="15" spans="2:12" s="1" customFormat="1" ht="18" customHeight="1">
      <c r="B15" s="42"/>
      <c r="E15" s="141" t="s">
        <v>26</v>
      </c>
      <c r="I15" s="142" t="s">
        <v>27</v>
      </c>
      <c r="J15" s="141" t="s">
        <v>1</v>
      </c>
      <c r="L15" s="42"/>
    </row>
    <row r="16" spans="2:12" s="1" customFormat="1" ht="6.95" customHeight="1">
      <c r="B16" s="42"/>
      <c r="I16" s="139"/>
      <c r="L16" s="42"/>
    </row>
    <row r="17" spans="2:12" s="1" customFormat="1" ht="12" customHeight="1">
      <c r="B17" s="42"/>
      <c r="D17" s="137" t="s">
        <v>28</v>
      </c>
      <c r="I17" s="142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41"/>
      <c r="G18" s="141"/>
      <c r="H18" s="141"/>
      <c r="I18" s="142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9"/>
      <c r="L19" s="42"/>
    </row>
    <row r="20" spans="2:12" s="1" customFormat="1" ht="12" customHeight="1">
      <c r="B20" s="42"/>
      <c r="D20" s="137" t="s">
        <v>30</v>
      </c>
      <c r="I20" s="142" t="s">
        <v>25</v>
      </c>
      <c r="J20" s="141" t="s">
        <v>1</v>
      </c>
      <c r="L20" s="42"/>
    </row>
    <row r="21" spans="2:12" s="1" customFormat="1" ht="18" customHeight="1">
      <c r="B21" s="42"/>
      <c r="E21" s="141" t="s">
        <v>31</v>
      </c>
      <c r="I21" s="142" t="s">
        <v>27</v>
      </c>
      <c r="J21" s="141" t="s">
        <v>1</v>
      </c>
      <c r="L21" s="42"/>
    </row>
    <row r="22" spans="2:12" s="1" customFormat="1" ht="6.95" customHeight="1">
      <c r="B22" s="42"/>
      <c r="I22" s="139"/>
      <c r="L22" s="42"/>
    </row>
    <row r="23" spans="2:12" s="1" customFormat="1" ht="12" customHeight="1">
      <c r="B23" s="42"/>
      <c r="D23" s="137" t="s">
        <v>33</v>
      </c>
      <c r="I23" s="142" t="s">
        <v>25</v>
      </c>
      <c r="J23" s="141" t="s">
        <v>1</v>
      </c>
      <c r="L23" s="42"/>
    </row>
    <row r="24" spans="2:12" s="1" customFormat="1" ht="18" customHeight="1">
      <c r="B24" s="42"/>
      <c r="E24" s="141" t="s">
        <v>34</v>
      </c>
      <c r="I24" s="142" t="s">
        <v>27</v>
      </c>
      <c r="J24" s="141" t="s">
        <v>1</v>
      </c>
      <c r="L24" s="42"/>
    </row>
    <row r="25" spans="2:12" s="1" customFormat="1" ht="6.95" customHeight="1">
      <c r="B25" s="42"/>
      <c r="I25" s="139"/>
      <c r="L25" s="42"/>
    </row>
    <row r="26" spans="2:12" s="1" customFormat="1" ht="12" customHeight="1">
      <c r="B26" s="42"/>
      <c r="D26" s="137" t="s">
        <v>35</v>
      </c>
      <c r="I26" s="139"/>
      <c r="L26" s="42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2"/>
      <c r="I28" s="139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7"/>
      <c r="J29" s="77"/>
      <c r="K29" s="77"/>
      <c r="L29" s="42"/>
    </row>
    <row r="30" spans="2:12" s="1" customFormat="1" ht="25.4" customHeight="1">
      <c r="B30" s="42"/>
      <c r="D30" s="148" t="s">
        <v>36</v>
      </c>
      <c r="I30" s="139"/>
      <c r="J30" s="149">
        <f>ROUND(J123,2)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47"/>
      <c r="J31" s="77"/>
      <c r="K31" s="77"/>
      <c r="L31" s="42"/>
    </row>
    <row r="32" spans="2:12" s="1" customFormat="1" ht="14.4" customHeight="1">
      <c r="B32" s="42"/>
      <c r="F32" s="150" t="s">
        <v>38</v>
      </c>
      <c r="I32" s="151" t="s">
        <v>37</v>
      </c>
      <c r="J32" s="150" t="s">
        <v>39</v>
      </c>
      <c r="L32" s="42"/>
    </row>
    <row r="33" spans="2:12" s="1" customFormat="1" ht="14.4" customHeight="1">
      <c r="B33" s="42"/>
      <c r="D33" s="152" t="s">
        <v>40</v>
      </c>
      <c r="E33" s="137" t="s">
        <v>41</v>
      </c>
      <c r="F33" s="153">
        <f>ROUND((SUM(BE123:BE166)),2)</f>
        <v>0</v>
      </c>
      <c r="I33" s="154">
        <v>0.21</v>
      </c>
      <c r="J33" s="153">
        <f>ROUND(((SUM(BE123:BE166))*I33),2)</f>
        <v>0</v>
      </c>
      <c r="L33" s="42"/>
    </row>
    <row r="34" spans="2:12" s="1" customFormat="1" ht="14.4" customHeight="1">
      <c r="B34" s="42"/>
      <c r="E34" s="137" t="s">
        <v>42</v>
      </c>
      <c r="F34" s="153">
        <f>ROUND((SUM(BF123:BF166)),2)</f>
        <v>0</v>
      </c>
      <c r="I34" s="154">
        <v>0.15</v>
      </c>
      <c r="J34" s="153">
        <f>ROUND(((SUM(BF123:BF166))*I34),2)</f>
        <v>0</v>
      </c>
      <c r="L34" s="42"/>
    </row>
    <row r="35" spans="2:12" s="1" customFormat="1" ht="14.4" customHeight="1" hidden="1">
      <c r="B35" s="42"/>
      <c r="E35" s="137" t="s">
        <v>43</v>
      </c>
      <c r="F35" s="153">
        <f>ROUND((SUM(BG123:BG166)),2)</f>
        <v>0</v>
      </c>
      <c r="I35" s="154">
        <v>0.21</v>
      </c>
      <c r="J35" s="153">
        <f>0</f>
        <v>0</v>
      </c>
      <c r="L35" s="42"/>
    </row>
    <row r="36" spans="2:12" s="1" customFormat="1" ht="14.4" customHeight="1" hidden="1">
      <c r="B36" s="42"/>
      <c r="E36" s="137" t="s">
        <v>44</v>
      </c>
      <c r="F36" s="153">
        <f>ROUND((SUM(BH123:BH166)),2)</f>
        <v>0</v>
      </c>
      <c r="I36" s="154">
        <v>0.15</v>
      </c>
      <c r="J36" s="153">
        <f>0</f>
        <v>0</v>
      </c>
      <c r="L36" s="42"/>
    </row>
    <row r="37" spans="2:12" s="1" customFormat="1" ht="14.4" customHeight="1" hidden="1">
      <c r="B37" s="42"/>
      <c r="E37" s="137" t="s">
        <v>45</v>
      </c>
      <c r="F37" s="153">
        <f>ROUND((SUM(BI123:BI166)),2)</f>
        <v>0</v>
      </c>
      <c r="I37" s="154">
        <v>0</v>
      </c>
      <c r="J37" s="153">
        <f>0</f>
        <v>0</v>
      </c>
      <c r="L37" s="42"/>
    </row>
    <row r="38" spans="2:12" s="1" customFormat="1" ht="6.95" customHeight="1">
      <c r="B38" s="42"/>
      <c r="I38" s="139"/>
      <c r="L38" s="42"/>
    </row>
    <row r="39" spans="2:12" s="1" customFormat="1" ht="25.4" customHeight="1">
      <c r="B39" s="42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60"/>
      <c r="J39" s="161">
        <f>SUM(J30:J37)</f>
        <v>0</v>
      </c>
      <c r="K39" s="162"/>
      <c r="L39" s="42"/>
    </row>
    <row r="40" spans="2:12" s="1" customFormat="1" ht="14.4" customHeight="1">
      <c r="B40" s="42"/>
      <c r="I40" s="139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63" t="s">
        <v>49</v>
      </c>
      <c r="E50" s="164"/>
      <c r="F50" s="164"/>
      <c r="G50" s="163" t="s">
        <v>50</v>
      </c>
      <c r="H50" s="164"/>
      <c r="I50" s="165"/>
      <c r="J50" s="164"/>
      <c r="K50" s="164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66" t="s">
        <v>51</v>
      </c>
      <c r="E61" s="167"/>
      <c r="F61" s="168" t="s">
        <v>52</v>
      </c>
      <c r="G61" s="166" t="s">
        <v>51</v>
      </c>
      <c r="H61" s="167"/>
      <c r="I61" s="169"/>
      <c r="J61" s="170" t="s">
        <v>52</v>
      </c>
      <c r="K61" s="167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63" t="s">
        <v>53</v>
      </c>
      <c r="E65" s="164"/>
      <c r="F65" s="164"/>
      <c r="G65" s="163" t="s">
        <v>54</v>
      </c>
      <c r="H65" s="164"/>
      <c r="I65" s="165"/>
      <c r="J65" s="164"/>
      <c r="K65" s="164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66" t="s">
        <v>51</v>
      </c>
      <c r="E76" s="167"/>
      <c r="F76" s="168" t="s">
        <v>52</v>
      </c>
      <c r="G76" s="166" t="s">
        <v>51</v>
      </c>
      <c r="H76" s="167"/>
      <c r="I76" s="169"/>
      <c r="J76" s="170" t="s">
        <v>52</v>
      </c>
      <c r="K76" s="167"/>
      <c r="L76" s="42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2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2"/>
    </row>
    <row r="82" spans="2:12" s="1" customFormat="1" ht="24.95" customHeight="1">
      <c r="B82" s="37"/>
      <c r="C82" s="22" t="s">
        <v>149</v>
      </c>
      <c r="D82" s="38"/>
      <c r="E82" s="38"/>
      <c r="F82" s="38"/>
      <c r="G82" s="38"/>
      <c r="H82" s="38"/>
      <c r="I82" s="13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9"/>
      <c r="J84" s="38"/>
      <c r="K84" s="38"/>
      <c r="L84" s="42"/>
    </row>
    <row r="85" spans="2:12" s="1" customFormat="1" ht="16.5" customHeight="1">
      <c r="B85" s="37"/>
      <c r="C85" s="38"/>
      <c r="D85" s="38"/>
      <c r="E85" s="177" t="str">
        <f>E7</f>
        <v>Stavební úpravy objektu č.p. 184/7, ul. Matiční, Ústí nad Labem</v>
      </c>
      <c r="F85" s="31"/>
      <c r="G85" s="31"/>
      <c r="H85" s="31"/>
      <c r="I85" s="139"/>
      <c r="J85" s="38"/>
      <c r="K85" s="38"/>
      <c r="L85" s="42"/>
    </row>
    <row r="86" spans="2:12" s="1" customFormat="1" ht="12" customHeight="1">
      <c r="B86" s="37"/>
      <c r="C86" s="31" t="s">
        <v>115</v>
      </c>
      <c r="D86" s="38"/>
      <c r="E86" s="38"/>
      <c r="F86" s="38"/>
      <c r="G86" s="38"/>
      <c r="H86" s="38"/>
      <c r="I86" s="139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ZTI - Zdravotně-technické instalace</v>
      </c>
      <c r="F87" s="38"/>
      <c r="G87" s="38"/>
      <c r="H87" s="38"/>
      <c r="I87" s="139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9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>Matiční ul. č.p. 184/7</v>
      </c>
      <c r="G89" s="38"/>
      <c r="H89" s="38"/>
      <c r="I89" s="142" t="s">
        <v>22</v>
      </c>
      <c r="J89" s="73" t="str">
        <f>IF(J12="","",J12)</f>
        <v>4. 9. 2019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39"/>
      <c r="J90" s="38"/>
      <c r="K90" s="38"/>
      <c r="L90" s="42"/>
    </row>
    <row r="91" spans="2:12" s="1" customFormat="1" ht="27.9" customHeight="1">
      <c r="B91" s="37"/>
      <c r="C91" s="31" t="s">
        <v>24</v>
      </c>
      <c r="D91" s="38"/>
      <c r="E91" s="38"/>
      <c r="F91" s="26" t="str">
        <f>E15</f>
        <v>Statutární město Ústí nad Labem</v>
      </c>
      <c r="G91" s="38"/>
      <c r="H91" s="38"/>
      <c r="I91" s="142" t="s">
        <v>30</v>
      </c>
      <c r="J91" s="35" t="str">
        <f>E21</f>
        <v>REGIONPROJEKT s.r.o.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42" t="s">
        <v>33</v>
      </c>
      <c r="J92" s="35" t="str">
        <f>E24</f>
        <v>J. Duben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9"/>
      <c r="J93" s="38"/>
      <c r="K93" s="38"/>
      <c r="L93" s="42"/>
    </row>
    <row r="94" spans="2:12" s="1" customFormat="1" ht="29.25" customHeight="1">
      <c r="B94" s="37"/>
      <c r="C94" s="178" t="s">
        <v>150</v>
      </c>
      <c r="D94" s="179"/>
      <c r="E94" s="179"/>
      <c r="F94" s="179"/>
      <c r="G94" s="179"/>
      <c r="H94" s="179"/>
      <c r="I94" s="180"/>
      <c r="J94" s="181" t="s">
        <v>151</v>
      </c>
      <c r="K94" s="179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39"/>
      <c r="J95" s="38"/>
      <c r="K95" s="38"/>
      <c r="L95" s="42"/>
    </row>
    <row r="96" spans="2:47" s="1" customFormat="1" ht="22.8" customHeight="1">
      <c r="B96" s="37"/>
      <c r="C96" s="182" t="s">
        <v>152</v>
      </c>
      <c r="D96" s="38"/>
      <c r="E96" s="38"/>
      <c r="F96" s="38"/>
      <c r="G96" s="38"/>
      <c r="H96" s="38"/>
      <c r="I96" s="139"/>
      <c r="J96" s="104">
        <f>J123</f>
        <v>0</v>
      </c>
      <c r="K96" s="38"/>
      <c r="L96" s="42"/>
      <c r="AU96" s="16" t="s">
        <v>153</v>
      </c>
    </row>
    <row r="97" spans="2:12" s="8" customFormat="1" ht="24.95" customHeight="1">
      <c r="B97" s="183"/>
      <c r="C97" s="184"/>
      <c r="D97" s="185" t="s">
        <v>154</v>
      </c>
      <c r="E97" s="186"/>
      <c r="F97" s="186"/>
      <c r="G97" s="186"/>
      <c r="H97" s="186"/>
      <c r="I97" s="187"/>
      <c r="J97" s="188">
        <f>J124</f>
        <v>0</v>
      </c>
      <c r="K97" s="184"/>
      <c r="L97" s="189"/>
    </row>
    <row r="98" spans="2:12" s="9" customFormat="1" ht="19.9" customHeight="1">
      <c r="B98" s="190"/>
      <c r="C98" s="191"/>
      <c r="D98" s="192" t="s">
        <v>159</v>
      </c>
      <c r="E98" s="193"/>
      <c r="F98" s="193"/>
      <c r="G98" s="193"/>
      <c r="H98" s="193"/>
      <c r="I98" s="194"/>
      <c r="J98" s="195">
        <f>J125</f>
        <v>0</v>
      </c>
      <c r="K98" s="191"/>
      <c r="L98" s="196"/>
    </row>
    <row r="99" spans="2:12" s="8" customFormat="1" ht="24.95" customHeight="1">
      <c r="B99" s="183"/>
      <c r="C99" s="184"/>
      <c r="D99" s="185" t="s">
        <v>162</v>
      </c>
      <c r="E99" s="186"/>
      <c r="F99" s="186"/>
      <c r="G99" s="186"/>
      <c r="H99" s="186"/>
      <c r="I99" s="187"/>
      <c r="J99" s="188">
        <f>J127</f>
        <v>0</v>
      </c>
      <c r="K99" s="184"/>
      <c r="L99" s="189"/>
    </row>
    <row r="100" spans="2:12" s="9" customFormat="1" ht="19.9" customHeight="1">
      <c r="B100" s="190"/>
      <c r="C100" s="191"/>
      <c r="D100" s="192" t="s">
        <v>1303</v>
      </c>
      <c r="E100" s="193"/>
      <c r="F100" s="193"/>
      <c r="G100" s="193"/>
      <c r="H100" s="193"/>
      <c r="I100" s="194"/>
      <c r="J100" s="195">
        <f>J128</f>
        <v>0</v>
      </c>
      <c r="K100" s="191"/>
      <c r="L100" s="196"/>
    </row>
    <row r="101" spans="2:12" s="9" customFormat="1" ht="19.9" customHeight="1">
      <c r="B101" s="190"/>
      <c r="C101" s="191"/>
      <c r="D101" s="192" t="s">
        <v>1304</v>
      </c>
      <c r="E101" s="193"/>
      <c r="F101" s="193"/>
      <c r="G101" s="193"/>
      <c r="H101" s="193"/>
      <c r="I101" s="194"/>
      <c r="J101" s="195">
        <f>J138</f>
        <v>0</v>
      </c>
      <c r="K101" s="191"/>
      <c r="L101" s="196"/>
    </row>
    <row r="102" spans="2:12" s="9" customFormat="1" ht="19.9" customHeight="1">
      <c r="B102" s="190"/>
      <c r="C102" s="191"/>
      <c r="D102" s="192" t="s">
        <v>165</v>
      </c>
      <c r="E102" s="193"/>
      <c r="F102" s="193"/>
      <c r="G102" s="193"/>
      <c r="H102" s="193"/>
      <c r="I102" s="194"/>
      <c r="J102" s="195">
        <f>J151</f>
        <v>0</v>
      </c>
      <c r="K102" s="191"/>
      <c r="L102" s="196"/>
    </row>
    <row r="103" spans="2:12" s="9" customFormat="1" ht="19.9" customHeight="1">
      <c r="B103" s="190"/>
      <c r="C103" s="191"/>
      <c r="D103" s="192" t="s">
        <v>1305</v>
      </c>
      <c r="E103" s="193"/>
      <c r="F103" s="193"/>
      <c r="G103" s="193"/>
      <c r="H103" s="193"/>
      <c r="I103" s="194"/>
      <c r="J103" s="195">
        <f>J164</f>
        <v>0</v>
      </c>
      <c r="K103" s="191"/>
      <c r="L103" s="196"/>
    </row>
    <row r="104" spans="2:12" s="1" customFormat="1" ht="21.8" customHeight="1">
      <c r="B104" s="37"/>
      <c r="C104" s="38"/>
      <c r="D104" s="38"/>
      <c r="E104" s="38"/>
      <c r="F104" s="38"/>
      <c r="G104" s="38"/>
      <c r="H104" s="38"/>
      <c r="I104" s="139"/>
      <c r="J104" s="38"/>
      <c r="K104" s="38"/>
      <c r="L104" s="42"/>
    </row>
    <row r="105" spans="2:12" s="1" customFormat="1" ht="6.95" customHeight="1">
      <c r="B105" s="60"/>
      <c r="C105" s="61"/>
      <c r="D105" s="61"/>
      <c r="E105" s="61"/>
      <c r="F105" s="61"/>
      <c r="G105" s="61"/>
      <c r="H105" s="61"/>
      <c r="I105" s="173"/>
      <c r="J105" s="61"/>
      <c r="K105" s="61"/>
      <c r="L105" s="42"/>
    </row>
    <row r="109" spans="2:12" s="1" customFormat="1" ht="6.95" customHeight="1">
      <c r="B109" s="62"/>
      <c r="C109" s="63"/>
      <c r="D109" s="63"/>
      <c r="E109" s="63"/>
      <c r="F109" s="63"/>
      <c r="G109" s="63"/>
      <c r="H109" s="63"/>
      <c r="I109" s="176"/>
      <c r="J109" s="63"/>
      <c r="K109" s="63"/>
      <c r="L109" s="42"/>
    </row>
    <row r="110" spans="2:12" s="1" customFormat="1" ht="24.95" customHeight="1">
      <c r="B110" s="37"/>
      <c r="C110" s="22" t="s">
        <v>179</v>
      </c>
      <c r="D110" s="38"/>
      <c r="E110" s="38"/>
      <c r="F110" s="38"/>
      <c r="G110" s="38"/>
      <c r="H110" s="38"/>
      <c r="I110" s="139"/>
      <c r="J110" s="38"/>
      <c r="K110" s="38"/>
      <c r="L110" s="42"/>
    </row>
    <row r="111" spans="2:12" s="1" customFormat="1" ht="6.95" customHeight="1">
      <c r="B111" s="37"/>
      <c r="C111" s="38"/>
      <c r="D111" s="38"/>
      <c r="E111" s="38"/>
      <c r="F111" s="38"/>
      <c r="G111" s="38"/>
      <c r="H111" s="38"/>
      <c r="I111" s="139"/>
      <c r="J111" s="38"/>
      <c r="K111" s="38"/>
      <c r="L111" s="42"/>
    </row>
    <row r="112" spans="2:12" s="1" customFormat="1" ht="12" customHeight="1">
      <c r="B112" s="37"/>
      <c r="C112" s="31" t="s">
        <v>16</v>
      </c>
      <c r="D112" s="38"/>
      <c r="E112" s="38"/>
      <c r="F112" s="38"/>
      <c r="G112" s="38"/>
      <c r="H112" s="38"/>
      <c r="I112" s="139"/>
      <c r="J112" s="38"/>
      <c r="K112" s="38"/>
      <c r="L112" s="42"/>
    </row>
    <row r="113" spans="2:12" s="1" customFormat="1" ht="16.5" customHeight="1">
      <c r="B113" s="37"/>
      <c r="C113" s="38"/>
      <c r="D113" s="38"/>
      <c r="E113" s="177" t="str">
        <f>E7</f>
        <v>Stavební úpravy objektu č.p. 184/7, ul. Matiční, Ústí nad Labem</v>
      </c>
      <c r="F113" s="31"/>
      <c r="G113" s="31"/>
      <c r="H113" s="31"/>
      <c r="I113" s="139"/>
      <c r="J113" s="38"/>
      <c r="K113" s="38"/>
      <c r="L113" s="42"/>
    </row>
    <row r="114" spans="2:12" s="1" customFormat="1" ht="12" customHeight="1">
      <c r="B114" s="37"/>
      <c r="C114" s="31" t="s">
        <v>115</v>
      </c>
      <c r="D114" s="38"/>
      <c r="E114" s="38"/>
      <c r="F114" s="38"/>
      <c r="G114" s="38"/>
      <c r="H114" s="38"/>
      <c r="I114" s="139"/>
      <c r="J114" s="38"/>
      <c r="K114" s="38"/>
      <c r="L114" s="42"/>
    </row>
    <row r="115" spans="2:12" s="1" customFormat="1" ht="16.5" customHeight="1">
      <c r="B115" s="37"/>
      <c r="C115" s="38"/>
      <c r="D115" s="38"/>
      <c r="E115" s="70" t="str">
        <f>E9</f>
        <v>ZTI - Zdravotně-technické instalace</v>
      </c>
      <c r="F115" s="38"/>
      <c r="G115" s="38"/>
      <c r="H115" s="38"/>
      <c r="I115" s="139"/>
      <c r="J115" s="38"/>
      <c r="K115" s="38"/>
      <c r="L115" s="42"/>
    </row>
    <row r="116" spans="2:12" s="1" customFormat="1" ht="6.95" customHeight="1">
      <c r="B116" s="37"/>
      <c r="C116" s="38"/>
      <c r="D116" s="38"/>
      <c r="E116" s="38"/>
      <c r="F116" s="38"/>
      <c r="G116" s="38"/>
      <c r="H116" s="38"/>
      <c r="I116" s="139"/>
      <c r="J116" s="38"/>
      <c r="K116" s="38"/>
      <c r="L116" s="42"/>
    </row>
    <row r="117" spans="2:12" s="1" customFormat="1" ht="12" customHeight="1">
      <c r="B117" s="37"/>
      <c r="C117" s="31" t="s">
        <v>20</v>
      </c>
      <c r="D117" s="38"/>
      <c r="E117" s="38"/>
      <c r="F117" s="26" t="str">
        <f>F12</f>
        <v>Matiční ul. č.p. 184/7</v>
      </c>
      <c r="G117" s="38"/>
      <c r="H117" s="38"/>
      <c r="I117" s="142" t="s">
        <v>22</v>
      </c>
      <c r="J117" s="73" t="str">
        <f>IF(J12="","",J12)</f>
        <v>4. 9. 2019</v>
      </c>
      <c r="K117" s="38"/>
      <c r="L117" s="42"/>
    </row>
    <row r="118" spans="2:12" s="1" customFormat="1" ht="6.95" customHeight="1">
      <c r="B118" s="37"/>
      <c r="C118" s="38"/>
      <c r="D118" s="38"/>
      <c r="E118" s="38"/>
      <c r="F118" s="38"/>
      <c r="G118" s="38"/>
      <c r="H118" s="38"/>
      <c r="I118" s="139"/>
      <c r="J118" s="38"/>
      <c r="K118" s="38"/>
      <c r="L118" s="42"/>
    </row>
    <row r="119" spans="2:12" s="1" customFormat="1" ht="27.9" customHeight="1">
      <c r="B119" s="37"/>
      <c r="C119" s="31" t="s">
        <v>24</v>
      </c>
      <c r="D119" s="38"/>
      <c r="E119" s="38"/>
      <c r="F119" s="26" t="str">
        <f>E15</f>
        <v>Statutární město Ústí nad Labem</v>
      </c>
      <c r="G119" s="38"/>
      <c r="H119" s="38"/>
      <c r="I119" s="142" t="s">
        <v>30</v>
      </c>
      <c r="J119" s="35" t="str">
        <f>E21</f>
        <v>REGIONPROJEKT s.r.o.</v>
      </c>
      <c r="K119" s="38"/>
      <c r="L119" s="42"/>
    </row>
    <row r="120" spans="2:12" s="1" customFormat="1" ht="15.15" customHeight="1">
      <c r="B120" s="37"/>
      <c r="C120" s="31" t="s">
        <v>28</v>
      </c>
      <c r="D120" s="38"/>
      <c r="E120" s="38"/>
      <c r="F120" s="26" t="str">
        <f>IF(E18="","",E18)</f>
        <v>Vyplň údaj</v>
      </c>
      <c r="G120" s="38"/>
      <c r="H120" s="38"/>
      <c r="I120" s="142" t="s">
        <v>33</v>
      </c>
      <c r="J120" s="35" t="str">
        <f>E24</f>
        <v>J. Duben</v>
      </c>
      <c r="K120" s="38"/>
      <c r="L120" s="42"/>
    </row>
    <row r="121" spans="2:12" s="1" customFormat="1" ht="10.3" customHeight="1">
      <c r="B121" s="37"/>
      <c r="C121" s="38"/>
      <c r="D121" s="38"/>
      <c r="E121" s="38"/>
      <c r="F121" s="38"/>
      <c r="G121" s="38"/>
      <c r="H121" s="38"/>
      <c r="I121" s="139"/>
      <c r="J121" s="38"/>
      <c r="K121" s="38"/>
      <c r="L121" s="42"/>
    </row>
    <row r="122" spans="2:20" s="10" customFormat="1" ht="29.25" customHeight="1">
      <c r="B122" s="197"/>
      <c r="C122" s="198" t="s">
        <v>180</v>
      </c>
      <c r="D122" s="199" t="s">
        <v>61</v>
      </c>
      <c r="E122" s="199" t="s">
        <v>57</v>
      </c>
      <c r="F122" s="199" t="s">
        <v>58</v>
      </c>
      <c r="G122" s="199" t="s">
        <v>181</v>
      </c>
      <c r="H122" s="199" t="s">
        <v>182</v>
      </c>
      <c r="I122" s="200" t="s">
        <v>183</v>
      </c>
      <c r="J122" s="201" t="s">
        <v>151</v>
      </c>
      <c r="K122" s="202" t="s">
        <v>184</v>
      </c>
      <c r="L122" s="203"/>
      <c r="M122" s="94" t="s">
        <v>1</v>
      </c>
      <c r="N122" s="95" t="s">
        <v>40</v>
      </c>
      <c r="O122" s="95" t="s">
        <v>185</v>
      </c>
      <c r="P122" s="95" t="s">
        <v>186</v>
      </c>
      <c r="Q122" s="95" t="s">
        <v>187</v>
      </c>
      <c r="R122" s="95" t="s">
        <v>188</v>
      </c>
      <c r="S122" s="95" t="s">
        <v>189</v>
      </c>
      <c r="T122" s="96" t="s">
        <v>190</v>
      </c>
    </row>
    <row r="123" spans="2:63" s="1" customFormat="1" ht="22.8" customHeight="1">
      <c r="B123" s="37"/>
      <c r="C123" s="101" t="s">
        <v>191</v>
      </c>
      <c r="D123" s="38"/>
      <c r="E123" s="38"/>
      <c r="F123" s="38"/>
      <c r="G123" s="38"/>
      <c r="H123" s="38"/>
      <c r="I123" s="139"/>
      <c r="J123" s="204">
        <f>BK123</f>
        <v>0</v>
      </c>
      <c r="K123" s="38"/>
      <c r="L123" s="42"/>
      <c r="M123" s="97"/>
      <c r="N123" s="98"/>
      <c r="O123" s="98"/>
      <c r="P123" s="205">
        <f>P124+P127</f>
        <v>0</v>
      </c>
      <c r="Q123" s="98"/>
      <c r="R123" s="205">
        <f>R124+R127</f>
        <v>0.7615029999999998</v>
      </c>
      <c r="S123" s="98"/>
      <c r="T123" s="206">
        <f>T124+T127</f>
        <v>0.001</v>
      </c>
      <c r="AT123" s="16" t="s">
        <v>75</v>
      </c>
      <c r="AU123" s="16" t="s">
        <v>153</v>
      </c>
      <c r="BK123" s="207">
        <f>BK124+BK127</f>
        <v>0</v>
      </c>
    </row>
    <row r="124" spans="2:63" s="11" customFormat="1" ht="25.9" customHeight="1">
      <c r="B124" s="208"/>
      <c r="C124" s="209"/>
      <c r="D124" s="210" t="s">
        <v>75</v>
      </c>
      <c r="E124" s="211" t="s">
        <v>192</v>
      </c>
      <c r="F124" s="211" t="s">
        <v>193</v>
      </c>
      <c r="G124" s="209"/>
      <c r="H124" s="209"/>
      <c r="I124" s="212"/>
      <c r="J124" s="213">
        <f>BK124</f>
        <v>0</v>
      </c>
      <c r="K124" s="209"/>
      <c r="L124" s="214"/>
      <c r="M124" s="215"/>
      <c r="N124" s="216"/>
      <c r="O124" s="216"/>
      <c r="P124" s="217">
        <f>P125</f>
        <v>0</v>
      </c>
      <c r="Q124" s="216"/>
      <c r="R124" s="217">
        <f>R125</f>
        <v>0</v>
      </c>
      <c r="S124" s="216"/>
      <c r="T124" s="218">
        <f>T125</f>
        <v>0.001</v>
      </c>
      <c r="AR124" s="219" t="s">
        <v>84</v>
      </c>
      <c r="AT124" s="220" t="s">
        <v>75</v>
      </c>
      <c r="AU124" s="220" t="s">
        <v>76</v>
      </c>
      <c r="AY124" s="219" t="s">
        <v>194</v>
      </c>
      <c r="BK124" s="221">
        <f>BK125</f>
        <v>0</v>
      </c>
    </row>
    <row r="125" spans="2:63" s="11" customFormat="1" ht="22.8" customHeight="1">
      <c r="B125" s="208"/>
      <c r="C125" s="209"/>
      <c r="D125" s="210" t="s">
        <v>75</v>
      </c>
      <c r="E125" s="222" t="s">
        <v>248</v>
      </c>
      <c r="F125" s="222" t="s">
        <v>365</v>
      </c>
      <c r="G125" s="209"/>
      <c r="H125" s="209"/>
      <c r="I125" s="212"/>
      <c r="J125" s="223">
        <f>BK125</f>
        <v>0</v>
      </c>
      <c r="K125" s="209"/>
      <c r="L125" s="214"/>
      <c r="M125" s="215"/>
      <c r="N125" s="216"/>
      <c r="O125" s="216"/>
      <c r="P125" s="217">
        <f>P126</f>
        <v>0</v>
      </c>
      <c r="Q125" s="216"/>
      <c r="R125" s="217">
        <f>R126</f>
        <v>0</v>
      </c>
      <c r="S125" s="216"/>
      <c r="T125" s="218">
        <f>T126</f>
        <v>0.001</v>
      </c>
      <c r="AR125" s="219" t="s">
        <v>84</v>
      </c>
      <c r="AT125" s="220" t="s">
        <v>75</v>
      </c>
      <c r="AU125" s="220" t="s">
        <v>84</v>
      </c>
      <c r="AY125" s="219" t="s">
        <v>194</v>
      </c>
      <c r="BK125" s="221">
        <f>BK126</f>
        <v>0</v>
      </c>
    </row>
    <row r="126" spans="2:65" s="1" customFormat="1" ht="48" customHeight="1">
      <c r="B126" s="37"/>
      <c r="C126" s="224" t="s">
        <v>84</v>
      </c>
      <c r="D126" s="224" t="s">
        <v>196</v>
      </c>
      <c r="E126" s="225" t="s">
        <v>1306</v>
      </c>
      <c r="F126" s="226" t="s">
        <v>1307</v>
      </c>
      <c r="G126" s="227" t="s">
        <v>1300</v>
      </c>
      <c r="H126" s="228">
        <v>1</v>
      </c>
      <c r="I126" s="229"/>
      <c r="J126" s="230">
        <f>ROUND(I126*H126,2)</f>
        <v>0</v>
      </c>
      <c r="K126" s="226" t="s">
        <v>1</v>
      </c>
      <c r="L126" s="42"/>
      <c r="M126" s="231" t="s">
        <v>1</v>
      </c>
      <c r="N126" s="232" t="s">
        <v>42</v>
      </c>
      <c r="O126" s="85"/>
      <c r="P126" s="233">
        <f>O126*H126</f>
        <v>0</v>
      </c>
      <c r="Q126" s="233">
        <v>0</v>
      </c>
      <c r="R126" s="233">
        <f>Q126*H126</f>
        <v>0</v>
      </c>
      <c r="S126" s="233">
        <v>0.001</v>
      </c>
      <c r="T126" s="234">
        <f>S126*H126</f>
        <v>0.001</v>
      </c>
      <c r="AR126" s="235" t="s">
        <v>201</v>
      </c>
      <c r="AT126" s="235" t="s">
        <v>196</v>
      </c>
      <c r="AU126" s="235" t="s">
        <v>86</v>
      </c>
      <c r="AY126" s="16" t="s">
        <v>194</v>
      </c>
      <c r="BE126" s="236">
        <f>IF(N126="základní",J126,0)</f>
        <v>0</v>
      </c>
      <c r="BF126" s="236">
        <f>IF(N126="snížená",J126,0)</f>
        <v>0</v>
      </c>
      <c r="BG126" s="236">
        <f>IF(N126="zákl. přenesená",J126,0)</f>
        <v>0</v>
      </c>
      <c r="BH126" s="236">
        <f>IF(N126="sníž. přenesená",J126,0)</f>
        <v>0</v>
      </c>
      <c r="BI126" s="236">
        <f>IF(N126="nulová",J126,0)</f>
        <v>0</v>
      </c>
      <c r="BJ126" s="16" t="s">
        <v>86</v>
      </c>
      <c r="BK126" s="236">
        <f>ROUND(I126*H126,2)</f>
        <v>0</v>
      </c>
      <c r="BL126" s="16" t="s">
        <v>201</v>
      </c>
      <c r="BM126" s="235" t="s">
        <v>1308</v>
      </c>
    </row>
    <row r="127" spans="2:63" s="11" customFormat="1" ht="25.9" customHeight="1">
      <c r="B127" s="208"/>
      <c r="C127" s="209"/>
      <c r="D127" s="210" t="s">
        <v>75</v>
      </c>
      <c r="E127" s="211" t="s">
        <v>504</v>
      </c>
      <c r="F127" s="211" t="s">
        <v>505</v>
      </c>
      <c r="G127" s="209"/>
      <c r="H127" s="209"/>
      <c r="I127" s="212"/>
      <c r="J127" s="213">
        <f>BK127</f>
        <v>0</v>
      </c>
      <c r="K127" s="209"/>
      <c r="L127" s="214"/>
      <c r="M127" s="215"/>
      <c r="N127" s="216"/>
      <c r="O127" s="216"/>
      <c r="P127" s="217">
        <f>P128+P138+P151+P164</f>
        <v>0</v>
      </c>
      <c r="Q127" s="216"/>
      <c r="R127" s="217">
        <f>R128+R138+R151+R164</f>
        <v>0.7615029999999998</v>
      </c>
      <c r="S127" s="216"/>
      <c r="T127" s="218">
        <f>T128+T138+T151+T164</f>
        <v>0</v>
      </c>
      <c r="AR127" s="219" t="s">
        <v>86</v>
      </c>
      <c r="AT127" s="220" t="s">
        <v>75</v>
      </c>
      <c r="AU127" s="220" t="s">
        <v>76</v>
      </c>
      <c r="AY127" s="219" t="s">
        <v>194</v>
      </c>
      <c r="BK127" s="221">
        <f>BK128+BK138+BK151+BK164</f>
        <v>0</v>
      </c>
    </row>
    <row r="128" spans="2:63" s="11" customFormat="1" ht="22.8" customHeight="1">
      <c r="B128" s="208"/>
      <c r="C128" s="209"/>
      <c r="D128" s="210" t="s">
        <v>75</v>
      </c>
      <c r="E128" s="222" t="s">
        <v>1309</v>
      </c>
      <c r="F128" s="222" t="s">
        <v>1310</v>
      </c>
      <c r="G128" s="209"/>
      <c r="H128" s="209"/>
      <c r="I128" s="212"/>
      <c r="J128" s="223">
        <f>BK128</f>
        <v>0</v>
      </c>
      <c r="K128" s="209"/>
      <c r="L128" s="214"/>
      <c r="M128" s="215"/>
      <c r="N128" s="216"/>
      <c r="O128" s="216"/>
      <c r="P128" s="217">
        <f>SUM(P129:P137)</f>
        <v>0</v>
      </c>
      <c r="Q128" s="216"/>
      <c r="R128" s="217">
        <f>SUM(R129:R137)</f>
        <v>0.07180499999999998</v>
      </c>
      <c r="S128" s="216"/>
      <c r="T128" s="218">
        <f>SUM(T129:T137)</f>
        <v>0</v>
      </c>
      <c r="AR128" s="219" t="s">
        <v>86</v>
      </c>
      <c r="AT128" s="220" t="s">
        <v>75</v>
      </c>
      <c r="AU128" s="220" t="s">
        <v>84</v>
      </c>
      <c r="AY128" s="219" t="s">
        <v>194</v>
      </c>
      <c r="BK128" s="221">
        <f>SUM(BK129:BK137)</f>
        <v>0</v>
      </c>
    </row>
    <row r="129" spans="2:65" s="1" customFormat="1" ht="16.5" customHeight="1">
      <c r="B129" s="37"/>
      <c r="C129" s="224" t="s">
        <v>86</v>
      </c>
      <c r="D129" s="224" t="s">
        <v>196</v>
      </c>
      <c r="E129" s="225" t="s">
        <v>1311</v>
      </c>
      <c r="F129" s="226" t="s">
        <v>1312</v>
      </c>
      <c r="G129" s="227" t="s">
        <v>325</v>
      </c>
      <c r="H129" s="228">
        <v>15</v>
      </c>
      <c r="I129" s="229"/>
      <c r="J129" s="230">
        <f>ROUND(I129*H129,2)</f>
        <v>0</v>
      </c>
      <c r="K129" s="226" t="s">
        <v>200</v>
      </c>
      <c r="L129" s="42"/>
      <c r="M129" s="231" t="s">
        <v>1</v>
      </c>
      <c r="N129" s="232" t="s">
        <v>42</v>
      </c>
      <c r="O129" s="85"/>
      <c r="P129" s="233">
        <f>O129*H129</f>
        <v>0</v>
      </c>
      <c r="Q129" s="233">
        <v>0.00175</v>
      </c>
      <c r="R129" s="233">
        <f>Q129*H129</f>
        <v>0.02625</v>
      </c>
      <c r="S129" s="233">
        <v>0</v>
      </c>
      <c r="T129" s="234">
        <f>S129*H129</f>
        <v>0</v>
      </c>
      <c r="AR129" s="235" t="s">
        <v>299</v>
      </c>
      <c r="AT129" s="235" t="s">
        <v>196</v>
      </c>
      <c r="AU129" s="235" t="s">
        <v>86</v>
      </c>
      <c r="AY129" s="16" t="s">
        <v>194</v>
      </c>
      <c r="BE129" s="236">
        <f>IF(N129="základní",J129,0)</f>
        <v>0</v>
      </c>
      <c r="BF129" s="236">
        <f>IF(N129="snížená",J129,0)</f>
        <v>0</v>
      </c>
      <c r="BG129" s="236">
        <f>IF(N129="zákl. přenesená",J129,0)</f>
        <v>0</v>
      </c>
      <c r="BH129" s="236">
        <f>IF(N129="sníž. přenesená",J129,0)</f>
        <v>0</v>
      </c>
      <c r="BI129" s="236">
        <f>IF(N129="nulová",J129,0)</f>
        <v>0</v>
      </c>
      <c r="BJ129" s="16" t="s">
        <v>86</v>
      </c>
      <c r="BK129" s="236">
        <f>ROUND(I129*H129,2)</f>
        <v>0</v>
      </c>
      <c r="BL129" s="16" t="s">
        <v>299</v>
      </c>
      <c r="BM129" s="235" t="s">
        <v>1313</v>
      </c>
    </row>
    <row r="130" spans="2:65" s="1" customFormat="1" ht="16.5" customHeight="1">
      <c r="B130" s="37"/>
      <c r="C130" s="224" t="s">
        <v>209</v>
      </c>
      <c r="D130" s="224" t="s">
        <v>196</v>
      </c>
      <c r="E130" s="225" t="s">
        <v>1314</v>
      </c>
      <c r="F130" s="226" t="s">
        <v>1315</v>
      </c>
      <c r="G130" s="227" t="s">
        <v>325</v>
      </c>
      <c r="H130" s="228">
        <v>29</v>
      </c>
      <c r="I130" s="229"/>
      <c r="J130" s="230">
        <f>ROUND(I130*H130,2)</f>
        <v>0</v>
      </c>
      <c r="K130" s="226" t="s">
        <v>200</v>
      </c>
      <c r="L130" s="42"/>
      <c r="M130" s="231" t="s">
        <v>1</v>
      </c>
      <c r="N130" s="232" t="s">
        <v>42</v>
      </c>
      <c r="O130" s="85"/>
      <c r="P130" s="233">
        <f>O130*H130</f>
        <v>0</v>
      </c>
      <c r="Q130" s="233">
        <v>0.00121</v>
      </c>
      <c r="R130" s="233">
        <f>Q130*H130</f>
        <v>0.035089999999999996</v>
      </c>
      <c r="S130" s="233">
        <v>0</v>
      </c>
      <c r="T130" s="234">
        <f>S130*H130</f>
        <v>0</v>
      </c>
      <c r="AR130" s="235" t="s">
        <v>299</v>
      </c>
      <c r="AT130" s="235" t="s">
        <v>196</v>
      </c>
      <c r="AU130" s="235" t="s">
        <v>86</v>
      </c>
      <c r="AY130" s="16" t="s">
        <v>194</v>
      </c>
      <c r="BE130" s="236">
        <f>IF(N130="základní",J130,0)</f>
        <v>0</v>
      </c>
      <c r="BF130" s="236">
        <f>IF(N130="snížená",J130,0)</f>
        <v>0</v>
      </c>
      <c r="BG130" s="236">
        <f>IF(N130="zákl. přenesená",J130,0)</f>
        <v>0</v>
      </c>
      <c r="BH130" s="236">
        <f>IF(N130="sníž. přenesená",J130,0)</f>
        <v>0</v>
      </c>
      <c r="BI130" s="236">
        <f>IF(N130="nulová",J130,0)</f>
        <v>0</v>
      </c>
      <c r="BJ130" s="16" t="s">
        <v>86</v>
      </c>
      <c r="BK130" s="236">
        <f>ROUND(I130*H130,2)</f>
        <v>0</v>
      </c>
      <c r="BL130" s="16" t="s">
        <v>299</v>
      </c>
      <c r="BM130" s="235" t="s">
        <v>1316</v>
      </c>
    </row>
    <row r="131" spans="2:65" s="1" customFormat="1" ht="16.5" customHeight="1">
      <c r="B131" s="37"/>
      <c r="C131" s="224" t="s">
        <v>201</v>
      </c>
      <c r="D131" s="224" t="s">
        <v>196</v>
      </c>
      <c r="E131" s="225" t="s">
        <v>1317</v>
      </c>
      <c r="F131" s="226" t="s">
        <v>1318</v>
      </c>
      <c r="G131" s="227" t="s">
        <v>325</v>
      </c>
      <c r="H131" s="228">
        <v>19.5</v>
      </c>
      <c r="I131" s="229"/>
      <c r="J131" s="230">
        <f>ROUND(I131*H131,2)</f>
        <v>0</v>
      </c>
      <c r="K131" s="226" t="s">
        <v>200</v>
      </c>
      <c r="L131" s="42"/>
      <c r="M131" s="231" t="s">
        <v>1</v>
      </c>
      <c r="N131" s="232" t="s">
        <v>42</v>
      </c>
      <c r="O131" s="85"/>
      <c r="P131" s="233">
        <f>O131*H131</f>
        <v>0</v>
      </c>
      <c r="Q131" s="233">
        <v>0.00035</v>
      </c>
      <c r="R131" s="233">
        <f>Q131*H131</f>
        <v>0.006825</v>
      </c>
      <c r="S131" s="233">
        <v>0</v>
      </c>
      <c r="T131" s="234">
        <f>S131*H131</f>
        <v>0</v>
      </c>
      <c r="AR131" s="235" t="s">
        <v>299</v>
      </c>
      <c r="AT131" s="235" t="s">
        <v>196</v>
      </c>
      <c r="AU131" s="235" t="s">
        <v>86</v>
      </c>
      <c r="AY131" s="16" t="s">
        <v>194</v>
      </c>
      <c r="BE131" s="236">
        <f>IF(N131="základní",J131,0)</f>
        <v>0</v>
      </c>
      <c r="BF131" s="236">
        <f>IF(N131="snížená",J131,0)</f>
        <v>0</v>
      </c>
      <c r="BG131" s="236">
        <f>IF(N131="zákl. přenesená",J131,0)</f>
        <v>0</v>
      </c>
      <c r="BH131" s="236">
        <f>IF(N131="sníž. přenesená",J131,0)</f>
        <v>0</v>
      </c>
      <c r="BI131" s="236">
        <f>IF(N131="nulová",J131,0)</f>
        <v>0</v>
      </c>
      <c r="BJ131" s="16" t="s">
        <v>86</v>
      </c>
      <c r="BK131" s="236">
        <f>ROUND(I131*H131,2)</f>
        <v>0</v>
      </c>
      <c r="BL131" s="16" t="s">
        <v>299</v>
      </c>
      <c r="BM131" s="235" t="s">
        <v>1319</v>
      </c>
    </row>
    <row r="132" spans="2:65" s="1" customFormat="1" ht="16.5" customHeight="1">
      <c r="B132" s="37"/>
      <c r="C132" s="224" t="s">
        <v>220</v>
      </c>
      <c r="D132" s="224" t="s">
        <v>196</v>
      </c>
      <c r="E132" s="225" t="s">
        <v>1320</v>
      </c>
      <c r="F132" s="226" t="s">
        <v>1321</v>
      </c>
      <c r="G132" s="227" t="s">
        <v>231</v>
      </c>
      <c r="H132" s="228">
        <v>1</v>
      </c>
      <c r="I132" s="229"/>
      <c r="J132" s="230">
        <f>ROUND(I132*H132,2)</f>
        <v>0</v>
      </c>
      <c r="K132" s="226" t="s">
        <v>200</v>
      </c>
      <c r="L132" s="42"/>
      <c r="M132" s="231" t="s">
        <v>1</v>
      </c>
      <c r="N132" s="232" t="s">
        <v>42</v>
      </c>
      <c r="O132" s="85"/>
      <c r="P132" s="233">
        <f>O132*H132</f>
        <v>0</v>
      </c>
      <c r="Q132" s="233">
        <v>0</v>
      </c>
      <c r="R132" s="233">
        <f>Q132*H132</f>
        <v>0</v>
      </c>
      <c r="S132" s="233">
        <v>0</v>
      </c>
      <c r="T132" s="234">
        <f>S132*H132</f>
        <v>0</v>
      </c>
      <c r="AR132" s="235" t="s">
        <v>299</v>
      </c>
      <c r="AT132" s="235" t="s">
        <v>196</v>
      </c>
      <c r="AU132" s="235" t="s">
        <v>86</v>
      </c>
      <c r="AY132" s="16" t="s">
        <v>194</v>
      </c>
      <c r="BE132" s="236">
        <f>IF(N132="základní",J132,0)</f>
        <v>0</v>
      </c>
      <c r="BF132" s="236">
        <f>IF(N132="snížená",J132,0)</f>
        <v>0</v>
      </c>
      <c r="BG132" s="236">
        <f>IF(N132="zákl. přenesená",J132,0)</f>
        <v>0</v>
      </c>
      <c r="BH132" s="236">
        <f>IF(N132="sníž. přenesená",J132,0)</f>
        <v>0</v>
      </c>
      <c r="BI132" s="236">
        <f>IF(N132="nulová",J132,0)</f>
        <v>0</v>
      </c>
      <c r="BJ132" s="16" t="s">
        <v>86</v>
      </c>
      <c r="BK132" s="236">
        <f>ROUND(I132*H132,2)</f>
        <v>0</v>
      </c>
      <c r="BL132" s="16" t="s">
        <v>299</v>
      </c>
      <c r="BM132" s="235" t="s">
        <v>1322</v>
      </c>
    </row>
    <row r="133" spans="2:65" s="1" customFormat="1" ht="24" customHeight="1">
      <c r="B133" s="37"/>
      <c r="C133" s="224" t="s">
        <v>228</v>
      </c>
      <c r="D133" s="224" t="s">
        <v>196</v>
      </c>
      <c r="E133" s="225" t="s">
        <v>1323</v>
      </c>
      <c r="F133" s="226" t="s">
        <v>1324</v>
      </c>
      <c r="G133" s="227" t="s">
        <v>231</v>
      </c>
      <c r="H133" s="228">
        <v>3</v>
      </c>
      <c r="I133" s="229"/>
      <c r="J133" s="230">
        <f>ROUND(I133*H133,2)</f>
        <v>0</v>
      </c>
      <c r="K133" s="226" t="s">
        <v>200</v>
      </c>
      <c r="L133" s="42"/>
      <c r="M133" s="231" t="s">
        <v>1</v>
      </c>
      <c r="N133" s="232" t="s">
        <v>42</v>
      </c>
      <c r="O133" s="85"/>
      <c r="P133" s="233">
        <f>O133*H133</f>
        <v>0</v>
      </c>
      <c r="Q133" s="233">
        <v>0.00102</v>
      </c>
      <c r="R133" s="233">
        <f>Q133*H133</f>
        <v>0.0030600000000000002</v>
      </c>
      <c r="S133" s="233">
        <v>0</v>
      </c>
      <c r="T133" s="234">
        <f>S133*H133</f>
        <v>0</v>
      </c>
      <c r="AR133" s="235" t="s">
        <v>299</v>
      </c>
      <c r="AT133" s="235" t="s">
        <v>196</v>
      </c>
      <c r="AU133" s="235" t="s">
        <v>86</v>
      </c>
      <c r="AY133" s="16" t="s">
        <v>194</v>
      </c>
      <c r="BE133" s="236">
        <f>IF(N133="základní",J133,0)</f>
        <v>0</v>
      </c>
      <c r="BF133" s="236">
        <f>IF(N133="snížená",J133,0)</f>
        <v>0</v>
      </c>
      <c r="BG133" s="236">
        <f>IF(N133="zákl. přenesená",J133,0)</f>
        <v>0</v>
      </c>
      <c r="BH133" s="236">
        <f>IF(N133="sníž. přenesená",J133,0)</f>
        <v>0</v>
      </c>
      <c r="BI133" s="236">
        <f>IF(N133="nulová",J133,0)</f>
        <v>0</v>
      </c>
      <c r="BJ133" s="16" t="s">
        <v>86</v>
      </c>
      <c r="BK133" s="236">
        <f>ROUND(I133*H133,2)</f>
        <v>0</v>
      </c>
      <c r="BL133" s="16" t="s">
        <v>299</v>
      </c>
      <c r="BM133" s="235" t="s">
        <v>1325</v>
      </c>
    </row>
    <row r="134" spans="2:65" s="1" customFormat="1" ht="16.5" customHeight="1">
      <c r="B134" s="37"/>
      <c r="C134" s="224" t="s">
        <v>235</v>
      </c>
      <c r="D134" s="224" t="s">
        <v>196</v>
      </c>
      <c r="E134" s="225" t="s">
        <v>1326</v>
      </c>
      <c r="F134" s="226" t="s">
        <v>1327</v>
      </c>
      <c r="G134" s="227" t="s">
        <v>231</v>
      </c>
      <c r="H134" s="228">
        <v>2</v>
      </c>
      <c r="I134" s="229"/>
      <c r="J134" s="230">
        <f>ROUND(I134*H134,2)</f>
        <v>0</v>
      </c>
      <c r="K134" s="226" t="s">
        <v>200</v>
      </c>
      <c r="L134" s="42"/>
      <c r="M134" s="231" t="s">
        <v>1</v>
      </c>
      <c r="N134" s="232" t="s">
        <v>42</v>
      </c>
      <c r="O134" s="85"/>
      <c r="P134" s="233">
        <f>O134*H134</f>
        <v>0</v>
      </c>
      <c r="Q134" s="233">
        <v>0.00029</v>
      </c>
      <c r="R134" s="233">
        <f>Q134*H134</f>
        <v>0.00058</v>
      </c>
      <c r="S134" s="233">
        <v>0</v>
      </c>
      <c r="T134" s="234">
        <f>S134*H134</f>
        <v>0</v>
      </c>
      <c r="AR134" s="235" t="s">
        <v>299</v>
      </c>
      <c r="AT134" s="235" t="s">
        <v>196</v>
      </c>
      <c r="AU134" s="235" t="s">
        <v>86</v>
      </c>
      <c r="AY134" s="16" t="s">
        <v>194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6" t="s">
        <v>86</v>
      </c>
      <c r="BK134" s="236">
        <f>ROUND(I134*H134,2)</f>
        <v>0</v>
      </c>
      <c r="BL134" s="16" t="s">
        <v>299</v>
      </c>
      <c r="BM134" s="235" t="s">
        <v>1328</v>
      </c>
    </row>
    <row r="135" spans="2:65" s="1" customFormat="1" ht="16.5" customHeight="1">
      <c r="B135" s="37"/>
      <c r="C135" s="224" t="s">
        <v>242</v>
      </c>
      <c r="D135" s="224" t="s">
        <v>196</v>
      </c>
      <c r="E135" s="225" t="s">
        <v>1329</v>
      </c>
      <c r="F135" s="226" t="s">
        <v>1330</v>
      </c>
      <c r="G135" s="227" t="s">
        <v>325</v>
      </c>
      <c r="H135" s="228">
        <v>63.5</v>
      </c>
      <c r="I135" s="229"/>
      <c r="J135" s="230">
        <f>ROUND(I135*H135,2)</f>
        <v>0</v>
      </c>
      <c r="K135" s="226" t="s">
        <v>200</v>
      </c>
      <c r="L135" s="42"/>
      <c r="M135" s="231" t="s">
        <v>1</v>
      </c>
      <c r="N135" s="232" t="s">
        <v>42</v>
      </c>
      <c r="O135" s="85"/>
      <c r="P135" s="233">
        <f>O135*H135</f>
        <v>0</v>
      </c>
      <c r="Q135" s="233">
        <v>0</v>
      </c>
      <c r="R135" s="233">
        <f>Q135*H135</f>
        <v>0</v>
      </c>
      <c r="S135" s="233">
        <v>0</v>
      </c>
      <c r="T135" s="234">
        <f>S135*H135</f>
        <v>0</v>
      </c>
      <c r="AR135" s="235" t="s">
        <v>299</v>
      </c>
      <c r="AT135" s="235" t="s">
        <v>196</v>
      </c>
      <c r="AU135" s="235" t="s">
        <v>86</v>
      </c>
      <c r="AY135" s="16" t="s">
        <v>194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86</v>
      </c>
      <c r="BK135" s="236">
        <f>ROUND(I135*H135,2)</f>
        <v>0</v>
      </c>
      <c r="BL135" s="16" t="s">
        <v>299</v>
      </c>
      <c r="BM135" s="235" t="s">
        <v>1331</v>
      </c>
    </row>
    <row r="136" spans="2:51" s="13" customFormat="1" ht="12">
      <c r="B136" s="248"/>
      <c r="C136" s="249"/>
      <c r="D136" s="239" t="s">
        <v>203</v>
      </c>
      <c r="E136" s="250" t="s">
        <v>1</v>
      </c>
      <c r="F136" s="251" t="s">
        <v>1332</v>
      </c>
      <c r="G136" s="249"/>
      <c r="H136" s="252">
        <v>63.5</v>
      </c>
      <c r="I136" s="253"/>
      <c r="J136" s="249"/>
      <c r="K136" s="249"/>
      <c r="L136" s="254"/>
      <c r="M136" s="255"/>
      <c r="N136" s="256"/>
      <c r="O136" s="256"/>
      <c r="P136" s="256"/>
      <c r="Q136" s="256"/>
      <c r="R136" s="256"/>
      <c r="S136" s="256"/>
      <c r="T136" s="257"/>
      <c r="AT136" s="258" t="s">
        <v>203</v>
      </c>
      <c r="AU136" s="258" t="s">
        <v>86</v>
      </c>
      <c r="AV136" s="13" t="s">
        <v>86</v>
      </c>
      <c r="AW136" s="13" t="s">
        <v>32</v>
      </c>
      <c r="AX136" s="13" t="s">
        <v>84</v>
      </c>
      <c r="AY136" s="258" t="s">
        <v>194</v>
      </c>
    </row>
    <row r="137" spans="2:65" s="1" customFormat="1" ht="24" customHeight="1">
      <c r="B137" s="37"/>
      <c r="C137" s="224" t="s">
        <v>248</v>
      </c>
      <c r="D137" s="224" t="s">
        <v>196</v>
      </c>
      <c r="E137" s="225" t="s">
        <v>1333</v>
      </c>
      <c r="F137" s="226" t="s">
        <v>1334</v>
      </c>
      <c r="G137" s="227" t="s">
        <v>223</v>
      </c>
      <c r="H137" s="228">
        <v>0.072</v>
      </c>
      <c r="I137" s="229"/>
      <c r="J137" s="230">
        <f>ROUND(I137*H137,2)</f>
        <v>0</v>
      </c>
      <c r="K137" s="226" t="s">
        <v>200</v>
      </c>
      <c r="L137" s="42"/>
      <c r="M137" s="231" t="s">
        <v>1</v>
      </c>
      <c r="N137" s="232" t="s">
        <v>42</v>
      </c>
      <c r="O137" s="85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AR137" s="235" t="s">
        <v>299</v>
      </c>
      <c r="AT137" s="235" t="s">
        <v>196</v>
      </c>
      <c r="AU137" s="235" t="s">
        <v>86</v>
      </c>
      <c r="AY137" s="16" t="s">
        <v>194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6" t="s">
        <v>86</v>
      </c>
      <c r="BK137" s="236">
        <f>ROUND(I137*H137,2)</f>
        <v>0</v>
      </c>
      <c r="BL137" s="16" t="s">
        <v>299</v>
      </c>
      <c r="BM137" s="235" t="s">
        <v>1335</v>
      </c>
    </row>
    <row r="138" spans="2:63" s="11" customFormat="1" ht="22.8" customHeight="1">
      <c r="B138" s="208"/>
      <c r="C138" s="209"/>
      <c r="D138" s="210" t="s">
        <v>75</v>
      </c>
      <c r="E138" s="222" t="s">
        <v>1336</v>
      </c>
      <c r="F138" s="222" t="s">
        <v>1337</v>
      </c>
      <c r="G138" s="209"/>
      <c r="H138" s="209"/>
      <c r="I138" s="212"/>
      <c r="J138" s="223">
        <f>BK138</f>
        <v>0</v>
      </c>
      <c r="K138" s="209"/>
      <c r="L138" s="214"/>
      <c r="M138" s="215"/>
      <c r="N138" s="216"/>
      <c r="O138" s="216"/>
      <c r="P138" s="217">
        <f>SUM(P139:P150)</f>
        <v>0</v>
      </c>
      <c r="Q138" s="216"/>
      <c r="R138" s="217">
        <f>SUM(R139:R150)</f>
        <v>0.139018</v>
      </c>
      <c r="S138" s="216"/>
      <c r="T138" s="218">
        <f>SUM(T139:T150)</f>
        <v>0</v>
      </c>
      <c r="AR138" s="219" t="s">
        <v>86</v>
      </c>
      <c r="AT138" s="220" t="s">
        <v>75</v>
      </c>
      <c r="AU138" s="220" t="s">
        <v>84</v>
      </c>
      <c r="AY138" s="219" t="s">
        <v>194</v>
      </c>
      <c r="BK138" s="221">
        <f>SUM(BK139:BK150)</f>
        <v>0</v>
      </c>
    </row>
    <row r="139" spans="2:65" s="1" customFormat="1" ht="24" customHeight="1">
      <c r="B139" s="37"/>
      <c r="C139" s="224" t="s">
        <v>255</v>
      </c>
      <c r="D139" s="224" t="s">
        <v>196</v>
      </c>
      <c r="E139" s="225" t="s">
        <v>1338</v>
      </c>
      <c r="F139" s="226" t="s">
        <v>1339</v>
      </c>
      <c r="G139" s="227" t="s">
        <v>325</v>
      </c>
      <c r="H139" s="228">
        <v>62.6</v>
      </c>
      <c r="I139" s="229"/>
      <c r="J139" s="230">
        <f>ROUND(I139*H139,2)</f>
        <v>0</v>
      </c>
      <c r="K139" s="226" t="s">
        <v>200</v>
      </c>
      <c r="L139" s="42"/>
      <c r="M139" s="231" t="s">
        <v>1</v>
      </c>
      <c r="N139" s="232" t="s">
        <v>42</v>
      </c>
      <c r="O139" s="85"/>
      <c r="P139" s="233">
        <f>O139*H139</f>
        <v>0</v>
      </c>
      <c r="Q139" s="233">
        <v>0.00091</v>
      </c>
      <c r="R139" s="233">
        <f>Q139*H139</f>
        <v>0.056966</v>
      </c>
      <c r="S139" s="233">
        <v>0</v>
      </c>
      <c r="T139" s="234">
        <f>S139*H139</f>
        <v>0</v>
      </c>
      <c r="AR139" s="235" t="s">
        <v>299</v>
      </c>
      <c r="AT139" s="235" t="s">
        <v>196</v>
      </c>
      <c r="AU139" s="235" t="s">
        <v>86</v>
      </c>
      <c r="AY139" s="16" t="s">
        <v>194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6" t="s">
        <v>86</v>
      </c>
      <c r="BK139" s="236">
        <f>ROUND(I139*H139,2)</f>
        <v>0</v>
      </c>
      <c r="BL139" s="16" t="s">
        <v>299</v>
      </c>
      <c r="BM139" s="235" t="s">
        <v>1340</v>
      </c>
    </row>
    <row r="140" spans="2:65" s="1" customFormat="1" ht="24" customHeight="1">
      <c r="B140" s="37"/>
      <c r="C140" s="224" t="s">
        <v>262</v>
      </c>
      <c r="D140" s="224" t="s">
        <v>196</v>
      </c>
      <c r="E140" s="225" t="s">
        <v>1341</v>
      </c>
      <c r="F140" s="226" t="s">
        <v>1342</v>
      </c>
      <c r="G140" s="227" t="s">
        <v>325</v>
      </c>
      <c r="H140" s="228">
        <v>19</v>
      </c>
      <c r="I140" s="229"/>
      <c r="J140" s="230">
        <f>ROUND(I140*H140,2)</f>
        <v>0</v>
      </c>
      <c r="K140" s="226" t="s">
        <v>200</v>
      </c>
      <c r="L140" s="42"/>
      <c r="M140" s="231" t="s">
        <v>1</v>
      </c>
      <c r="N140" s="232" t="s">
        <v>42</v>
      </c>
      <c r="O140" s="85"/>
      <c r="P140" s="233">
        <f>O140*H140</f>
        <v>0</v>
      </c>
      <c r="Q140" s="233">
        <v>0.00119</v>
      </c>
      <c r="R140" s="233">
        <f>Q140*H140</f>
        <v>0.02261</v>
      </c>
      <c r="S140" s="233">
        <v>0</v>
      </c>
      <c r="T140" s="234">
        <f>S140*H140</f>
        <v>0</v>
      </c>
      <c r="AR140" s="235" t="s">
        <v>299</v>
      </c>
      <c r="AT140" s="235" t="s">
        <v>196</v>
      </c>
      <c r="AU140" s="235" t="s">
        <v>86</v>
      </c>
      <c r="AY140" s="16" t="s">
        <v>194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86</v>
      </c>
      <c r="BK140" s="236">
        <f>ROUND(I140*H140,2)</f>
        <v>0</v>
      </c>
      <c r="BL140" s="16" t="s">
        <v>299</v>
      </c>
      <c r="BM140" s="235" t="s">
        <v>1343</v>
      </c>
    </row>
    <row r="141" spans="2:65" s="1" customFormat="1" ht="36" customHeight="1">
      <c r="B141" s="37"/>
      <c r="C141" s="224" t="s">
        <v>273</v>
      </c>
      <c r="D141" s="224" t="s">
        <v>196</v>
      </c>
      <c r="E141" s="225" t="s">
        <v>1344</v>
      </c>
      <c r="F141" s="226" t="s">
        <v>1345</v>
      </c>
      <c r="G141" s="227" t="s">
        <v>325</v>
      </c>
      <c r="H141" s="228">
        <v>81.6</v>
      </c>
      <c r="I141" s="229"/>
      <c r="J141" s="230">
        <f>ROUND(I141*H141,2)</f>
        <v>0</v>
      </c>
      <c r="K141" s="226" t="s">
        <v>200</v>
      </c>
      <c r="L141" s="42"/>
      <c r="M141" s="231" t="s">
        <v>1</v>
      </c>
      <c r="N141" s="232" t="s">
        <v>42</v>
      </c>
      <c r="O141" s="85"/>
      <c r="P141" s="233">
        <f>O141*H141</f>
        <v>0</v>
      </c>
      <c r="Q141" s="233">
        <v>0.00016</v>
      </c>
      <c r="R141" s="233">
        <f>Q141*H141</f>
        <v>0.013056</v>
      </c>
      <c r="S141" s="233">
        <v>0</v>
      </c>
      <c r="T141" s="234">
        <f>S141*H141</f>
        <v>0</v>
      </c>
      <c r="AR141" s="235" t="s">
        <v>299</v>
      </c>
      <c r="AT141" s="235" t="s">
        <v>196</v>
      </c>
      <c r="AU141" s="235" t="s">
        <v>86</v>
      </c>
      <c r="AY141" s="16" t="s">
        <v>194</v>
      </c>
      <c r="BE141" s="236">
        <f>IF(N141="základní",J141,0)</f>
        <v>0</v>
      </c>
      <c r="BF141" s="236">
        <f>IF(N141="snížená",J141,0)</f>
        <v>0</v>
      </c>
      <c r="BG141" s="236">
        <f>IF(N141="zákl. přenesená",J141,0)</f>
        <v>0</v>
      </c>
      <c r="BH141" s="236">
        <f>IF(N141="sníž. přenesená",J141,0)</f>
        <v>0</v>
      </c>
      <c r="BI141" s="236">
        <f>IF(N141="nulová",J141,0)</f>
        <v>0</v>
      </c>
      <c r="BJ141" s="16" t="s">
        <v>86</v>
      </c>
      <c r="BK141" s="236">
        <f>ROUND(I141*H141,2)</f>
        <v>0</v>
      </c>
      <c r="BL141" s="16" t="s">
        <v>299</v>
      </c>
      <c r="BM141" s="235" t="s">
        <v>1346</v>
      </c>
    </row>
    <row r="142" spans="2:51" s="13" customFormat="1" ht="12">
      <c r="B142" s="248"/>
      <c r="C142" s="249"/>
      <c r="D142" s="239" t="s">
        <v>203</v>
      </c>
      <c r="E142" s="250" t="s">
        <v>1</v>
      </c>
      <c r="F142" s="251" t="s">
        <v>1347</v>
      </c>
      <c r="G142" s="249"/>
      <c r="H142" s="252">
        <v>81.6</v>
      </c>
      <c r="I142" s="253"/>
      <c r="J142" s="249"/>
      <c r="K142" s="249"/>
      <c r="L142" s="254"/>
      <c r="M142" s="255"/>
      <c r="N142" s="256"/>
      <c r="O142" s="256"/>
      <c r="P142" s="256"/>
      <c r="Q142" s="256"/>
      <c r="R142" s="256"/>
      <c r="S142" s="256"/>
      <c r="T142" s="257"/>
      <c r="AT142" s="258" t="s">
        <v>203</v>
      </c>
      <c r="AU142" s="258" t="s">
        <v>86</v>
      </c>
      <c r="AV142" s="13" t="s">
        <v>86</v>
      </c>
      <c r="AW142" s="13" t="s">
        <v>32</v>
      </c>
      <c r="AX142" s="13" t="s">
        <v>84</v>
      </c>
      <c r="AY142" s="258" t="s">
        <v>194</v>
      </c>
    </row>
    <row r="143" spans="2:65" s="1" customFormat="1" ht="16.5" customHeight="1">
      <c r="B143" s="37"/>
      <c r="C143" s="224" t="s">
        <v>285</v>
      </c>
      <c r="D143" s="224" t="s">
        <v>196</v>
      </c>
      <c r="E143" s="225" t="s">
        <v>1348</v>
      </c>
      <c r="F143" s="226" t="s">
        <v>1349</v>
      </c>
      <c r="G143" s="227" t="s">
        <v>231</v>
      </c>
      <c r="H143" s="228">
        <v>1</v>
      </c>
      <c r="I143" s="229"/>
      <c r="J143" s="230">
        <f>ROUND(I143*H143,2)</f>
        <v>0</v>
      </c>
      <c r="K143" s="226" t="s">
        <v>1</v>
      </c>
      <c r="L143" s="42"/>
      <c r="M143" s="231" t="s">
        <v>1</v>
      </c>
      <c r="N143" s="232" t="s">
        <v>42</v>
      </c>
      <c r="O143" s="85"/>
      <c r="P143" s="233">
        <f>O143*H143</f>
        <v>0</v>
      </c>
      <c r="Q143" s="233">
        <v>0</v>
      </c>
      <c r="R143" s="233">
        <f>Q143*H143</f>
        <v>0</v>
      </c>
      <c r="S143" s="233">
        <v>0</v>
      </c>
      <c r="T143" s="234">
        <f>S143*H143</f>
        <v>0</v>
      </c>
      <c r="AR143" s="235" t="s">
        <v>299</v>
      </c>
      <c r="AT143" s="235" t="s">
        <v>196</v>
      </c>
      <c r="AU143" s="235" t="s">
        <v>86</v>
      </c>
      <c r="AY143" s="16" t="s">
        <v>194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6" t="s">
        <v>86</v>
      </c>
      <c r="BK143" s="236">
        <f>ROUND(I143*H143,2)</f>
        <v>0</v>
      </c>
      <c r="BL143" s="16" t="s">
        <v>299</v>
      </c>
      <c r="BM143" s="235" t="s">
        <v>1350</v>
      </c>
    </row>
    <row r="144" spans="2:65" s="1" customFormat="1" ht="16.5" customHeight="1">
      <c r="B144" s="37"/>
      <c r="C144" s="224" t="s">
        <v>291</v>
      </c>
      <c r="D144" s="224" t="s">
        <v>196</v>
      </c>
      <c r="E144" s="225" t="s">
        <v>1351</v>
      </c>
      <c r="F144" s="226" t="s">
        <v>1352</v>
      </c>
      <c r="G144" s="227" t="s">
        <v>231</v>
      </c>
      <c r="H144" s="228">
        <v>7</v>
      </c>
      <c r="I144" s="229"/>
      <c r="J144" s="230">
        <f>ROUND(I144*H144,2)</f>
        <v>0</v>
      </c>
      <c r="K144" s="226" t="s">
        <v>200</v>
      </c>
      <c r="L144" s="42"/>
      <c r="M144" s="231" t="s">
        <v>1</v>
      </c>
      <c r="N144" s="232" t="s">
        <v>42</v>
      </c>
      <c r="O144" s="85"/>
      <c r="P144" s="233">
        <f>O144*H144</f>
        <v>0</v>
      </c>
      <c r="Q144" s="233">
        <v>0.00123</v>
      </c>
      <c r="R144" s="233">
        <f>Q144*H144</f>
        <v>0.00861</v>
      </c>
      <c r="S144" s="233">
        <v>0</v>
      </c>
      <c r="T144" s="234">
        <f>S144*H144</f>
        <v>0</v>
      </c>
      <c r="AR144" s="235" t="s">
        <v>299</v>
      </c>
      <c r="AT144" s="235" t="s">
        <v>196</v>
      </c>
      <c r="AU144" s="235" t="s">
        <v>86</v>
      </c>
      <c r="AY144" s="16" t="s">
        <v>194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86</v>
      </c>
      <c r="BK144" s="236">
        <f>ROUND(I144*H144,2)</f>
        <v>0</v>
      </c>
      <c r="BL144" s="16" t="s">
        <v>299</v>
      </c>
      <c r="BM144" s="235" t="s">
        <v>1353</v>
      </c>
    </row>
    <row r="145" spans="2:65" s="1" customFormat="1" ht="16.5" customHeight="1">
      <c r="B145" s="37"/>
      <c r="C145" s="224" t="s">
        <v>8</v>
      </c>
      <c r="D145" s="224" t="s">
        <v>196</v>
      </c>
      <c r="E145" s="225" t="s">
        <v>1354</v>
      </c>
      <c r="F145" s="226" t="s">
        <v>1355</v>
      </c>
      <c r="G145" s="227" t="s">
        <v>231</v>
      </c>
      <c r="H145" s="228">
        <v>3</v>
      </c>
      <c r="I145" s="229"/>
      <c r="J145" s="230">
        <f>ROUND(I145*H145,2)</f>
        <v>0</v>
      </c>
      <c r="K145" s="226" t="s">
        <v>1</v>
      </c>
      <c r="L145" s="42"/>
      <c r="M145" s="231" t="s">
        <v>1</v>
      </c>
      <c r="N145" s="232" t="s">
        <v>42</v>
      </c>
      <c r="O145" s="85"/>
      <c r="P145" s="233">
        <f>O145*H145</f>
        <v>0</v>
      </c>
      <c r="Q145" s="233">
        <v>0.00144</v>
      </c>
      <c r="R145" s="233">
        <f>Q145*H145</f>
        <v>0.00432</v>
      </c>
      <c r="S145" s="233">
        <v>0</v>
      </c>
      <c r="T145" s="234">
        <f>S145*H145</f>
        <v>0</v>
      </c>
      <c r="AR145" s="235" t="s">
        <v>299</v>
      </c>
      <c r="AT145" s="235" t="s">
        <v>196</v>
      </c>
      <c r="AU145" s="235" t="s">
        <v>86</v>
      </c>
      <c r="AY145" s="16" t="s">
        <v>194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6" t="s">
        <v>86</v>
      </c>
      <c r="BK145" s="236">
        <f>ROUND(I145*H145,2)</f>
        <v>0</v>
      </c>
      <c r="BL145" s="16" t="s">
        <v>299</v>
      </c>
      <c r="BM145" s="235" t="s">
        <v>1356</v>
      </c>
    </row>
    <row r="146" spans="2:65" s="1" customFormat="1" ht="24" customHeight="1">
      <c r="B146" s="37"/>
      <c r="C146" s="224" t="s">
        <v>299</v>
      </c>
      <c r="D146" s="224" t="s">
        <v>196</v>
      </c>
      <c r="E146" s="225" t="s">
        <v>1357</v>
      </c>
      <c r="F146" s="226" t="s">
        <v>1358</v>
      </c>
      <c r="G146" s="227" t="s">
        <v>325</v>
      </c>
      <c r="H146" s="228">
        <v>81.6</v>
      </c>
      <c r="I146" s="229"/>
      <c r="J146" s="230">
        <f>ROUND(I146*H146,2)</f>
        <v>0</v>
      </c>
      <c r="K146" s="226" t="s">
        <v>200</v>
      </c>
      <c r="L146" s="42"/>
      <c r="M146" s="231" t="s">
        <v>1</v>
      </c>
      <c r="N146" s="232" t="s">
        <v>42</v>
      </c>
      <c r="O146" s="85"/>
      <c r="P146" s="233">
        <f>O146*H146</f>
        <v>0</v>
      </c>
      <c r="Q146" s="233">
        <v>0.0004</v>
      </c>
      <c r="R146" s="233">
        <f>Q146*H146</f>
        <v>0.03264</v>
      </c>
      <c r="S146" s="233">
        <v>0</v>
      </c>
      <c r="T146" s="234">
        <f>S146*H146</f>
        <v>0</v>
      </c>
      <c r="AR146" s="235" t="s">
        <v>299</v>
      </c>
      <c r="AT146" s="235" t="s">
        <v>196</v>
      </c>
      <c r="AU146" s="235" t="s">
        <v>86</v>
      </c>
      <c r="AY146" s="16" t="s">
        <v>194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6" t="s">
        <v>86</v>
      </c>
      <c r="BK146" s="236">
        <f>ROUND(I146*H146,2)</f>
        <v>0</v>
      </c>
      <c r="BL146" s="16" t="s">
        <v>299</v>
      </c>
      <c r="BM146" s="235" t="s">
        <v>1359</v>
      </c>
    </row>
    <row r="147" spans="2:51" s="13" customFormat="1" ht="12">
      <c r="B147" s="248"/>
      <c r="C147" s="249"/>
      <c r="D147" s="239" t="s">
        <v>203</v>
      </c>
      <c r="E147" s="250" t="s">
        <v>1</v>
      </c>
      <c r="F147" s="251" t="s">
        <v>1347</v>
      </c>
      <c r="G147" s="249"/>
      <c r="H147" s="252">
        <v>81.6</v>
      </c>
      <c r="I147" s="253"/>
      <c r="J147" s="249"/>
      <c r="K147" s="249"/>
      <c r="L147" s="254"/>
      <c r="M147" s="255"/>
      <c r="N147" s="256"/>
      <c r="O147" s="256"/>
      <c r="P147" s="256"/>
      <c r="Q147" s="256"/>
      <c r="R147" s="256"/>
      <c r="S147" s="256"/>
      <c r="T147" s="257"/>
      <c r="AT147" s="258" t="s">
        <v>203</v>
      </c>
      <c r="AU147" s="258" t="s">
        <v>86</v>
      </c>
      <c r="AV147" s="13" t="s">
        <v>86</v>
      </c>
      <c r="AW147" s="13" t="s">
        <v>32</v>
      </c>
      <c r="AX147" s="13" t="s">
        <v>84</v>
      </c>
      <c r="AY147" s="258" t="s">
        <v>194</v>
      </c>
    </row>
    <row r="148" spans="2:65" s="1" customFormat="1" ht="16.5" customHeight="1">
      <c r="B148" s="37"/>
      <c r="C148" s="224" t="s">
        <v>305</v>
      </c>
      <c r="D148" s="224" t="s">
        <v>196</v>
      </c>
      <c r="E148" s="225" t="s">
        <v>1360</v>
      </c>
      <c r="F148" s="226" t="s">
        <v>1361</v>
      </c>
      <c r="G148" s="227" t="s">
        <v>325</v>
      </c>
      <c r="H148" s="228">
        <v>81.6</v>
      </c>
      <c r="I148" s="229"/>
      <c r="J148" s="230">
        <f>ROUND(I148*H148,2)</f>
        <v>0</v>
      </c>
      <c r="K148" s="226" t="s">
        <v>200</v>
      </c>
      <c r="L148" s="42"/>
      <c r="M148" s="231" t="s">
        <v>1</v>
      </c>
      <c r="N148" s="232" t="s">
        <v>42</v>
      </c>
      <c r="O148" s="85"/>
      <c r="P148" s="233">
        <f>O148*H148</f>
        <v>0</v>
      </c>
      <c r="Q148" s="233">
        <v>1E-05</v>
      </c>
      <c r="R148" s="233">
        <f>Q148*H148</f>
        <v>0.000816</v>
      </c>
      <c r="S148" s="233">
        <v>0</v>
      </c>
      <c r="T148" s="234">
        <f>S148*H148</f>
        <v>0</v>
      </c>
      <c r="AR148" s="235" t="s">
        <v>299</v>
      </c>
      <c r="AT148" s="235" t="s">
        <v>196</v>
      </c>
      <c r="AU148" s="235" t="s">
        <v>86</v>
      </c>
      <c r="AY148" s="16" t="s">
        <v>194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86</v>
      </c>
      <c r="BK148" s="236">
        <f>ROUND(I148*H148,2)</f>
        <v>0</v>
      </c>
      <c r="BL148" s="16" t="s">
        <v>299</v>
      </c>
      <c r="BM148" s="235" t="s">
        <v>1362</v>
      </c>
    </row>
    <row r="149" spans="2:51" s="13" customFormat="1" ht="12">
      <c r="B149" s="248"/>
      <c r="C149" s="249"/>
      <c r="D149" s="239" t="s">
        <v>203</v>
      </c>
      <c r="E149" s="250" t="s">
        <v>1</v>
      </c>
      <c r="F149" s="251" t="s">
        <v>1347</v>
      </c>
      <c r="G149" s="249"/>
      <c r="H149" s="252">
        <v>81.6</v>
      </c>
      <c r="I149" s="253"/>
      <c r="J149" s="249"/>
      <c r="K149" s="249"/>
      <c r="L149" s="254"/>
      <c r="M149" s="255"/>
      <c r="N149" s="256"/>
      <c r="O149" s="256"/>
      <c r="P149" s="256"/>
      <c r="Q149" s="256"/>
      <c r="R149" s="256"/>
      <c r="S149" s="256"/>
      <c r="T149" s="257"/>
      <c r="AT149" s="258" t="s">
        <v>203</v>
      </c>
      <c r="AU149" s="258" t="s">
        <v>86</v>
      </c>
      <c r="AV149" s="13" t="s">
        <v>86</v>
      </c>
      <c r="AW149" s="13" t="s">
        <v>32</v>
      </c>
      <c r="AX149" s="13" t="s">
        <v>84</v>
      </c>
      <c r="AY149" s="258" t="s">
        <v>194</v>
      </c>
    </row>
    <row r="150" spans="2:65" s="1" customFormat="1" ht="24" customHeight="1">
      <c r="B150" s="37"/>
      <c r="C150" s="224" t="s">
        <v>310</v>
      </c>
      <c r="D150" s="224" t="s">
        <v>196</v>
      </c>
      <c r="E150" s="225" t="s">
        <v>1363</v>
      </c>
      <c r="F150" s="226" t="s">
        <v>1364</v>
      </c>
      <c r="G150" s="227" t="s">
        <v>223</v>
      </c>
      <c r="H150" s="228">
        <v>0.139</v>
      </c>
      <c r="I150" s="229"/>
      <c r="J150" s="230">
        <f>ROUND(I150*H150,2)</f>
        <v>0</v>
      </c>
      <c r="K150" s="226" t="s">
        <v>200</v>
      </c>
      <c r="L150" s="42"/>
      <c r="M150" s="231" t="s">
        <v>1</v>
      </c>
      <c r="N150" s="232" t="s">
        <v>42</v>
      </c>
      <c r="O150" s="85"/>
      <c r="P150" s="233">
        <f>O150*H150</f>
        <v>0</v>
      </c>
      <c r="Q150" s="233">
        <v>0</v>
      </c>
      <c r="R150" s="233">
        <f>Q150*H150</f>
        <v>0</v>
      </c>
      <c r="S150" s="233">
        <v>0</v>
      </c>
      <c r="T150" s="234">
        <f>S150*H150</f>
        <v>0</v>
      </c>
      <c r="AR150" s="235" t="s">
        <v>299</v>
      </c>
      <c r="AT150" s="235" t="s">
        <v>196</v>
      </c>
      <c r="AU150" s="235" t="s">
        <v>86</v>
      </c>
      <c r="AY150" s="16" t="s">
        <v>194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86</v>
      </c>
      <c r="BK150" s="236">
        <f>ROUND(I150*H150,2)</f>
        <v>0</v>
      </c>
      <c r="BL150" s="16" t="s">
        <v>299</v>
      </c>
      <c r="BM150" s="235" t="s">
        <v>1365</v>
      </c>
    </row>
    <row r="151" spans="2:63" s="11" customFormat="1" ht="22.8" customHeight="1">
      <c r="B151" s="208"/>
      <c r="C151" s="209"/>
      <c r="D151" s="210" t="s">
        <v>75</v>
      </c>
      <c r="E151" s="222" t="s">
        <v>587</v>
      </c>
      <c r="F151" s="222" t="s">
        <v>588</v>
      </c>
      <c r="G151" s="209"/>
      <c r="H151" s="209"/>
      <c r="I151" s="212"/>
      <c r="J151" s="223">
        <f>BK151</f>
        <v>0</v>
      </c>
      <c r="K151" s="209"/>
      <c r="L151" s="214"/>
      <c r="M151" s="215"/>
      <c r="N151" s="216"/>
      <c r="O151" s="216"/>
      <c r="P151" s="217">
        <f>SUM(P152:P163)</f>
        <v>0</v>
      </c>
      <c r="Q151" s="216"/>
      <c r="R151" s="217">
        <f>SUM(R152:R163)</f>
        <v>0.5230799999999999</v>
      </c>
      <c r="S151" s="216"/>
      <c r="T151" s="218">
        <f>SUM(T152:T163)</f>
        <v>0</v>
      </c>
      <c r="AR151" s="219" t="s">
        <v>86</v>
      </c>
      <c r="AT151" s="220" t="s">
        <v>75</v>
      </c>
      <c r="AU151" s="220" t="s">
        <v>84</v>
      </c>
      <c r="AY151" s="219" t="s">
        <v>194</v>
      </c>
      <c r="BK151" s="221">
        <f>SUM(BK152:BK163)</f>
        <v>0</v>
      </c>
    </row>
    <row r="152" spans="2:65" s="1" customFormat="1" ht="24" customHeight="1">
      <c r="B152" s="37"/>
      <c r="C152" s="224" t="s">
        <v>316</v>
      </c>
      <c r="D152" s="224" t="s">
        <v>196</v>
      </c>
      <c r="E152" s="225" t="s">
        <v>1366</v>
      </c>
      <c r="F152" s="226" t="s">
        <v>1367</v>
      </c>
      <c r="G152" s="227" t="s">
        <v>592</v>
      </c>
      <c r="H152" s="228">
        <v>3</v>
      </c>
      <c r="I152" s="229"/>
      <c r="J152" s="230">
        <f>ROUND(I152*H152,2)</f>
        <v>0</v>
      </c>
      <c r="K152" s="226" t="s">
        <v>200</v>
      </c>
      <c r="L152" s="42"/>
      <c r="M152" s="231" t="s">
        <v>1</v>
      </c>
      <c r="N152" s="232" t="s">
        <v>42</v>
      </c>
      <c r="O152" s="85"/>
      <c r="P152" s="233">
        <f>O152*H152</f>
        <v>0</v>
      </c>
      <c r="Q152" s="233">
        <v>0.01692</v>
      </c>
      <c r="R152" s="233">
        <f>Q152*H152</f>
        <v>0.05076</v>
      </c>
      <c r="S152" s="233">
        <v>0</v>
      </c>
      <c r="T152" s="234">
        <f>S152*H152</f>
        <v>0</v>
      </c>
      <c r="AR152" s="235" t="s">
        <v>299</v>
      </c>
      <c r="AT152" s="235" t="s">
        <v>196</v>
      </c>
      <c r="AU152" s="235" t="s">
        <v>86</v>
      </c>
      <c r="AY152" s="16" t="s">
        <v>194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86</v>
      </c>
      <c r="BK152" s="236">
        <f>ROUND(I152*H152,2)</f>
        <v>0</v>
      </c>
      <c r="BL152" s="16" t="s">
        <v>299</v>
      </c>
      <c r="BM152" s="235" t="s">
        <v>1368</v>
      </c>
    </row>
    <row r="153" spans="2:65" s="1" customFormat="1" ht="24" customHeight="1">
      <c r="B153" s="37"/>
      <c r="C153" s="224" t="s">
        <v>322</v>
      </c>
      <c r="D153" s="224" t="s">
        <v>196</v>
      </c>
      <c r="E153" s="225" t="s">
        <v>1369</v>
      </c>
      <c r="F153" s="226" t="s">
        <v>1370</v>
      </c>
      <c r="G153" s="227" t="s">
        <v>592</v>
      </c>
      <c r="H153" s="228">
        <v>3</v>
      </c>
      <c r="I153" s="229"/>
      <c r="J153" s="230">
        <f>ROUND(I153*H153,2)</f>
        <v>0</v>
      </c>
      <c r="K153" s="226" t="s">
        <v>200</v>
      </c>
      <c r="L153" s="42"/>
      <c r="M153" s="231" t="s">
        <v>1</v>
      </c>
      <c r="N153" s="232" t="s">
        <v>42</v>
      </c>
      <c r="O153" s="85"/>
      <c r="P153" s="233">
        <f>O153*H153</f>
        <v>0</v>
      </c>
      <c r="Q153" s="233">
        <v>0.01647</v>
      </c>
      <c r="R153" s="233">
        <f>Q153*H153</f>
        <v>0.049409999999999996</v>
      </c>
      <c r="S153" s="233">
        <v>0</v>
      </c>
      <c r="T153" s="234">
        <f>S153*H153</f>
        <v>0</v>
      </c>
      <c r="AR153" s="235" t="s">
        <v>299</v>
      </c>
      <c r="AT153" s="235" t="s">
        <v>196</v>
      </c>
      <c r="AU153" s="235" t="s">
        <v>86</v>
      </c>
      <c r="AY153" s="16" t="s">
        <v>194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6" t="s">
        <v>86</v>
      </c>
      <c r="BK153" s="236">
        <f>ROUND(I153*H153,2)</f>
        <v>0</v>
      </c>
      <c r="BL153" s="16" t="s">
        <v>299</v>
      </c>
      <c r="BM153" s="235" t="s">
        <v>1371</v>
      </c>
    </row>
    <row r="154" spans="2:65" s="1" customFormat="1" ht="16.5" customHeight="1">
      <c r="B154" s="37"/>
      <c r="C154" s="224" t="s">
        <v>7</v>
      </c>
      <c r="D154" s="224" t="s">
        <v>196</v>
      </c>
      <c r="E154" s="225" t="s">
        <v>1372</v>
      </c>
      <c r="F154" s="226" t="s">
        <v>1373</v>
      </c>
      <c r="G154" s="227" t="s">
        <v>592</v>
      </c>
      <c r="H154" s="228">
        <v>3</v>
      </c>
      <c r="I154" s="229"/>
      <c r="J154" s="230">
        <f>ROUND(I154*H154,2)</f>
        <v>0</v>
      </c>
      <c r="K154" s="226" t="s">
        <v>200</v>
      </c>
      <c r="L154" s="42"/>
      <c r="M154" s="231" t="s">
        <v>1</v>
      </c>
      <c r="N154" s="232" t="s">
        <v>42</v>
      </c>
      <c r="O154" s="85"/>
      <c r="P154" s="233">
        <f>O154*H154</f>
        <v>0</v>
      </c>
      <c r="Q154" s="233">
        <v>0.01452</v>
      </c>
      <c r="R154" s="233">
        <f>Q154*H154</f>
        <v>0.04356</v>
      </c>
      <c r="S154" s="233">
        <v>0</v>
      </c>
      <c r="T154" s="234">
        <f>S154*H154</f>
        <v>0</v>
      </c>
      <c r="AR154" s="235" t="s">
        <v>299</v>
      </c>
      <c r="AT154" s="235" t="s">
        <v>196</v>
      </c>
      <c r="AU154" s="235" t="s">
        <v>86</v>
      </c>
      <c r="AY154" s="16" t="s">
        <v>194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86</v>
      </c>
      <c r="BK154" s="236">
        <f>ROUND(I154*H154,2)</f>
        <v>0</v>
      </c>
      <c r="BL154" s="16" t="s">
        <v>299</v>
      </c>
      <c r="BM154" s="235" t="s">
        <v>1374</v>
      </c>
    </row>
    <row r="155" spans="2:65" s="1" customFormat="1" ht="24" customHeight="1">
      <c r="B155" s="37"/>
      <c r="C155" s="224" t="s">
        <v>332</v>
      </c>
      <c r="D155" s="224" t="s">
        <v>196</v>
      </c>
      <c r="E155" s="225" t="s">
        <v>1375</v>
      </c>
      <c r="F155" s="226" t="s">
        <v>1376</v>
      </c>
      <c r="G155" s="227" t="s">
        <v>592</v>
      </c>
      <c r="H155" s="228">
        <v>6</v>
      </c>
      <c r="I155" s="229"/>
      <c r="J155" s="230">
        <f>ROUND(I155*H155,2)</f>
        <v>0</v>
      </c>
      <c r="K155" s="226" t="s">
        <v>200</v>
      </c>
      <c r="L155" s="42"/>
      <c r="M155" s="231" t="s">
        <v>1</v>
      </c>
      <c r="N155" s="232" t="s">
        <v>42</v>
      </c>
      <c r="O155" s="85"/>
      <c r="P155" s="233">
        <f>O155*H155</f>
        <v>0</v>
      </c>
      <c r="Q155" s="233">
        <v>0.02221</v>
      </c>
      <c r="R155" s="233">
        <f>Q155*H155</f>
        <v>0.13326</v>
      </c>
      <c r="S155" s="233">
        <v>0</v>
      </c>
      <c r="T155" s="234">
        <f>S155*H155</f>
        <v>0</v>
      </c>
      <c r="AR155" s="235" t="s">
        <v>299</v>
      </c>
      <c r="AT155" s="235" t="s">
        <v>196</v>
      </c>
      <c r="AU155" s="235" t="s">
        <v>86</v>
      </c>
      <c r="AY155" s="16" t="s">
        <v>194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86</v>
      </c>
      <c r="BK155" s="236">
        <f>ROUND(I155*H155,2)</f>
        <v>0</v>
      </c>
      <c r="BL155" s="16" t="s">
        <v>299</v>
      </c>
      <c r="BM155" s="235" t="s">
        <v>1377</v>
      </c>
    </row>
    <row r="156" spans="2:65" s="1" customFormat="1" ht="36" customHeight="1">
      <c r="B156" s="37"/>
      <c r="C156" s="224" t="s">
        <v>338</v>
      </c>
      <c r="D156" s="224" t="s">
        <v>196</v>
      </c>
      <c r="E156" s="225" t="s">
        <v>1378</v>
      </c>
      <c r="F156" s="226" t="s">
        <v>1379</v>
      </c>
      <c r="G156" s="227" t="s">
        <v>592</v>
      </c>
      <c r="H156" s="228">
        <v>3</v>
      </c>
      <c r="I156" s="229"/>
      <c r="J156" s="230">
        <f>ROUND(I156*H156,2)</f>
        <v>0</v>
      </c>
      <c r="K156" s="226" t="s">
        <v>200</v>
      </c>
      <c r="L156" s="42"/>
      <c r="M156" s="231" t="s">
        <v>1</v>
      </c>
      <c r="N156" s="232" t="s">
        <v>42</v>
      </c>
      <c r="O156" s="85"/>
      <c r="P156" s="233">
        <f>O156*H156</f>
        <v>0</v>
      </c>
      <c r="Q156" s="233">
        <v>0.0684</v>
      </c>
      <c r="R156" s="233">
        <f>Q156*H156</f>
        <v>0.2052</v>
      </c>
      <c r="S156" s="233">
        <v>0</v>
      </c>
      <c r="T156" s="234">
        <f>S156*H156</f>
        <v>0</v>
      </c>
      <c r="AR156" s="235" t="s">
        <v>299</v>
      </c>
      <c r="AT156" s="235" t="s">
        <v>196</v>
      </c>
      <c r="AU156" s="235" t="s">
        <v>86</v>
      </c>
      <c r="AY156" s="16" t="s">
        <v>194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86</v>
      </c>
      <c r="BK156" s="236">
        <f>ROUND(I156*H156,2)</f>
        <v>0</v>
      </c>
      <c r="BL156" s="16" t="s">
        <v>299</v>
      </c>
      <c r="BM156" s="235" t="s">
        <v>1380</v>
      </c>
    </row>
    <row r="157" spans="2:65" s="1" customFormat="1" ht="24" customHeight="1">
      <c r="B157" s="37"/>
      <c r="C157" s="224" t="s">
        <v>343</v>
      </c>
      <c r="D157" s="224" t="s">
        <v>196</v>
      </c>
      <c r="E157" s="225" t="s">
        <v>1381</v>
      </c>
      <c r="F157" s="226" t="s">
        <v>1382</v>
      </c>
      <c r="G157" s="227" t="s">
        <v>592</v>
      </c>
      <c r="H157" s="228">
        <v>3</v>
      </c>
      <c r="I157" s="229"/>
      <c r="J157" s="230">
        <f>ROUND(I157*H157,2)</f>
        <v>0</v>
      </c>
      <c r="K157" s="226" t="s">
        <v>200</v>
      </c>
      <c r="L157" s="42"/>
      <c r="M157" s="231" t="s">
        <v>1</v>
      </c>
      <c r="N157" s="232" t="s">
        <v>42</v>
      </c>
      <c r="O157" s="85"/>
      <c r="P157" s="233">
        <f>O157*H157</f>
        <v>0</v>
      </c>
      <c r="Q157" s="233">
        <v>0.00493</v>
      </c>
      <c r="R157" s="233">
        <f>Q157*H157</f>
        <v>0.014790000000000001</v>
      </c>
      <c r="S157" s="233">
        <v>0</v>
      </c>
      <c r="T157" s="234">
        <f>S157*H157</f>
        <v>0</v>
      </c>
      <c r="AR157" s="235" t="s">
        <v>299</v>
      </c>
      <c r="AT157" s="235" t="s">
        <v>196</v>
      </c>
      <c r="AU157" s="235" t="s">
        <v>86</v>
      </c>
      <c r="AY157" s="16" t="s">
        <v>194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86</v>
      </c>
      <c r="BK157" s="236">
        <f>ROUND(I157*H157,2)</f>
        <v>0</v>
      </c>
      <c r="BL157" s="16" t="s">
        <v>299</v>
      </c>
      <c r="BM157" s="235" t="s">
        <v>1383</v>
      </c>
    </row>
    <row r="158" spans="2:65" s="1" customFormat="1" ht="24" customHeight="1">
      <c r="B158" s="37"/>
      <c r="C158" s="224" t="s">
        <v>348</v>
      </c>
      <c r="D158" s="224" t="s">
        <v>196</v>
      </c>
      <c r="E158" s="225" t="s">
        <v>1384</v>
      </c>
      <c r="F158" s="226" t="s">
        <v>1385</v>
      </c>
      <c r="G158" s="227" t="s">
        <v>592</v>
      </c>
      <c r="H158" s="228">
        <v>18</v>
      </c>
      <c r="I158" s="229"/>
      <c r="J158" s="230">
        <f>ROUND(I158*H158,2)</f>
        <v>0</v>
      </c>
      <c r="K158" s="226" t="s">
        <v>200</v>
      </c>
      <c r="L158" s="42"/>
      <c r="M158" s="231" t="s">
        <v>1</v>
      </c>
      <c r="N158" s="232" t="s">
        <v>42</v>
      </c>
      <c r="O158" s="85"/>
      <c r="P158" s="233">
        <f>O158*H158</f>
        <v>0</v>
      </c>
      <c r="Q158" s="233">
        <v>0.0003</v>
      </c>
      <c r="R158" s="233">
        <f>Q158*H158</f>
        <v>0.005399999999999999</v>
      </c>
      <c r="S158" s="233">
        <v>0</v>
      </c>
      <c r="T158" s="234">
        <f>S158*H158</f>
        <v>0</v>
      </c>
      <c r="AR158" s="235" t="s">
        <v>299</v>
      </c>
      <c r="AT158" s="235" t="s">
        <v>196</v>
      </c>
      <c r="AU158" s="235" t="s">
        <v>86</v>
      </c>
      <c r="AY158" s="16" t="s">
        <v>194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86</v>
      </c>
      <c r="BK158" s="236">
        <f>ROUND(I158*H158,2)</f>
        <v>0</v>
      </c>
      <c r="BL158" s="16" t="s">
        <v>299</v>
      </c>
      <c r="BM158" s="235" t="s">
        <v>1386</v>
      </c>
    </row>
    <row r="159" spans="2:51" s="13" customFormat="1" ht="12">
      <c r="B159" s="248"/>
      <c r="C159" s="249"/>
      <c r="D159" s="239" t="s">
        <v>203</v>
      </c>
      <c r="E159" s="250" t="s">
        <v>1</v>
      </c>
      <c r="F159" s="251" t="s">
        <v>1387</v>
      </c>
      <c r="G159" s="249"/>
      <c r="H159" s="252">
        <v>18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AT159" s="258" t="s">
        <v>203</v>
      </c>
      <c r="AU159" s="258" t="s">
        <v>86</v>
      </c>
      <c r="AV159" s="13" t="s">
        <v>86</v>
      </c>
      <c r="AW159" s="13" t="s">
        <v>32</v>
      </c>
      <c r="AX159" s="13" t="s">
        <v>84</v>
      </c>
      <c r="AY159" s="258" t="s">
        <v>194</v>
      </c>
    </row>
    <row r="160" spans="2:65" s="1" customFormat="1" ht="24" customHeight="1">
      <c r="B160" s="37"/>
      <c r="C160" s="224" t="s">
        <v>355</v>
      </c>
      <c r="D160" s="224" t="s">
        <v>196</v>
      </c>
      <c r="E160" s="225" t="s">
        <v>1388</v>
      </c>
      <c r="F160" s="226" t="s">
        <v>1389</v>
      </c>
      <c r="G160" s="227" t="s">
        <v>592</v>
      </c>
      <c r="H160" s="228">
        <v>3</v>
      </c>
      <c r="I160" s="229"/>
      <c r="J160" s="230">
        <f>ROUND(I160*H160,2)</f>
        <v>0</v>
      </c>
      <c r="K160" s="226" t="s">
        <v>200</v>
      </c>
      <c r="L160" s="42"/>
      <c r="M160" s="231" t="s">
        <v>1</v>
      </c>
      <c r="N160" s="232" t="s">
        <v>42</v>
      </c>
      <c r="O160" s="85"/>
      <c r="P160" s="233">
        <f>O160*H160</f>
        <v>0</v>
      </c>
      <c r="Q160" s="233">
        <v>0.00196</v>
      </c>
      <c r="R160" s="233">
        <f>Q160*H160</f>
        <v>0.00588</v>
      </c>
      <c r="S160" s="233">
        <v>0</v>
      </c>
      <c r="T160" s="234">
        <f>S160*H160</f>
        <v>0</v>
      </c>
      <c r="AR160" s="235" t="s">
        <v>299</v>
      </c>
      <c r="AT160" s="235" t="s">
        <v>196</v>
      </c>
      <c r="AU160" s="235" t="s">
        <v>86</v>
      </c>
      <c r="AY160" s="16" t="s">
        <v>194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86</v>
      </c>
      <c r="BK160" s="236">
        <f>ROUND(I160*H160,2)</f>
        <v>0</v>
      </c>
      <c r="BL160" s="16" t="s">
        <v>299</v>
      </c>
      <c r="BM160" s="235" t="s">
        <v>1390</v>
      </c>
    </row>
    <row r="161" spans="2:65" s="1" customFormat="1" ht="16.5" customHeight="1">
      <c r="B161" s="37"/>
      <c r="C161" s="224" t="s">
        <v>360</v>
      </c>
      <c r="D161" s="224" t="s">
        <v>196</v>
      </c>
      <c r="E161" s="225" t="s">
        <v>1391</v>
      </c>
      <c r="F161" s="226" t="s">
        <v>1392</v>
      </c>
      <c r="G161" s="227" t="s">
        <v>592</v>
      </c>
      <c r="H161" s="228">
        <v>3</v>
      </c>
      <c r="I161" s="229"/>
      <c r="J161" s="230">
        <f>ROUND(I161*H161,2)</f>
        <v>0</v>
      </c>
      <c r="K161" s="226" t="s">
        <v>200</v>
      </c>
      <c r="L161" s="42"/>
      <c r="M161" s="231" t="s">
        <v>1</v>
      </c>
      <c r="N161" s="232" t="s">
        <v>42</v>
      </c>
      <c r="O161" s="85"/>
      <c r="P161" s="233">
        <f>O161*H161</f>
        <v>0</v>
      </c>
      <c r="Q161" s="233">
        <v>0.00184</v>
      </c>
      <c r="R161" s="233">
        <f>Q161*H161</f>
        <v>0.005520000000000001</v>
      </c>
      <c r="S161" s="233">
        <v>0</v>
      </c>
      <c r="T161" s="234">
        <f>S161*H161</f>
        <v>0</v>
      </c>
      <c r="AR161" s="235" t="s">
        <v>299</v>
      </c>
      <c r="AT161" s="235" t="s">
        <v>196</v>
      </c>
      <c r="AU161" s="235" t="s">
        <v>86</v>
      </c>
      <c r="AY161" s="16" t="s">
        <v>194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86</v>
      </c>
      <c r="BK161" s="236">
        <f>ROUND(I161*H161,2)</f>
        <v>0</v>
      </c>
      <c r="BL161" s="16" t="s">
        <v>299</v>
      </c>
      <c r="BM161" s="235" t="s">
        <v>1393</v>
      </c>
    </row>
    <row r="162" spans="2:65" s="1" customFormat="1" ht="24" customHeight="1">
      <c r="B162" s="37"/>
      <c r="C162" s="224" t="s">
        <v>366</v>
      </c>
      <c r="D162" s="224" t="s">
        <v>196</v>
      </c>
      <c r="E162" s="225" t="s">
        <v>1394</v>
      </c>
      <c r="F162" s="226" t="s">
        <v>1395</v>
      </c>
      <c r="G162" s="227" t="s">
        <v>592</v>
      </c>
      <c r="H162" s="228">
        <v>3</v>
      </c>
      <c r="I162" s="229"/>
      <c r="J162" s="230">
        <f>ROUND(I162*H162,2)</f>
        <v>0</v>
      </c>
      <c r="K162" s="226" t="s">
        <v>200</v>
      </c>
      <c r="L162" s="42"/>
      <c r="M162" s="231" t="s">
        <v>1</v>
      </c>
      <c r="N162" s="232" t="s">
        <v>42</v>
      </c>
      <c r="O162" s="85"/>
      <c r="P162" s="233">
        <f>O162*H162</f>
        <v>0</v>
      </c>
      <c r="Q162" s="233">
        <v>0.0031</v>
      </c>
      <c r="R162" s="233">
        <f>Q162*H162</f>
        <v>0.0093</v>
      </c>
      <c r="S162" s="233">
        <v>0</v>
      </c>
      <c r="T162" s="234">
        <f>S162*H162</f>
        <v>0</v>
      </c>
      <c r="AR162" s="235" t="s">
        <v>299</v>
      </c>
      <c r="AT162" s="235" t="s">
        <v>196</v>
      </c>
      <c r="AU162" s="235" t="s">
        <v>86</v>
      </c>
      <c r="AY162" s="16" t="s">
        <v>194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86</v>
      </c>
      <c r="BK162" s="236">
        <f>ROUND(I162*H162,2)</f>
        <v>0</v>
      </c>
      <c r="BL162" s="16" t="s">
        <v>299</v>
      </c>
      <c r="BM162" s="235" t="s">
        <v>1396</v>
      </c>
    </row>
    <row r="163" spans="2:65" s="1" customFormat="1" ht="24" customHeight="1">
      <c r="B163" s="37"/>
      <c r="C163" s="224" t="s">
        <v>371</v>
      </c>
      <c r="D163" s="224" t="s">
        <v>196</v>
      </c>
      <c r="E163" s="225" t="s">
        <v>1397</v>
      </c>
      <c r="F163" s="226" t="s">
        <v>1398</v>
      </c>
      <c r="G163" s="227" t="s">
        <v>223</v>
      </c>
      <c r="H163" s="228">
        <v>0.523</v>
      </c>
      <c r="I163" s="229"/>
      <c r="J163" s="230">
        <f>ROUND(I163*H163,2)</f>
        <v>0</v>
      </c>
      <c r="K163" s="226" t="s">
        <v>200</v>
      </c>
      <c r="L163" s="42"/>
      <c r="M163" s="231" t="s">
        <v>1</v>
      </c>
      <c r="N163" s="232" t="s">
        <v>42</v>
      </c>
      <c r="O163" s="85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299</v>
      </c>
      <c r="AT163" s="235" t="s">
        <v>196</v>
      </c>
      <c r="AU163" s="235" t="s">
        <v>86</v>
      </c>
      <c r="AY163" s="16" t="s">
        <v>194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86</v>
      </c>
      <c r="BK163" s="236">
        <f>ROUND(I163*H163,2)</f>
        <v>0</v>
      </c>
      <c r="BL163" s="16" t="s">
        <v>299</v>
      </c>
      <c r="BM163" s="235" t="s">
        <v>1399</v>
      </c>
    </row>
    <row r="164" spans="2:63" s="11" customFormat="1" ht="22.8" customHeight="1">
      <c r="B164" s="208"/>
      <c r="C164" s="209"/>
      <c r="D164" s="210" t="s">
        <v>75</v>
      </c>
      <c r="E164" s="222" t="s">
        <v>1400</v>
      </c>
      <c r="F164" s="222" t="s">
        <v>1401</v>
      </c>
      <c r="G164" s="209"/>
      <c r="H164" s="209"/>
      <c r="I164" s="212"/>
      <c r="J164" s="223">
        <f>BK164</f>
        <v>0</v>
      </c>
      <c r="K164" s="209"/>
      <c r="L164" s="214"/>
      <c r="M164" s="215"/>
      <c r="N164" s="216"/>
      <c r="O164" s="216"/>
      <c r="P164" s="217">
        <f>SUM(P165:P166)</f>
        <v>0</v>
      </c>
      <c r="Q164" s="216"/>
      <c r="R164" s="217">
        <f>SUM(R165:R166)</f>
        <v>0.0276</v>
      </c>
      <c r="S164" s="216"/>
      <c r="T164" s="218">
        <f>SUM(T165:T166)</f>
        <v>0</v>
      </c>
      <c r="AR164" s="219" t="s">
        <v>86</v>
      </c>
      <c r="AT164" s="220" t="s">
        <v>75</v>
      </c>
      <c r="AU164" s="220" t="s">
        <v>84</v>
      </c>
      <c r="AY164" s="219" t="s">
        <v>194</v>
      </c>
      <c r="BK164" s="221">
        <f>SUM(BK165:BK166)</f>
        <v>0</v>
      </c>
    </row>
    <row r="165" spans="2:65" s="1" customFormat="1" ht="24" customHeight="1">
      <c r="B165" s="37"/>
      <c r="C165" s="224" t="s">
        <v>375</v>
      </c>
      <c r="D165" s="224" t="s">
        <v>196</v>
      </c>
      <c r="E165" s="225" t="s">
        <v>1402</v>
      </c>
      <c r="F165" s="226" t="s">
        <v>1403</v>
      </c>
      <c r="G165" s="227" t="s">
        <v>592</v>
      </c>
      <c r="H165" s="228">
        <v>3</v>
      </c>
      <c r="I165" s="229"/>
      <c r="J165" s="230">
        <f>ROUND(I165*H165,2)</f>
        <v>0</v>
      </c>
      <c r="K165" s="226" t="s">
        <v>200</v>
      </c>
      <c r="L165" s="42"/>
      <c r="M165" s="231" t="s">
        <v>1</v>
      </c>
      <c r="N165" s="232" t="s">
        <v>42</v>
      </c>
      <c r="O165" s="85"/>
      <c r="P165" s="233">
        <f>O165*H165</f>
        <v>0</v>
      </c>
      <c r="Q165" s="233">
        <v>0.0092</v>
      </c>
      <c r="R165" s="233">
        <f>Q165*H165</f>
        <v>0.0276</v>
      </c>
      <c r="S165" s="233">
        <v>0</v>
      </c>
      <c r="T165" s="234">
        <f>S165*H165</f>
        <v>0</v>
      </c>
      <c r="AR165" s="235" t="s">
        <v>299</v>
      </c>
      <c r="AT165" s="235" t="s">
        <v>196</v>
      </c>
      <c r="AU165" s="235" t="s">
        <v>86</v>
      </c>
      <c r="AY165" s="16" t="s">
        <v>194</v>
      </c>
      <c r="BE165" s="236">
        <f>IF(N165="základní",J165,0)</f>
        <v>0</v>
      </c>
      <c r="BF165" s="236">
        <f>IF(N165="snížená",J165,0)</f>
        <v>0</v>
      </c>
      <c r="BG165" s="236">
        <f>IF(N165="zákl. přenesená",J165,0)</f>
        <v>0</v>
      </c>
      <c r="BH165" s="236">
        <f>IF(N165="sníž. přenesená",J165,0)</f>
        <v>0</v>
      </c>
      <c r="BI165" s="236">
        <f>IF(N165="nulová",J165,0)</f>
        <v>0</v>
      </c>
      <c r="BJ165" s="16" t="s">
        <v>86</v>
      </c>
      <c r="BK165" s="236">
        <f>ROUND(I165*H165,2)</f>
        <v>0</v>
      </c>
      <c r="BL165" s="16" t="s">
        <v>299</v>
      </c>
      <c r="BM165" s="235" t="s">
        <v>1404</v>
      </c>
    </row>
    <row r="166" spans="2:65" s="1" customFormat="1" ht="24" customHeight="1">
      <c r="B166" s="37"/>
      <c r="C166" s="224" t="s">
        <v>379</v>
      </c>
      <c r="D166" s="224" t="s">
        <v>196</v>
      </c>
      <c r="E166" s="225" t="s">
        <v>1405</v>
      </c>
      <c r="F166" s="226" t="s">
        <v>1406</v>
      </c>
      <c r="G166" s="227" t="s">
        <v>223</v>
      </c>
      <c r="H166" s="228">
        <v>0.028</v>
      </c>
      <c r="I166" s="229"/>
      <c r="J166" s="230">
        <f>ROUND(I166*H166,2)</f>
        <v>0</v>
      </c>
      <c r="K166" s="226" t="s">
        <v>200</v>
      </c>
      <c r="L166" s="42"/>
      <c r="M166" s="283" t="s">
        <v>1</v>
      </c>
      <c r="N166" s="284" t="s">
        <v>42</v>
      </c>
      <c r="O166" s="285"/>
      <c r="P166" s="286">
        <f>O166*H166</f>
        <v>0</v>
      </c>
      <c r="Q166" s="286">
        <v>0</v>
      </c>
      <c r="R166" s="286">
        <f>Q166*H166</f>
        <v>0</v>
      </c>
      <c r="S166" s="286">
        <v>0</v>
      </c>
      <c r="T166" s="287">
        <f>S166*H166</f>
        <v>0</v>
      </c>
      <c r="AR166" s="235" t="s">
        <v>299</v>
      </c>
      <c r="AT166" s="235" t="s">
        <v>196</v>
      </c>
      <c r="AU166" s="235" t="s">
        <v>86</v>
      </c>
      <c r="AY166" s="16" t="s">
        <v>194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86</v>
      </c>
      <c r="BK166" s="236">
        <f>ROUND(I166*H166,2)</f>
        <v>0</v>
      </c>
      <c r="BL166" s="16" t="s">
        <v>299</v>
      </c>
      <c r="BM166" s="235" t="s">
        <v>1407</v>
      </c>
    </row>
    <row r="167" spans="2:12" s="1" customFormat="1" ht="6.95" customHeight="1">
      <c r="B167" s="60"/>
      <c r="C167" s="61"/>
      <c r="D167" s="61"/>
      <c r="E167" s="61"/>
      <c r="F167" s="61"/>
      <c r="G167" s="61"/>
      <c r="H167" s="61"/>
      <c r="I167" s="173"/>
      <c r="J167" s="61"/>
      <c r="K167" s="61"/>
      <c r="L167" s="42"/>
    </row>
  </sheetData>
  <sheetProtection password="CC35" sheet="1" objects="1" scenarios="1" formatColumns="0" formatRows="0" autoFilter="0"/>
  <autoFilter ref="C122:K166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95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19"/>
      <c r="AT3" s="16" t="s">
        <v>86</v>
      </c>
    </row>
    <row r="4" spans="2:46" ht="24.95" customHeight="1">
      <c r="B4" s="19"/>
      <c r="D4" s="135" t="s">
        <v>106</v>
      </c>
      <c r="L4" s="19"/>
      <c r="M4" s="13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37" t="s">
        <v>16</v>
      </c>
      <c r="L6" s="19"/>
    </row>
    <row r="7" spans="2:12" ht="16.5" customHeight="1">
      <c r="B7" s="19"/>
      <c r="E7" s="138" t="str">
        <f>'Rekapitulace stavby'!K6</f>
        <v>Stavební úpravy objektu č.p. 184/7, ul. Matiční, Ústí nad Labem</v>
      </c>
      <c r="F7" s="137"/>
      <c r="G7" s="137"/>
      <c r="H7" s="137"/>
      <c r="L7" s="19"/>
    </row>
    <row r="8" spans="2:12" s="1" customFormat="1" ht="12" customHeight="1">
      <c r="B8" s="42"/>
      <c r="D8" s="137" t="s">
        <v>115</v>
      </c>
      <c r="I8" s="139"/>
      <c r="L8" s="42"/>
    </row>
    <row r="9" spans="2:12" s="1" customFormat="1" ht="36.95" customHeight="1">
      <c r="B9" s="42"/>
      <c r="E9" s="140" t="s">
        <v>1408</v>
      </c>
      <c r="F9" s="1"/>
      <c r="G9" s="1"/>
      <c r="H9" s="1"/>
      <c r="I9" s="139"/>
      <c r="L9" s="42"/>
    </row>
    <row r="10" spans="2:12" s="1" customFormat="1" ht="12">
      <c r="B10" s="42"/>
      <c r="I10" s="139"/>
      <c r="L10" s="42"/>
    </row>
    <row r="11" spans="2:12" s="1" customFormat="1" ht="12" customHeight="1">
      <c r="B11" s="42"/>
      <c r="D11" s="137" t="s">
        <v>18</v>
      </c>
      <c r="F11" s="141" t="s">
        <v>1</v>
      </c>
      <c r="I11" s="142" t="s">
        <v>19</v>
      </c>
      <c r="J11" s="141" t="s">
        <v>1</v>
      </c>
      <c r="L11" s="42"/>
    </row>
    <row r="12" spans="2:12" s="1" customFormat="1" ht="12" customHeight="1">
      <c r="B12" s="42"/>
      <c r="D12" s="137" t="s">
        <v>20</v>
      </c>
      <c r="F12" s="141" t="s">
        <v>21</v>
      </c>
      <c r="I12" s="142" t="s">
        <v>22</v>
      </c>
      <c r="J12" s="143" t="str">
        <f>'Rekapitulace stavby'!AN8</f>
        <v>4. 9. 2019</v>
      </c>
      <c r="L12" s="42"/>
    </row>
    <row r="13" spans="2:12" s="1" customFormat="1" ht="10.8" customHeight="1">
      <c r="B13" s="42"/>
      <c r="I13" s="139"/>
      <c r="L13" s="42"/>
    </row>
    <row r="14" spans="2:12" s="1" customFormat="1" ht="12" customHeight="1">
      <c r="B14" s="42"/>
      <c r="D14" s="137" t="s">
        <v>24</v>
      </c>
      <c r="I14" s="142" t="s">
        <v>25</v>
      </c>
      <c r="J14" s="141" t="s">
        <v>1</v>
      </c>
      <c r="L14" s="42"/>
    </row>
    <row r="15" spans="2:12" s="1" customFormat="1" ht="18" customHeight="1">
      <c r="B15" s="42"/>
      <c r="E15" s="141" t="s">
        <v>26</v>
      </c>
      <c r="I15" s="142" t="s">
        <v>27</v>
      </c>
      <c r="J15" s="141" t="s">
        <v>1</v>
      </c>
      <c r="L15" s="42"/>
    </row>
    <row r="16" spans="2:12" s="1" customFormat="1" ht="6.95" customHeight="1">
      <c r="B16" s="42"/>
      <c r="I16" s="139"/>
      <c r="L16" s="42"/>
    </row>
    <row r="17" spans="2:12" s="1" customFormat="1" ht="12" customHeight="1">
      <c r="B17" s="42"/>
      <c r="D17" s="137" t="s">
        <v>28</v>
      </c>
      <c r="I17" s="142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41"/>
      <c r="G18" s="141"/>
      <c r="H18" s="141"/>
      <c r="I18" s="142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9"/>
      <c r="L19" s="42"/>
    </row>
    <row r="20" spans="2:12" s="1" customFormat="1" ht="12" customHeight="1">
      <c r="B20" s="42"/>
      <c r="D20" s="137" t="s">
        <v>30</v>
      </c>
      <c r="I20" s="142" t="s">
        <v>25</v>
      </c>
      <c r="J20" s="141" t="s">
        <v>1</v>
      </c>
      <c r="L20" s="42"/>
    </row>
    <row r="21" spans="2:12" s="1" customFormat="1" ht="18" customHeight="1">
      <c r="B21" s="42"/>
      <c r="E21" s="141" t="s">
        <v>31</v>
      </c>
      <c r="I21" s="142" t="s">
        <v>27</v>
      </c>
      <c r="J21" s="141" t="s">
        <v>1</v>
      </c>
      <c r="L21" s="42"/>
    </row>
    <row r="22" spans="2:12" s="1" customFormat="1" ht="6.95" customHeight="1">
      <c r="B22" s="42"/>
      <c r="I22" s="139"/>
      <c r="L22" s="42"/>
    </row>
    <row r="23" spans="2:12" s="1" customFormat="1" ht="12" customHeight="1">
      <c r="B23" s="42"/>
      <c r="D23" s="137" t="s">
        <v>33</v>
      </c>
      <c r="I23" s="142" t="s">
        <v>25</v>
      </c>
      <c r="J23" s="141" t="s">
        <v>1</v>
      </c>
      <c r="L23" s="42"/>
    </row>
    <row r="24" spans="2:12" s="1" customFormat="1" ht="18" customHeight="1">
      <c r="B24" s="42"/>
      <c r="E24" s="141" t="s">
        <v>34</v>
      </c>
      <c r="I24" s="142" t="s">
        <v>27</v>
      </c>
      <c r="J24" s="141" t="s">
        <v>1</v>
      </c>
      <c r="L24" s="42"/>
    </row>
    <row r="25" spans="2:12" s="1" customFormat="1" ht="6.95" customHeight="1">
      <c r="B25" s="42"/>
      <c r="I25" s="139"/>
      <c r="L25" s="42"/>
    </row>
    <row r="26" spans="2:12" s="1" customFormat="1" ht="12" customHeight="1">
      <c r="B26" s="42"/>
      <c r="D26" s="137" t="s">
        <v>35</v>
      </c>
      <c r="I26" s="139"/>
      <c r="L26" s="42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2"/>
      <c r="I28" s="139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7"/>
      <c r="J29" s="77"/>
      <c r="K29" s="77"/>
      <c r="L29" s="42"/>
    </row>
    <row r="30" spans="2:12" s="1" customFormat="1" ht="25.4" customHeight="1">
      <c r="B30" s="42"/>
      <c r="D30" s="148" t="s">
        <v>36</v>
      </c>
      <c r="I30" s="139"/>
      <c r="J30" s="149">
        <f>ROUND(J124,2)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47"/>
      <c r="J31" s="77"/>
      <c r="K31" s="77"/>
      <c r="L31" s="42"/>
    </row>
    <row r="32" spans="2:12" s="1" customFormat="1" ht="14.4" customHeight="1">
      <c r="B32" s="42"/>
      <c r="F32" s="150" t="s">
        <v>38</v>
      </c>
      <c r="I32" s="151" t="s">
        <v>37</v>
      </c>
      <c r="J32" s="150" t="s">
        <v>39</v>
      </c>
      <c r="L32" s="42"/>
    </row>
    <row r="33" spans="2:12" s="1" customFormat="1" ht="14.4" customHeight="1">
      <c r="B33" s="42"/>
      <c r="D33" s="152" t="s">
        <v>40</v>
      </c>
      <c r="E33" s="137" t="s">
        <v>41</v>
      </c>
      <c r="F33" s="153">
        <f>ROUND((SUM(BE124:BE189)),2)</f>
        <v>0</v>
      </c>
      <c r="I33" s="154">
        <v>0.21</v>
      </c>
      <c r="J33" s="153">
        <f>ROUND(((SUM(BE124:BE189))*I33),2)</f>
        <v>0</v>
      </c>
      <c r="L33" s="42"/>
    </row>
    <row r="34" spans="2:12" s="1" customFormat="1" ht="14.4" customHeight="1">
      <c r="B34" s="42"/>
      <c r="E34" s="137" t="s">
        <v>42</v>
      </c>
      <c r="F34" s="153">
        <f>ROUND((SUM(BF124:BF189)),2)</f>
        <v>0</v>
      </c>
      <c r="I34" s="154">
        <v>0.15</v>
      </c>
      <c r="J34" s="153">
        <f>ROUND(((SUM(BF124:BF189))*I34),2)</f>
        <v>0</v>
      </c>
      <c r="L34" s="42"/>
    </row>
    <row r="35" spans="2:12" s="1" customFormat="1" ht="14.4" customHeight="1" hidden="1">
      <c r="B35" s="42"/>
      <c r="E35" s="137" t="s">
        <v>43</v>
      </c>
      <c r="F35" s="153">
        <f>ROUND((SUM(BG124:BG189)),2)</f>
        <v>0</v>
      </c>
      <c r="I35" s="154">
        <v>0.21</v>
      </c>
      <c r="J35" s="153">
        <f>0</f>
        <v>0</v>
      </c>
      <c r="L35" s="42"/>
    </row>
    <row r="36" spans="2:12" s="1" customFormat="1" ht="14.4" customHeight="1" hidden="1">
      <c r="B36" s="42"/>
      <c r="E36" s="137" t="s">
        <v>44</v>
      </c>
      <c r="F36" s="153">
        <f>ROUND((SUM(BH124:BH189)),2)</f>
        <v>0</v>
      </c>
      <c r="I36" s="154">
        <v>0.15</v>
      </c>
      <c r="J36" s="153">
        <f>0</f>
        <v>0</v>
      </c>
      <c r="L36" s="42"/>
    </row>
    <row r="37" spans="2:12" s="1" customFormat="1" ht="14.4" customHeight="1" hidden="1">
      <c r="B37" s="42"/>
      <c r="E37" s="137" t="s">
        <v>45</v>
      </c>
      <c r="F37" s="153">
        <f>ROUND((SUM(BI124:BI189)),2)</f>
        <v>0</v>
      </c>
      <c r="I37" s="154">
        <v>0</v>
      </c>
      <c r="J37" s="153">
        <f>0</f>
        <v>0</v>
      </c>
      <c r="L37" s="42"/>
    </row>
    <row r="38" spans="2:12" s="1" customFormat="1" ht="6.95" customHeight="1">
      <c r="B38" s="42"/>
      <c r="I38" s="139"/>
      <c r="L38" s="42"/>
    </row>
    <row r="39" spans="2:12" s="1" customFormat="1" ht="25.4" customHeight="1">
      <c r="B39" s="42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60"/>
      <c r="J39" s="161">
        <f>SUM(J30:J37)</f>
        <v>0</v>
      </c>
      <c r="K39" s="162"/>
      <c r="L39" s="42"/>
    </row>
    <row r="40" spans="2:12" s="1" customFormat="1" ht="14.4" customHeight="1">
      <c r="B40" s="42"/>
      <c r="I40" s="139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63" t="s">
        <v>49</v>
      </c>
      <c r="E50" s="164"/>
      <c r="F50" s="164"/>
      <c r="G50" s="163" t="s">
        <v>50</v>
      </c>
      <c r="H50" s="164"/>
      <c r="I50" s="165"/>
      <c r="J50" s="164"/>
      <c r="K50" s="164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66" t="s">
        <v>51</v>
      </c>
      <c r="E61" s="167"/>
      <c r="F61" s="168" t="s">
        <v>52</v>
      </c>
      <c r="G61" s="166" t="s">
        <v>51</v>
      </c>
      <c r="H61" s="167"/>
      <c r="I61" s="169"/>
      <c r="J61" s="170" t="s">
        <v>52</v>
      </c>
      <c r="K61" s="167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63" t="s">
        <v>53</v>
      </c>
      <c r="E65" s="164"/>
      <c r="F65" s="164"/>
      <c r="G65" s="163" t="s">
        <v>54</v>
      </c>
      <c r="H65" s="164"/>
      <c r="I65" s="165"/>
      <c r="J65" s="164"/>
      <c r="K65" s="164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66" t="s">
        <v>51</v>
      </c>
      <c r="E76" s="167"/>
      <c r="F76" s="168" t="s">
        <v>52</v>
      </c>
      <c r="G76" s="166" t="s">
        <v>51</v>
      </c>
      <c r="H76" s="167"/>
      <c r="I76" s="169"/>
      <c r="J76" s="170" t="s">
        <v>52</v>
      </c>
      <c r="K76" s="167"/>
      <c r="L76" s="42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2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2"/>
    </row>
    <row r="82" spans="2:12" s="1" customFormat="1" ht="24.95" customHeight="1">
      <c r="B82" s="37"/>
      <c r="C82" s="22" t="s">
        <v>149</v>
      </c>
      <c r="D82" s="38"/>
      <c r="E82" s="38"/>
      <c r="F82" s="38"/>
      <c r="G82" s="38"/>
      <c r="H82" s="38"/>
      <c r="I82" s="13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9"/>
      <c r="J84" s="38"/>
      <c r="K84" s="38"/>
      <c r="L84" s="42"/>
    </row>
    <row r="85" spans="2:12" s="1" customFormat="1" ht="16.5" customHeight="1">
      <c r="B85" s="37"/>
      <c r="C85" s="38"/>
      <c r="D85" s="38"/>
      <c r="E85" s="177" t="str">
        <f>E7</f>
        <v>Stavební úpravy objektu č.p. 184/7, ul. Matiční, Ústí nad Labem</v>
      </c>
      <c r="F85" s="31"/>
      <c r="G85" s="31"/>
      <c r="H85" s="31"/>
      <c r="I85" s="139"/>
      <c r="J85" s="38"/>
      <c r="K85" s="38"/>
      <c r="L85" s="42"/>
    </row>
    <row r="86" spans="2:12" s="1" customFormat="1" ht="12" customHeight="1">
      <c r="B86" s="37"/>
      <c r="C86" s="31" t="s">
        <v>115</v>
      </c>
      <c r="D86" s="38"/>
      <c r="E86" s="38"/>
      <c r="F86" s="38"/>
      <c r="G86" s="38"/>
      <c r="H86" s="38"/>
      <c r="I86" s="139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ÚT - Vytápění</v>
      </c>
      <c r="F87" s="38"/>
      <c r="G87" s="38"/>
      <c r="H87" s="38"/>
      <c r="I87" s="139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9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>Matiční ul. č.p. 184/7</v>
      </c>
      <c r="G89" s="38"/>
      <c r="H89" s="38"/>
      <c r="I89" s="142" t="s">
        <v>22</v>
      </c>
      <c r="J89" s="73" t="str">
        <f>IF(J12="","",J12)</f>
        <v>4. 9. 2019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39"/>
      <c r="J90" s="38"/>
      <c r="K90" s="38"/>
      <c r="L90" s="42"/>
    </row>
    <row r="91" spans="2:12" s="1" customFormat="1" ht="27.9" customHeight="1">
      <c r="B91" s="37"/>
      <c r="C91" s="31" t="s">
        <v>24</v>
      </c>
      <c r="D91" s="38"/>
      <c r="E91" s="38"/>
      <c r="F91" s="26" t="str">
        <f>E15</f>
        <v>Statutární město Ústí nad Labem</v>
      </c>
      <c r="G91" s="38"/>
      <c r="H91" s="38"/>
      <c r="I91" s="142" t="s">
        <v>30</v>
      </c>
      <c r="J91" s="35" t="str">
        <f>E21</f>
        <v>REGIONPROJEKT s.r.o.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42" t="s">
        <v>33</v>
      </c>
      <c r="J92" s="35" t="str">
        <f>E24</f>
        <v>J. Duben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9"/>
      <c r="J93" s="38"/>
      <c r="K93" s="38"/>
      <c r="L93" s="42"/>
    </row>
    <row r="94" spans="2:12" s="1" customFormat="1" ht="29.25" customHeight="1">
      <c r="B94" s="37"/>
      <c r="C94" s="178" t="s">
        <v>150</v>
      </c>
      <c r="D94" s="179"/>
      <c r="E94" s="179"/>
      <c r="F94" s="179"/>
      <c r="G94" s="179"/>
      <c r="H94" s="179"/>
      <c r="I94" s="180"/>
      <c r="J94" s="181" t="s">
        <v>151</v>
      </c>
      <c r="K94" s="179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39"/>
      <c r="J95" s="38"/>
      <c r="K95" s="38"/>
      <c r="L95" s="42"/>
    </row>
    <row r="96" spans="2:47" s="1" customFormat="1" ht="22.8" customHeight="1">
      <c r="B96" s="37"/>
      <c r="C96" s="182" t="s">
        <v>152</v>
      </c>
      <c r="D96" s="38"/>
      <c r="E96" s="38"/>
      <c r="F96" s="38"/>
      <c r="G96" s="38"/>
      <c r="H96" s="38"/>
      <c r="I96" s="139"/>
      <c r="J96" s="104">
        <f>J124</f>
        <v>0</v>
      </c>
      <c r="K96" s="38"/>
      <c r="L96" s="42"/>
      <c r="AU96" s="16" t="s">
        <v>153</v>
      </c>
    </row>
    <row r="97" spans="2:12" s="8" customFormat="1" ht="24.95" customHeight="1">
      <c r="B97" s="183"/>
      <c r="C97" s="184"/>
      <c r="D97" s="185" t="s">
        <v>154</v>
      </c>
      <c r="E97" s="186"/>
      <c r="F97" s="186"/>
      <c r="G97" s="186"/>
      <c r="H97" s="186"/>
      <c r="I97" s="187"/>
      <c r="J97" s="188">
        <f>J125</f>
        <v>0</v>
      </c>
      <c r="K97" s="184"/>
      <c r="L97" s="189"/>
    </row>
    <row r="98" spans="2:12" s="9" customFormat="1" ht="19.9" customHeight="1">
      <c r="B98" s="190"/>
      <c r="C98" s="191"/>
      <c r="D98" s="192" t="s">
        <v>159</v>
      </c>
      <c r="E98" s="193"/>
      <c r="F98" s="193"/>
      <c r="G98" s="193"/>
      <c r="H98" s="193"/>
      <c r="I98" s="194"/>
      <c r="J98" s="195">
        <f>J126</f>
        <v>0</v>
      </c>
      <c r="K98" s="191"/>
      <c r="L98" s="196"/>
    </row>
    <row r="99" spans="2:12" s="8" customFormat="1" ht="24.95" customHeight="1">
      <c r="B99" s="183"/>
      <c r="C99" s="184"/>
      <c r="D99" s="185" t="s">
        <v>162</v>
      </c>
      <c r="E99" s="186"/>
      <c r="F99" s="186"/>
      <c r="G99" s="186"/>
      <c r="H99" s="186"/>
      <c r="I99" s="187"/>
      <c r="J99" s="188">
        <f>J128</f>
        <v>0</v>
      </c>
      <c r="K99" s="184"/>
      <c r="L99" s="189"/>
    </row>
    <row r="100" spans="2:12" s="9" customFormat="1" ht="19.9" customHeight="1">
      <c r="B100" s="190"/>
      <c r="C100" s="191"/>
      <c r="D100" s="192" t="s">
        <v>1409</v>
      </c>
      <c r="E100" s="193"/>
      <c r="F100" s="193"/>
      <c r="G100" s="193"/>
      <c r="H100" s="193"/>
      <c r="I100" s="194"/>
      <c r="J100" s="195">
        <f>J129</f>
        <v>0</v>
      </c>
      <c r="K100" s="191"/>
      <c r="L100" s="196"/>
    </row>
    <row r="101" spans="2:12" s="9" customFormat="1" ht="19.9" customHeight="1">
      <c r="B101" s="190"/>
      <c r="C101" s="191"/>
      <c r="D101" s="192" t="s">
        <v>1410</v>
      </c>
      <c r="E101" s="193"/>
      <c r="F101" s="193"/>
      <c r="G101" s="193"/>
      <c r="H101" s="193"/>
      <c r="I101" s="194"/>
      <c r="J101" s="195">
        <f>J153</f>
        <v>0</v>
      </c>
      <c r="K101" s="191"/>
      <c r="L101" s="196"/>
    </row>
    <row r="102" spans="2:12" s="9" customFormat="1" ht="19.9" customHeight="1">
      <c r="B102" s="190"/>
      <c r="C102" s="191"/>
      <c r="D102" s="192" t="s">
        <v>1411</v>
      </c>
      <c r="E102" s="193"/>
      <c r="F102" s="193"/>
      <c r="G102" s="193"/>
      <c r="H102" s="193"/>
      <c r="I102" s="194"/>
      <c r="J102" s="195">
        <f>J165</f>
        <v>0</v>
      </c>
      <c r="K102" s="191"/>
      <c r="L102" s="196"/>
    </row>
    <row r="103" spans="2:12" s="9" customFormat="1" ht="19.9" customHeight="1">
      <c r="B103" s="190"/>
      <c r="C103" s="191"/>
      <c r="D103" s="192" t="s">
        <v>1412</v>
      </c>
      <c r="E103" s="193"/>
      <c r="F103" s="193"/>
      <c r="G103" s="193"/>
      <c r="H103" s="193"/>
      <c r="I103" s="194"/>
      <c r="J103" s="195">
        <f>J170</f>
        <v>0</v>
      </c>
      <c r="K103" s="191"/>
      <c r="L103" s="196"/>
    </row>
    <row r="104" spans="2:12" s="9" customFormat="1" ht="19.9" customHeight="1">
      <c r="B104" s="190"/>
      <c r="C104" s="191"/>
      <c r="D104" s="192" t="s">
        <v>1413</v>
      </c>
      <c r="E104" s="193"/>
      <c r="F104" s="193"/>
      <c r="G104" s="193"/>
      <c r="H104" s="193"/>
      <c r="I104" s="194"/>
      <c r="J104" s="195">
        <f>J176</f>
        <v>0</v>
      </c>
      <c r="K104" s="191"/>
      <c r="L104" s="196"/>
    </row>
    <row r="105" spans="2:12" s="1" customFormat="1" ht="21.8" customHeight="1">
      <c r="B105" s="37"/>
      <c r="C105" s="38"/>
      <c r="D105" s="38"/>
      <c r="E105" s="38"/>
      <c r="F105" s="38"/>
      <c r="G105" s="38"/>
      <c r="H105" s="38"/>
      <c r="I105" s="139"/>
      <c r="J105" s="38"/>
      <c r="K105" s="38"/>
      <c r="L105" s="42"/>
    </row>
    <row r="106" spans="2:12" s="1" customFormat="1" ht="6.95" customHeight="1">
      <c r="B106" s="60"/>
      <c r="C106" s="61"/>
      <c r="D106" s="61"/>
      <c r="E106" s="61"/>
      <c r="F106" s="61"/>
      <c r="G106" s="61"/>
      <c r="H106" s="61"/>
      <c r="I106" s="173"/>
      <c r="J106" s="61"/>
      <c r="K106" s="61"/>
      <c r="L106" s="42"/>
    </row>
    <row r="110" spans="2:12" s="1" customFormat="1" ht="6.95" customHeight="1">
      <c r="B110" s="62"/>
      <c r="C110" s="63"/>
      <c r="D110" s="63"/>
      <c r="E110" s="63"/>
      <c r="F110" s="63"/>
      <c r="G110" s="63"/>
      <c r="H110" s="63"/>
      <c r="I110" s="176"/>
      <c r="J110" s="63"/>
      <c r="K110" s="63"/>
      <c r="L110" s="42"/>
    </row>
    <row r="111" spans="2:12" s="1" customFormat="1" ht="24.95" customHeight="1">
      <c r="B111" s="37"/>
      <c r="C111" s="22" t="s">
        <v>179</v>
      </c>
      <c r="D111" s="38"/>
      <c r="E111" s="38"/>
      <c r="F111" s="38"/>
      <c r="G111" s="38"/>
      <c r="H111" s="38"/>
      <c r="I111" s="139"/>
      <c r="J111" s="38"/>
      <c r="K111" s="38"/>
      <c r="L111" s="42"/>
    </row>
    <row r="112" spans="2:12" s="1" customFormat="1" ht="6.95" customHeight="1">
      <c r="B112" s="37"/>
      <c r="C112" s="38"/>
      <c r="D112" s="38"/>
      <c r="E112" s="38"/>
      <c r="F112" s="38"/>
      <c r="G112" s="38"/>
      <c r="H112" s="38"/>
      <c r="I112" s="139"/>
      <c r="J112" s="38"/>
      <c r="K112" s="38"/>
      <c r="L112" s="42"/>
    </row>
    <row r="113" spans="2:12" s="1" customFormat="1" ht="12" customHeight="1">
      <c r="B113" s="37"/>
      <c r="C113" s="31" t="s">
        <v>16</v>
      </c>
      <c r="D113" s="38"/>
      <c r="E113" s="38"/>
      <c r="F113" s="38"/>
      <c r="G113" s="38"/>
      <c r="H113" s="38"/>
      <c r="I113" s="139"/>
      <c r="J113" s="38"/>
      <c r="K113" s="38"/>
      <c r="L113" s="42"/>
    </row>
    <row r="114" spans="2:12" s="1" customFormat="1" ht="16.5" customHeight="1">
      <c r="B114" s="37"/>
      <c r="C114" s="38"/>
      <c r="D114" s="38"/>
      <c r="E114" s="177" t="str">
        <f>E7</f>
        <v>Stavební úpravy objektu č.p. 184/7, ul. Matiční, Ústí nad Labem</v>
      </c>
      <c r="F114" s="31"/>
      <c r="G114" s="31"/>
      <c r="H114" s="31"/>
      <c r="I114" s="139"/>
      <c r="J114" s="38"/>
      <c r="K114" s="38"/>
      <c r="L114" s="42"/>
    </row>
    <row r="115" spans="2:12" s="1" customFormat="1" ht="12" customHeight="1">
      <c r="B115" s="37"/>
      <c r="C115" s="31" t="s">
        <v>115</v>
      </c>
      <c r="D115" s="38"/>
      <c r="E115" s="38"/>
      <c r="F115" s="38"/>
      <c r="G115" s="38"/>
      <c r="H115" s="38"/>
      <c r="I115" s="139"/>
      <c r="J115" s="38"/>
      <c r="K115" s="38"/>
      <c r="L115" s="42"/>
    </row>
    <row r="116" spans="2:12" s="1" customFormat="1" ht="16.5" customHeight="1">
      <c r="B116" s="37"/>
      <c r="C116" s="38"/>
      <c r="D116" s="38"/>
      <c r="E116" s="70" t="str">
        <f>E9</f>
        <v>ÚT - Vytápění</v>
      </c>
      <c r="F116" s="38"/>
      <c r="G116" s="38"/>
      <c r="H116" s="38"/>
      <c r="I116" s="139"/>
      <c r="J116" s="38"/>
      <c r="K116" s="38"/>
      <c r="L116" s="42"/>
    </row>
    <row r="117" spans="2:12" s="1" customFormat="1" ht="6.95" customHeight="1">
      <c r="B117" s="37"/>
      <c r="C117" s="38"/>
      <c r="D117" s="38"/>
      <c r="E117" s="38"/>
      <c r="F117" s="38"/>
      <c r="G117" s="38"/>
      <c r="H117" s="38"/>
      <c r="I117" s="139"/>
      <c r="J117" s="38"/>
      <c r="K117" s="38"/>
      <c r="L117" s="42"/>
    </row>
    <row r="118" spans="2:12" s="1" customFormat="1" ht="12" customHeight="1">
      <c r="B118" s="37"/>
      <c r="C118" s="31" t="s">
        <v>20</v>
      </c>
      <c r="D118" s="38"/>
      <c r="E118" s="38"/>
      <c r="F118" s="26" t="str">
        <f>F12</f>
        <v>Matiční ul. č.p. 184/7</v>
      </c>
      <c r="G118" s="38"/>
      <c r="H118" s="38"/>
      <c r="I118" s="142" t="s">
        <v>22</v>
      </c>
      <c r="J118" s="73" t="str">
        <f>IF(J12="","",J12)</f>
        <v>4. 9. 2019</v>
      </c>
      <c r="K118" s="38"/>
      <c r="L118" s="42"/>
    </row>
    <row r="119" spans="2:12" s="1" customFormat="1" ht="6.95" customHeight="1">
      <c r="B119" s="37"/>
      <c r="C119" s="38"/>
      <c r="D119" s="38"/>
      <c r="E119" s="38"/>
      <c r="F119" s="38"/>
      <c r="G119" s="38"/>
      <c r="H119" s="38"/>
      <c r="I119" s="139"/>
      <c r="J119" s="38"/>
      <c r="K119" s="38"/>
      <c r="L119" s="42"/>
    </row>
    <row r="120" spans="2:12" s="1" customFormat="1" ht="27.9" customHeight="1">
      <c r="B120" s="37"/>
      <c r="C120" s="31" t="s">
        <v>24</v>
      </c>
      <c r="D120" s="38"/>
      <c r="E120" s="38"/>
      <c r="F120" s="26" t="str">
        <f>E15</f>
        <v>Statutární město Ústí nad Labem</v>
      </c>
      <c r="G120" s="38"/>
      <c r="H120" s="38"/>
      <c r="I120" s="142" t="s">
        <v>30</v>
      </c>
      <c r="J120" s="35" t="str">
        <f>E21</f>
        <v>REGIONPROJEKT s.r.o.</v>
      </c>
      <c r="K120" s="38"/>
      <c r="L120" s="42"/>
    </row>
    <row r="121" spans="2:12" s="1" customFormat="1" ht="15.15" customHeight="1">
      <c r="B121" s="37"/>
      <c r="C121" s="31" t="s">
        <v>28</v>
      </c>
      <c r="D121" s="38"/>
      <c r="E121" s="38"/>
      <c r="F121" s="26" t="str">
        <f>IF(E18="","",E18)</f>
        <v>Vyplň údaj</v>
      </c>
      <c r="G121" s="38"/>
      <c r="H121" s="38"/>
      <c r="I121" s="142" t="s">
        <v>33</v>
      </c>
      <c r="J121" s="35" t="str">
        <f>E24</f>
        <v>J. Duben</v>
      </c>
      <c r="K121" s="38"/>
      <c r="L121" s="42"/>
    </row>
    <row r="122" spans="2:12" s="1" customFormat="1" ht="10.3" customHeight="1">
      <c r="B122" s="37"/>
      <c r="C122" s="38"/>
      <c r="D122" s="38"/>
      <c r="E122" s="38"/>
      <c r="F122" s="38"/>
      <c r="G122" s="38"/>
      <c r="H122" s="38"/>
      <c r="I122" s="139"/>
      <c r="J122" s="38"/>
      <c r="K122" s="38"/>
      <c r="L122" s="42"/>
    </row>
    <row r="123" spans="2:20" s="10" customFormat="1" ht="29.25" customHeight="1">
      <c r="B123" s="197"/>
      <c r="C123" s="198" t="s">
        <v>180</v>
      </c>
      <c r="D123" s="199" t="s">
        <v>61</v>
      </c>
      <c r="E123" s="199" t="s">
        <v>57</v>
      </c>
      <c r="F123" s="199" t="s">
        <v>58</v>
      </c>
      <c r="G123" s="199" t="s">
        <v>181</v>
      </c>
      <c r="H123" s="199" t="s">
        <v>182</v>
      </c>
      <c r="I123" s="200" t="s">
        <v>183</v>
      </c>
      <c r="J123" s="201" t="s">
        <v>151</v>
      </c>
      <c r="K123" s="202" t="s">
        <v>184</v>
      </c>
      <c r="L123" s="203"/>
      <c r="M123" s="94" t="s">
        <v>1</v>
      </c>
      <c r="N123" s="95" t="s">
        <v>40</v>
      </c>
      <c r="O123" s="95" t="s">
        <v>185</v>
      </c>
      <c r="P123" s="95" t="s">
        <v>186</v>
      </c>
      <c r="Q123" s="95" t="s">
        <v>187</v>
      </c>
      <c r="R123" s="95" t="s">
        <v>188</v>
      </c>
      <c r="S123" s="95" t="s">
        <v>189</v>
      </c>
      <c r="T123" s="96" t="s">
        <v>190</v>
      </c>
    </row>
    <row r="124" spans="2:63" s="1" customFormat="1" ht="22.8" customHeight="1">
      <c r="B124" s="37"/>
      <c r="C124" s="101" t="s">
        <v>191</v>
      </c>
      <c r="D124" s="38"/>
      <c r="E124" s="38"/>
      <c r="F124" s="38"/>
      <c r="G124" s="38"/>
      <c r="H124" s="38"/>
      <c r="I124" s="139"/>
      <c r="J124" s="204">
        <f>BK124</f>
        <v>0</v>
      </c>
      <c r="K124" s="38"/>
      <c r="L124" s="42"/>
      <c r="M124" s="97"/>
      <c r="N124" s="98"/>
      <c r="O124" s="98"/>
      <c r="P124" s="205">
        <f>P125+P128</f>
        <v>0</v>
      </c>
      <c r="Q124" s="98"/>
      <c r="R124" s="205">
        <f>R125+R128</f>
        <v>0.46512999999999993</v>
      </c>
      <c r="S124" s="98"/>
      <c r="T124" s="206">
        <f>T125+T128</f>
        <v>0.001</v>
      </c>
      <c r="AT124" s="16" t="s">
        <v>75</v>
      </c>
      <c r="AU124" s="16" t="s">
        <v>153</v>
      </c>
      <c r="BK124" s="207">
        <f>BK125+BK128</f>
        <v>0</v>
      </c>
    </row>
    <row r="125" spans="2:63" s="11" customFormat="1" ht="25.9" customHeight="1">
      <c r="B125" s="208"/>
      <c r="C125" s="209"/>
      <c r="D125" s="210" t="s">
        <v>75</v>
      </c>
      <c r="E125" s="211" t="s">
        <v>192</v>
      </c>
      <c r="F125" s="211" t="s">
        <v>193</v>
      </c>
      <c r="G125" s="209"/>
      <c r="H125" s="209"/>
      <c r="I125" s="212"/>
      <c r="J125" s="213">
        <f>BK125</f>
        <v>0</v>
      </c>
      <c r="K125" s="209"/>
      <c r="L125" s="214"/>
      <c r="M125" s="215"/>
      <c r="N125" s="216"/>
      <c r="O125" s="216"/>
      <c r="P125" s="217">
        <f>P126</f>
        <v>0</v>
      </c>
      <c r="Q125" s="216"/>
      <c r="R125" s="217">
        <f>R126</f>
        <v>0</v>
      </c>
      <c r="S125" s="216"/>
      <c r="T125" s="218">
        <f>T126</f>
        <v>0.001</v>
      </c>
      <c r="AR125" s="219" t="s">
        <v>84</v>
      </c>
      <c r="AT125" s="220" t="s">
        <v>75</v>
      </c>
      <c r="AU125" s="220" t="s">
        <v>76</v>
      </c>
      <c r="AY125" s="219" t="s">
        <v>194</v>
      </c>
      <c r="BK125" s="221">
        <f>BK126</f>
        <v>0</v>
      </c>
    </row>
    <row r="126" spans="2:63" s="11" customFormat="1" ht="22.8" customHeight="1">
      <c r="B126" s="208"/>
      <c r="C126" s="209"/>
      <c r="D126" s="210" t="s">
        <v>75</v>
      </c>
      <c r="E126" s="222" t="s">
        <v>248</v>
      </c>
      <c r="F126" s="222" t="s">
        <v>365</v>
      </c>
      <c r="G126" s="209"/>
      <c r="H126" s="209"/>
      <c r="I126" s="212"/>
      <c r="J126" s="223">
        <f>BK126</f>
        <v>0</v>
      </c>
      <c r="K126" s="209"/>
      <c r="L126" s="214"/>
      <c r="M126" s="215"/>
      <c r="N126" s="216"/>
      <c r="O126" s="216"/>
      <c r="P126" s="217">
        <f>P127</f>
        <v>0</v>
      </c>
      <c r="Q126" s="216"/>
      <c r="R126" s="217">
        <f>R127</f>
        <v>0</v>
      </c>
      <c r="S126" s="216"/>
      <c r="T126" s="218">
        <f>T127</f>
        <v>0.001</v>
      </c>
      <c r="AR126" s="219" t="s">
        <v>84</v>
      </c>
      <c r="AT126" s="220" t="s">
        <v>75</v>
      </c>
      <c r="AU126" s="220" t="s">
        <v>84</v>
      </c>
      <c r="AY126" s="219" t="s">
        <v>194</v>
      </c>
      <c r="BK126" s="221">
        <f>BK127</f>
        <v>0</v>
      </c>
    </row>
    <row r="127" spans="2:65" s="1" customFormat="1" ht="48" customHeight="1">
      <c r="B127" s="37"/>
      <c r="C127" s="224" t="s">
        <v>84</v>
      </c>
      <c r="D127" s="224" t="s">
        <v>196</v>
      </c>
      <c r="E127" s="225" t="s">
        <v>1414</v>
      </c>
      <c r="F127" s="226" t="s">
        <v>1415</v>
      </c>
      <c r="G127" s="227" t="s">
        <v>231</v>
      </c>
      <c r="H127" s="228">
        <v>1</v>
      </c>
      <c r="I127" s="229"/>
      <c r="J127" s="230">
        <f>ROUND(I127*H127,2)</f>
        <v>0</v>
      </c>
      <c r="K127" s="226" t="s">
        <v>1</v>
      </c>
      <c r="L127" s="42"/>
      <c r="M127" s="231" t="s">
        <v>1</v>
      </c>
      <c r="N127" s="232" t="s">
        <v>42</v>
      </c>
      <c r="O127" s="85"/>
      <c r="P127" s="233">
        <f>O127*H127</f>
        <v>0</v>
      </c>
      <c r="Q127" s="233">
        <v>0</v>
      </c>
      <c r="R127" s="233">
        <f>Q127*H127</f>
        <v>0</v>
      </c>
      <c r="S127" s="233">
        <v>0.001</v>
      </c>
      <c r="T127" s="234">
        <f>S127*H127</f>
        <v>0.001</v>
      </c>
      <c r="AR127" s="235" t="s">
        <v>201</v>
      </c>
      <c r="AT127" s="235" t="s">
        <v>196</v>
      </c>
      <c r="AU127" s="235" t="s">
        <v>86</v>
      </c>
      <c r="AY127" s="16" t="s">
        <v>194</v>
      </c>
      <c r="BE127" s="236">
        <f>IF(N127="základní",J127,0)</f>
        <v>0</v>
      </c>
      <c r="BF127" s="236">
        <f>IF(N127="snížená",J127,0)</f>
        <v>0</v>
      </c>
      <c r="BG127" s="236">
        <f>IF(N127="zákl. přenesená",J127,0)</f>
        <v>0</v>
      </c>
      <c r="BH127" s="236">
        <f>IF(N127="sníž. přenesená",J127,0)</f>
        <v>0</v>
      </c>
      <c r="BI127" s="236">
        <f>IF(N127="nulová",J127,0)</f>
        <v>0</v>
      </c>
      <c r="BJ127" s="16" t="s">
        <v>86</v>
      </c>
      <c r="BK127" s="236">
        <f>ROUND(I127*H127,2)</f>
        <v>0</v>
      </c>
      <c r="BL127" s="16" t="s">
        <v>201</v>
      </c>
      <c r="BM127" s="235" t="s">
        <v>1416</v>
      </c>
    </row>
    <row r="128" spans="2:63" s="11" customFormat="1" ht="25.9" customHeight="1">
      <c r="B128" s="208"/>
      <c r="C128" s="209"/>
      <c r="D128" s="210" t="s">
        <v>75</v>
      </c>
      <c r="E128" s="211" t="s">
        <v>504</v>
      </c>
      <c r="F128" s="211" t="s">
        <v>505</v>
      </c>
      <c r="G128" s="209"/>
      <c r="H128" s="209"/>
      <c r="I128" s="212"/>
      <c r="J128" s="213">
        <f>BK128</f>
        <v>0</v>
      </c>
      <c r="K128" s="209"/>
      <c r="L128" s="214"/>
      <c r="M128" s="215"/>
      <c r="N128" s="216"/>
      <c r="O128" s="216"/>
      <c r="P128" s="217">
        <f>P129+P153+P165+P170+P176</f>
        <v>0</v>
      </c>
      <c r="Q128" s="216"/>
      <c r="R128" s="217">
        <f>R129+R153+R165+R170+R176</f>
        <v>0.46512999999999993</v>
      </c>
      <c r="S128" s="216"/>
      <c r="T128" s="218">
        <f>T129+T153+T165+T170+T176</f>
        <v>0</v>
      </c>
      <c r="AR128" s="219" t="s">
        <v>86</v>
      </c>
      <c r="AT128" s="220" t="s">
        <v>75</v>
      </c>
      <c r="AU128" s="220" t="s">
        <v>76</v>
      </c>
      <c r="AY128" s="219" t="s">
        <v>194</v>
      </c>
      <c r="BK128" s="221">
        <f>BK129+BK153+BK165+BK170+BK176</f>
        <v>0</v>
      </c>
    </row>
    <row r="129" spans="2:63" s="11" customFormat="1" ht="22.8" customHeight="1">
      <c r="B129" s="208"/>
      <c r="C129" s="209"/>
      <c r="D129" s="210" t="s">
        <v>75</v>
      </c>
      <c r="E129" s="222" t="s">
        <v>1417</v>
      </c>
      <c r="F129" s="222" t="s">
        <v>1418</v>
      </c>
      <c r="G129" s="209"/>
      <c r="H129" s="209"/>
      <c r="I129" s="212"/>
      <c r="J129" s="223">
        <f>BK129</f>
        <v>0</v>
      </c>
      <c r="K129" s="209"/>
      <c r="L129" s="214"/>
      <c r="M129" s="215"/>
      <c r="N129" s="216"/>
      <c r="O129" s="216"/>
      <c r="P129" s="217">
        <f>SUM(P130:P152)</f>
        <v>0</v>
      </c>
      <c r="Q129" s="216"/>
      <c r="R129" s="217">
        <f>SUM(R130:R152)</f>
        <v>0</v>
      </c>
      <c r="S129" s="216"/>
      <c r="T129" s="218">
        <f>SUM(T130:T152)</f>
        <v>0</v>
      </c>
      <c r="AR129" s="219" t="s">
        <v>86</v>
      </c>
      <c r="AT129" s="220" t="s">
        <v>75</v>
      </c>
      <c r="AU129" s="220" t="s">
        <v>84</v>
      </c>
      <c r="AY129" s="219" t="s">
        <v>194</v>
      </c>
      <c r="BK129" s="221">
        <f>SUM(BK130:BK152)</f>
        <v>0</v>
      </c>
    </row>
    <row r="130" spans="2:65" s="1" customFormat="1" ht="24" customHeight="1">
      <c r="B130" s="37"/>
      <c r="C130" s="270" t="s">
        <v>86</v>
      </c>
      <c r="D130" s="270" t="s">
        <v>300</v>
      </c>
      <c r="E130" s="271" t="s">
        <v>1419</v>
      </c>
      <c r="F130" s="272" t="s">
        <v>1420</v>
      </c>
      <c r="G130" s="273" t="s">
        <v>231</v>
      </c>
      <c r="H130" s="274">
        <v>2</v>
      </c>
      <c r="I130" s="275"/>
      <c r="J130" s="276">
        <f>ROUND(I130*H130,2)</f>
        <v>0</v>
      </c>
      <c r="K130" s="272" t="s">
        <v>1</v>
      </c>
      <c r="L130" s="277"/>
      <c r="M130" s="278" t="s">
        <v>1</v>
      </c>
      <c r="N130" s="279" t="s">
        <v>42</v>
      </c>
      <c r="O130" s="85"/>
      <c r="P130" s="233">
        <f>O130*H130</f>
        <v>0</v>
      </c>
      <c r="Q130" s="233">
        <v>0</v>
      </c>
      <c r="R130" s="233">
        <f>Q130*H130</f>
        <v>0</v>
      </c>
      <c r="S130" s="233">
        <v>0</v>
      </c>
      <c r="T130" s="234">
        <f>S130*H130</f>
        <v>0</v>
      </c>
      <c r="AR130" s="235" t="s">
        <v>384</v>
      </c>
      <c r="AT130" s="235" t="s">
        <v>300</v>
      </c>
      <c r="AU130" s="235" t="s">
        <v>86</v>
      </c>
      <c r="AY130" s="16" t="s">
        <v>194</v>
      </c>
      <c r="BE130" s="236">
        <f>IF(N130="základní",J130,0)</f>
        <v>0</v>
      </c>
      <c r="BF130" s="236">
        <f>IF(N130="snížená",J130,0)</f>
        <v>0</v>
      </c>
      <c r="BG130" s="236">
        <f>IF(N130="zákl. přenesená",J130,0)</f>
        <v>0</v>
      </c>
      <c r="BH130" s="236">
        <f>IF(N130="sníž. přenesená",J130,0)</f>
        <v>0</v>
      </c>
      <c r="BI130" s="236">
        <f>IF(N130="nulová",J130,0)</f>
        <v>0</v>
      </c>
      <c r="BJ130" s="16" t="s">
        <v>86</v>
      </c>
      <c r="BK130" s="236">
        <f>ROUND(I130*H130,2)</f>
        <v>0</v>
      </c>
      <c r="BL130" s="16" t="s">
        <v>299</v>
      </c>
      <c r="BM130" s="235" t="s">
        <v>1421</v>
      </c>
    </row>
    <row r="131" spans="2:65" s="1" customFormat="1" ht="24" customHeight="1">
      <c r="B131" s="37"/>
      <c r="C131" s="270" t="s">
        <v>209</v>
      </c>
      <c r="D131" s="270" t="s">
        <v>300</v>
      </c>
      <c r="E131" s="271" t="s">
        <v>1422</v>
      </c>
      <c r="F131" s="272" t="s">
        <v>1423</v>
      </c>
      <c r="G131" s="273" t="s">
        <v>231</v>
      </c>
      <c r="H131" s="274">
        <v>2</v>
      </c>
      <c r="I131" s="275"/>
      <c r="J131" s="276">
        <f>ROUND(I131*H131,2)</f>
        <v>0</v>
      </c>
      <c r="K131" s="272" t="s">
        <v>1</v>
      </c>
      <c r="L131" s="277"/>
      <c r="M131" s="278" t="s">
        <v>1</v>
      </c>
      <c r="N131" s="279" t="s">
        <v>42</v>
      </c>
      <c r="O131" s="85"/>
      <c r="P131" s="233">
        <f>O131*H131</f>
        <v>0</v>
      </c>
      <c r="Q131" s="233">
        <v>0</v>
      </c>
      <c r="R131" s="233">
        <f>Q131*H131</f>
        <v>0</v>
      </c>
      <c r="S131" s="233">
        <v>0</v>
      </c>
      <c r="T131" s="234">
        <f>S131*H131</f>
        <v>0</v>
      </c>
      <c r="AR131" s="235" t="s">
        <v>384</v>
      </c>
      <c r="AT131" s="235" t="s">
        <v>300</v>
      </c>
      <c r="AU131" s="235" t="s">
        <v>86</v>
      </c>
      <c r="AY131" s="16" t="s">
        <v>194</v>
      </c>
      <c r="BE131" s="236">
        <f>IF(N131="základní",J131,0)</f>
        <v>0</v>
      </c>
      <c r="BF131" s="236">
        <f>IF(N131="snížená",J131,0)</f>
        <v>0</v>
      </c>
      <c r="BG131" s="236">
        <f>IF(N131="zákl. přenesená",J131,0)</f>
        <v>0</v>
      </c>
      <c r="BH131" s="236">
        <f>IF(N131="sníž. přenesená",J131,0)</f>
        <v>0</v>
      </c>
      <c r="BI131" s="236">
        <f>IF(N131="nulová",J131,0)</f>
        <v>0</v>
      </c>
      <c r="BJ131" s="16" t="s">
        <v>86</v>
      </c>
      <c r="BK131" s="236">
        <f>ROUND(I131*H131,2)</f>
        <v>0</v>
      </c>
      <c r="BL131" s="16" t="s">
        <v>299</v>
      </c>
      <c r="BM131" s="235" t="s">
        <v>1424</v>
      </c>
    </row>
    <row r="132" spans="2:65" s="1" customFormat="1" ht="24" customHeight="1">
      <c r="B132" s="37"/>
      <c r="C132" s="270" t="s">
        <v>201</v>
      </c>
      <c r="D132" s="270" t="s">
        <v>300</v>
      </c>
      <c r="E132" s="271" t="s">
        <v>1425</v>
      </c>
      <c r="F132" s="272" t="s">
        <v>1426</v>
      </c>
      <c r="G132" s="273" t="s">
        <v>231</v>
      </c>
      <c r="H132" s="274">
        <v>2</v>
      </c>
      <c r="I132" s="275"/>
      <c r="J132" s="276">
        <f>ROUND(I132*H132,2)</f>
        <v>0</v>
      </c>
      <c r="K132" s="272" t="s">
        <v>1</v>
      </c>
      <c r="L132" s="277"/>
      <c r="M132" s="278" t="s">
        <v>1</v>
      </c>
      <c r="N132" s="279" t="s">
        <v>42</v>
      </c>
      <c r="O132" s="85"/>
      <c r="P132" s="233">
        <f>O132*H132</f>
        <v>0</v>
      </c>
      <c r="Q132" s="233">
        <v>0</v>
      </c>
      <c r="R132" s="233">
        <f>Q132*H132</f>
        <v>0</v>
      </c>
      <c r="S132" s="233">
        <v>0</v>
      </c>
      <c r="T132" s="234">
        <f>S132*H132</f>
        <v>0</v>
      </c>
      <c r="AR132" s="235" t="s">
        <v>384</v>
      </c>
      <c r="AT132" s="235" t="s">
        <v>300</v>
      </c>
      <c r="AU132" s="235" t="s">
        <v>86</v>
      </c>
      <c r="AY132" s="16" t="s">
        <v>194</v>
      </c>
      <c r="BE132" s="236">
        <f>IF(N132="základní",J132,0)</f>
        <v>0</v>
      </c>
      <c r="BF132" s="236">
        <f>IF(N132="snížená",J132,0)</f>
        <v>0</v>
      </c>
      <c r="BG132" s="236">
        <f>IF(N132="zákl. přenesená",J132,0)</f>
        <v>0</v>
      </c>
      <c r="BH132" s="236">
        <f>IF(N132="sníž. přenesená",J132,0)</f>
        <v>0</v>
      </c>
      <c r="BI132" s="236">
        <f>IF(N132="nulová",J132,0)</f>
        <v>0</v>
      </c>
      <c r="BJ132" s="16" t="s">
        <v>86</v>
      </c>
      <c r="BK132" s="236">
        <f>ROUND(I132*H132,2)</f>
        <v>0</v>
      </c>
      <c r="BL132" s="16" t="s">
        <v>299</v>
      </c>
      <c r="BM132" s="235" t="s">
        <v>1427</v>
      </c>
    </row>
    <row r="133" spans="2:65" s="1" customFormat="1" ht="16.5" customHeight="1">
      <c r="B133" s="37"/>
      <c r="C133" s="270" t="s">
        <v>220</v>
      </c>
      <c r="D133" s="270" t="s">
        <v>300</v>
      </c>
      <c r="E133" s="271" t="s">
        <v>1428</v>
      </c>
      <c r="F133" s="272" t="s">
        <v>1429</v>
      </c>
      <c r="G133" s="273" t="s">
        <v>231</v>
      </c>
      <c r="H133" s="274">
        <v>2</v>
      </c>
      <c r="I133" s="275"/>
      <c r="J133" s="276">
        <f>ROUND(I133*H133,2)</f>
        <v>0</v>
      </c>
      <c r="K133" s="272" t="s">
        <v>1</v>
      </c>
      <c r="L133" s="277"/>
      <c r="M133" s="278" t="s">
        <v>1</v>
      </c>
      <c r="N133" s="279" t="s">
        <v>42</v>
      </c>
      <c r="O133" s="85"/>
      <c r="P133" s="233">
        <f>O133*H133</f>
        <v>0</v>
      </c>
      <c r="Q133" s="233">
        <v>0</v>
      </c>
      <c r="R133" s="233">
        <f>Q133*H133</f>
        <v>0</v>
      </c>
      <c r="S133" s="233">
        <v>0</v>
      </c>
      <c r="T133" s="234">
        <f>S133*H133</f>
        <v>0</v>
      </c>
      <c r="AR133" s="235" t="s">
        <v>384</v>
      </c>
      <c r="AT133" s="235" t="s">
        <v>300</v>
      </c>
      <c r="AU133" s="235" t="s">
        <v>86</v>
      </c>
      <c r="AY133" s="16" t="s">
        <v>194</v>
      </c>
      <c r="BE133" s="236">
        <f>IF(N133="základní",J133,0)</f>
        <v>0</v>
      </c>
      <c r="BF133" s="236">
        <f>IF(N133="snížená",J133,0)</f>
        <v>0</v>
      </c>
      <c r="BG133" s="236">
        <f>IF(N133="zákl. přenesená",J133,0)</f>
        <v>0</v>
      </c>
      <c r="BH133" s="236">
        <f>IF(N133="sníž. přenesená",J133,0)</f>
        <v>0</v>
      </c>
      <c r="BI133" s="236">
        <f>IF(N133="nulová",J133,0)</f>
        <v>0</v>
      </c>
      <c r="BJ133" s="16" t="s">
        <v>86</v>
      </c>
      <c r="BK133" s="236">
        <f>ROUND(I133*H133,2)</f>
        <v>0</v>
      </c>
      <c r="BL133" s="16" t="s">
        <v>299</v>
      </c>
      <c r="BM133" s="235" t="s">
        <v>1430</v>
      </c>
    </row>
    <row r="134" spans="2:65" s="1" customFormat="1" ht="24" customHeight="1">
      <c r="B134" s="37"/>
      <c r="C134" s="270" t="s">
        <v>228</v>
      </c>
      <c r="D134" s="270" t="s">
        <v>300</v>
      </c>
      <c r="E134" s="271" t="s">
        <v>1431</v>
      </c>
      <c r="F134" s="272" t="s">
        <v>1432</v>
      </c>
      <c r="G134" s="273" t="s">
        <v>231</v>
      </c>
      <c r="H134" s="274">
        <v>2</v>
      </c>
      <c r="I134" s="275"/>
      <c r="J134" s="276">
        <f>ROUND(I134*H134,2)</f>
        <v>0</v>
      </c>
      <c r="K134" s="272" t="s">
        <v>1</v>
      </c>
      <c r="L134" s="277"/>
      <c r="M134" s="278" t="s">
        <v>1</v>
      </c>
      <c r="N134" s="279" t="s">
        <v>42</v>
      </c>
      <c r="O134" s="85"/>
      <c r="P134" s="233">
        <f>O134*H134</f>
        <v>0</v>
      </c>
      <c r="Q134" s="233">
        <v>0</v>
      </c>
      <c r="R134" s="233">
        <f>Q134*H134</f>
        <v>0</v>
      </c>
      <c r="S134" s="233">
        <v>0</v>
      </c>
      <c r="T134" s="234">
        <f>S134*H134</f>
        <v>0</v>
      </c>
      <c r="AR134" s="235" t="s">
        <v>384</v>
      </c>
      <c r="AT134" s="235" t="s">
        <v>300</v>
      </c>
      <c r="AU134" s="235" t="s">
        <v>86</v>
      </c>
      <c r="AY134" s="16" t="s">
        <v>194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6" t="s">
        <v>86</v>
      </c>
      <c r="BK134" s="236">
        <f>ROUND(I134*H134,2)</f>
        <v>0</v>
      </c>
      <c r="BL134" s="16" t="s">
        <v>299</v>
      </c>
      <c r="BM134" s="235" t="s">
        <v>1433</v>
      </c>
    </row>
    <row r="135" spans="2:65" s="1" customFormat="1" ht="16.5" customHeight="1">
      <c r="B135" s="37"/>
      <c r="C135" s="270" t="s">
        <v>235</v>
      </c>
      <c r="D135" s="270" t="s">
        <v>300</v>
      </c>
      <c r="E135" s="271" t="s">
        <v>1434</v>
      </c>
      <c r="F135" s="272" t="s">
        <v>1435</v>
      </c>
      <c r="G135" s="273" t="s">
        <v>231</v>
      </c>
      <c r="H135" s="274">
        <v>2</v>
      </c>
      <c r="I135" s="275"/>
      <c r="J135" s="276">
        <f>ROUND(I135*H135,2)</f>
        <v>0</v>
      </c>
      <c r="K135" s="272" t="s">
        <v>1</v>
      </c>
      <c r="L135" s="277"/>
      <c r="M135" s="278" t="s">
        <v>1</v>
      </c>
      <c r="N135" s="279" t="s">
        <v>42</v>
      </c>
      <c r="O135" s="85"/>
      <c r="P135" s="233">
        <f>O135*H135</f>
        <v>0</v>
      </c>
      <c r="Q135" s="233">
        <v>0</v>
      </c>
      <c r="R135" s="233">
        <f>Q135*H135</f>
        <v>0</v>
      </c>
      <c r="S135" s="233">
        <v>0</v>
      </c>
      <c r="T135" s="234">
        <f>S135*H135</f>
        <v>0</v>
      </c>
      <c r="AR135" s="235" t="s">
        <v>384</v>
      </c>
      <c r="AT135" s="235" t="s">
        <v>300</v>
      </c>
      <c r="AU135" s="235" t="s">
        <v>86</v>
      </c>
      <c r="AY135" s="16" t="s">
        <v>194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86</v>
      </c>
      <c r="BK135" s="236">
        <f>ROUND(I135*H135,2)</f>
        <v>0</v>
      </c>
      <c r="BL135" s="16" t="s">
        <v>299</v>
      </c>
      <c r="BM135" s="235" t="s">
        <v>1436</v>
      </c>
    </row>
    <row r="136" spans="2:65" s="1" customFormat="1" ht="16.5" customHeight="1">
      <c r="B136" s="37"/>
      <c r="C136" s="270" t="s">
        <v>242</v>
      </c>
      <c r="D136" s="270" t="s">
        <v>300</v>
      </c>
      <c r="E136" s="271" t="s">
        <v>1437</v>
      </c>
      <c r="F136" s="272" t="s">
        <v>1438</v>
      </c>
      <c r="G136" s="273" t="s">
        <v>231</v>
      </c>
      <c r="H136" s="274">
        <v>2</v>
      </c>
      <c r="I136" s="275"/>
      <c r="J136" s="276">
        <f>ROUND(I136*H136,2)</f>
        <v>0</v>
      </c>
      <c r="K136" s="272" t="s">
        <v>1</v>
      </c>
      <c r="L136" s="277"/>
      <c r="M136" s="278" t="s">
        <v>1</v>
      </c>
      <c r="N136" s="279" t="s">
        <v>42</v>
      </c>
      <c r="O136" s="85"/>
      <c r="P136" s="233">
        <f>O136*H136</f>
        <v>0</v>
      </c>
      <c r="Q136" s="233">
        <v>0</v>
      </c>
      <c r="R136" s="233">
        <f>Q136*H136</f>
        <v>0</v>
      </c>
      <c r="S136" s="233">
        <v>0</v>
      </c>
      <c r="T136" s="234">
        <f>S136*H136</f>
        <v>0</v>
      </c>
      <c r="AR136" s="235" t="s">
        <v>384</v>
      </c>
      <c r="AT136" s="235" t="s">
        <v>300</v>
      </c>
      <c r="AU136" s="235" t="s">
        <v>86</v>
      </c>
      <c r="AY136" s="16" t="s">
        <v>194</v>
      </c>
      <c r="BE136" s="236">
        <f>IF(N136="základní",J136,0)</f>
        <v>0</v>
      </c>
      <c r="BF136" s="236">
        <f>IF(N136="snížená",J136,0)</f>
        <v>0</v>
      </c>
      <c r="BG136" s="236">
        <f>IF(N136="zákl. přenesená",J136,0)</f>
        <v>0</v>
      </c>
      <c r="BH136" s="236">
        <f>IF(N136="sníž. přenesená",J136,0)</f>
        <v>0</v>
      </c>
      <c r="BI136" s="236">
        <f>IF(N136="nulová",J136,0)</f>
        <v>0</v>
      </c>
      <c r="BJ136" s="16" t="s">
        <v>86</v>
      </c>
      <c r="BK136" s="236">
        <f>ROUND(I136*H136,2)</f>
        <v>0</v>
      </c>
      <c r="BL136" s="16" t="s">
        <v>299</v>
      </c>
      <c r="BM136" s="235" t="s">
        <v>1439</v>
      </c>
    </row>
    <row r="137" spans="2:65" s="1" customFormat="1" ht="16.5" customHeight="1">
      <c r="B137" s="37"/>
      <c r="C137" s="270" t="s">
        <v>248</v>
      </c>
      <c r="D137" s="270" t="s">
        <v>300</v>
      </c>
      <c r="E137" s="271" t="s">
        <v>1440</v>
      </c>
      <c r="F137" s="272" t="s">
        <v>1441</v>
      </c>
      <c r="G137" s="273" t="s">
        <v>231</v>
      </c>
      <c r="H137" s="274">
        <v>2</v>
      </c>
      <c r="I137" s="275"/>
      <c r="J137" s="276">
        <f>ROUND(I137*H137,2)</f>
        <v>0</v>
      </c>
      <c r="K137" s="272" t="s">
        <v>1</v>
      </c>
      <c r="L137" s="277"/>
      <c r="M137" s="278" t="s">
        <v>1</v>
      </c>
      <c r="N137" s="279" t="s">
        <v>42</v>
      </c>
      <c r="O137" s="85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AR137" s="235" t="s">
        <v>384</v>
      </c>
      <c r="AT137" s="235" t="s">
        <v>300</v>
      </c>
      <c r="AU137" s="235" t="s">
        <v>86</v>
      </c>
      <c r="AY137" s="16" t="s">
        <v>194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6" t="s">
        <v>86</v>
      </c>
      <c r="BK137" s="236">
        <f>ROUND(I137*H137,2)</f>
        <v>0</v>
      </c>
      <c r="BL137" s="16" t="s">
        <v>299</v>
      </c>
      <c r="BM137" s="235" t="s">
        <v>1442</v>
      </c>
    </row>
    <row r="138" spans="2:65" s="1" customFormat="1" ht="16.5" customHeight="1">
      <c r="B138" s="37"/>
      <c r="C138" s="270" t="s">
        <v>255</v>
      </c>
      <c r="D138" s="270" t="s">
        <v>300</v>
      </c>
      <c r="E138" s="271" t="s">
        <v>1443</v>
      </c>
      <c r="F138" s="272" t="s">
        <v>1444</v>
      </c>
      <c r="G138" s="273" t="s">
        <v>231</v>
      </c>
      <c r="H138" s="274">
        <v>4</v>
      </c>
      <c r="I138" s="275"/>
      <c r="J138" s="276">
        <f>ROUND(I138*H138,2)</f>
        <v>0</v>
      </c>
      <c r="K138" s="272" t="s">
        <v>1</v>
      </c>
      <c r="L138" s="277"/>
      <c r="M138" s="278" t="s">
        <v>1</v>
      </c>
      <c r="N138" s="279" t="s">
        <v>42</v>
      </c>
      <c r="O138" s="85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384</v>
      </c>
      <c r="AT138" s="235" t="s">
        <v>300</v>
      </c>
      <c r="AU138" s="235" t="s">
        <v>86</v>
      </c>
      <c r="AY138" s="16" t="s">
        <v>194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6" t="s">
        <v>86</v>
      </c>
      <c r="BK138" s="236">
        <f>ROUND(I138*H138,2)</f>
        <v>0</v>
      </c>
      <c r="BL138" s="16" t="s">
        <v>299</v>
      </c>
      <c r="BM138" s="235" t="s">
        <v>1445</v>
      </c>
    </row>
    <row r="139" spans="2:65" s="1" customFormat="1" ht="16.5" customHeight="1">
      <c r="B139" s="37"/>
      <c r="C139" s="270" t="s">
        <v>262</v>
      </c>
      <c r="D139" s="270" t="s">
        <v>300</v>
      </c>
      <c r="E139" s="271" t="s">
        <v>1446</v>
      </c>
      <c r="F139" s="272" t="s">
        <v>1447</v>
      </c>
      <c r="G139" s="273" t="s">
        <v>231</v>
      </c>
      <c r="H139" s="274">
        <v>4</v>
      </c>
      <c r="I139" s="275"/>
      <c r="J139" s="276">
        <f>ROUND(I139*H139,2)</f>
        <v>0</v>
      </c>
      <c r="K139" s="272" t="s">
        <v>1</v>
      </c>
      <c r="L139" s="277"/>
      <c r="M139" s="278" t="s">
        <v>1</v>
      </c>
      <c r="N139" s="279" t="s">
        <v>42</v>
      </c>
      <c r="O139" s="85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384</v>
      </c>
      <c r="AT139" s="235" t="s">
        <v>300</v>
      </c>
      <c r="AU139" s="235" t="s">
        <v>86</v>
      </c>
      <c r="AY139" s="16" t="s">
        <v>194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6" t="s">
        <v>86</v>
      </c>
      <c r="BK139" s="236">
        <f>ROUND(I139*H139,2)</f>
        <v>0</v>
      </c>
      <c r="BL139" s="16" t="s">
        <v>299</v>
      </c>
      <c r="BM139" s="235" t="s">
        <v>1448</v>
      </c>
    </row>
    <row r="140" spans="2:65" s="1" customFormat="1" ht="16.5" customHeight="1">
      <c r="B140" s="37"/>
      <c r="C140" s="270" t="s">
        <v>273</v>
      </c>
      <c r="D140" s="270" t="s">
        <v>300</v>
      </c>
      <c r="E140" s="271" t="s">
        <v>1449</v>
      </c>
      <c r="F140" s="272" t="s">
        <v>1450</v>
      </c>
      <c r="G140" s="273" t="s">
        <v>231</v>
      </c>
      <c r="H140" s="274">
        <v>1</v>
      </c>
      <c r="I140" s="275"/>
      <c r="J140" s="276">
        <f>ROUND(I140*H140,2)</f>
        <v>0</v>
      </c>
      <c r="K140" s="272" t="s">
        <v>1</v>
      </c>
      <c r="L140" s="277"/>
      <c r="M140" s="278" t="s">
        <v>1</v>
      </c>
      <c r="N140" s="279" t="s">
        <v>42</v>
      </c>
      <c r="O140" s="85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384</v>
      </c>
      <c r="AT140" s="235" t="s">
        <v>300</v>
      </c>
      <c r="AU140" s="235" t="s">
        <v>86</v>
      </c>
      <c r="AY140" s="16" t="s">
        <v>194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86</v>
      </c>
      <c r="BK140" s="236">
        <f>ROUND(I140*H140,2)</f>
        <v>0</v>
      </c>
      <c r="BL140" s="16" t="s">
        <v>299</v>
      </c>
      <c r="BM140" s="235" t="s">
        <v>1451</v>
      </c>
    </row>
    <row r="141" spans="2:65" s="1" customFormat="1" ht="16.5" customHeight="1">
      <c r="B141" s="37"/>
      <c r="C141" s="270" t="s">
        <v>285</v>
      </c>
      <c r="D141" s="270" t="s">
        <v>300</v>
      </c>
      <c r="E141" s="271" t="s">
        <v>1452</v>
      </c>
      <c r="F141" s="272" t="s">
        <v>1453</v>
      </c>
      <c r="G141" s="273" t="s">
        <v>231</v>
      </c>
      <c r="H141" s="274">
        <v>1</v>
      </c>
      <c r="I141" s="275"/>
      <c r="J141" s="276">
        <f>ROUND(I141*H141,2)</f>
        <v>0</v>
      </c>
      <c r="K141" s="272" t="s">
        <v>1</v>
      </c>
      <c r="L141" s="277"/>
      <c r="M141" s="278" t="s">
        <v>1</v>
      </c>
      <c r="N141" s="279" t="s">
        <v>42</v>
      </c>
      <c r="O141" s="85"/>
      <c r="P141" s="233">
        <f>O141*H141</f>
        <v>0</v>
      </c>
      <c r="Q141" s="233">
        <v>0</v>
      </c>
      <c r="R141" s="233">
        <f>Q141*H141</f>
        <v>0</v>
      </c>
      <c r="S141" s="233">
        <v>0</v>
      </c>
      <c r="T141" s="234">
        <f>S141*H141</f>
        <v>0</v>
      </c>
      <c r="AR141" s="235" t="s">
        <v>384</v>
      </c>
      <c r="AT141" s="235" t="s">
        <v>300</v>
      </c>
      <c r="AU141" s="235" t="s">
        <v>86</v>
      </c>
      <c r="AY141" s="16" t="s">
        <v>194</v>
      </c>
      <c r="BE141" s="236">
        <f>IF(N141="základní",J141,0)</f>
        <v>0</v>
      </c>
      <c r="BF141" s="236">
        <f>IF(N141="snížená",J141,0)</f>
        <v>0</v>
      </c>
      <c r="BG141" s="236">
        <f>IF(N141="zákl. přenesená",J141,0)</f>
        <v>0</v>
      </c>
      <c r="BH141" s="236">
        <f>IF(N141="sníž. přenesená",J141,0)</f>
        <v>0</v>
      </c>
      <c r="BI141" s="236">
        <f>IF(N141="nulová",J141,0)</f>
        <v>0</v>
      </c>
      <c r="BJ141" s="16" t="s">
        <v>86</v>
      </c>
      <c r="BK141" s="236">
        <f>ROUND(I141*H141,2)</f>
        <v>0</v>
      </c>
      <c r="BL141" s="16" t="s">
        <v>299</v>
      </c>
      <c r="BM141" s="235" t="s">
        <v>1454</v>
      </c>
    </row>
    <row r="142" spans="2:65" s="1" customFormat="1" ht="16.5" customHeight="1">
      <c r="B142" s="37"/>
      <c r="C142" s="270" t="s">
        <v>291</v>
      </c>
      <c r="D142" s="270" t="s">
        <v>300</v>
      </c>
      <c r="E142" s="271" t="s">
        <v>1455</v>
      </c>
      <c r="F142" s="272" t="s">
        <v>1456</v>
      </c>
      <c r="G142" s="273" t="s">
        <v>231</v>
      </c>
      <c r="H142" s="274">
        <v>2</v>
      </c>
      <c r="I142" s="275"/>
      <c r="J142" s="276">
        <f>ROUND(I142*H142,2)</f>
        <v>0</v>
      </c>
      <c r="K142" s="272" t="s">
        <v>1</v>
      </c>
      <c r="L142" s="277"/>
      <c r="M142" s="278" t="s">
        <v>1</v>
      </c>
      <c r="N142" s="279" t="s">
        <v>42</v>
      </c>
      <c r="O142" s="85"/>
      <c r="P142" s="233">
        <f>O142*H142</f>
        <v>0</v>
      </c>
      <c r="Q142" s="233">
        <v>0</v>
      </c>
      <c r="R142" s="233">
        <f>Q142*H142</f>
        <v>0</v>
      </c>
      <c r="S142" s="233">
        <v>0</v>
      </c>
      <c r="T142" s="234">
        <f>S142*H142</f>
        <v>0</v>
      </c>
      <c r="AR142" s="235" t="s">
        <v>384</v>
      </c>
      <c r="AT142" s="235" t="s">
        <v>300</v>
      </c>
      <c r="AU142" s="235" t="s">
        <v>86</v>
      </c>
      <c r="AY142" s="16" t="s">
        <v>194</v>
      </c>
      <c r="BE142" s="236">
        <f>IF(N142="základní",J142,0)</f>
        <v>0</v>
      </c>
      <c r="BF142" s="236">
        <f>IF(N142="snížená",J142,0)</f>
        <v>0</v>
      </c>
      <c r="BG142" s="236">
        <f>IF(N142="zákl. přenesená",J142,0)</f>
        <v>0</v>
      </c>
      <c r="BH142" s="236">
        <f>IF(N142="sníž. přenesená",J142,0)</f>
        <v>0</v>
      </c>
      <c r="BI142" s="236">
        <f>IF(N142="nulová",J142,0)</f>
        <v>0</v>
      </c>
      <c r="BJ142" s="16" t="s">
        <v>86</v>
      </c>
      <c r="BK142" s="236">
        <f>ROUND(I142*H142,2)</f>
        <v>0</v>
      </c>
      <c r="BL142" s="16" t="s">
        <v>299</v>
      </c>
      <c r="BM142" s="235" t="s">
        <v>1457</v>
      </c>
    </row>
    <row r="143" spans="2:65" s="1" customFormat="1" ht="16.5" customHeight="1">
      <c r="B143" s="37"/>
      <c r="C143" s="270" t="s">
        <v>8</v>
      </c>
      <c r="D143" s="270" t="s">
        <v>300</v>
      </c>
      <c r="E143" s="271" t="s">
        <v>1458</v>
      </c>
      <c r="F143" s="272" t="s">
        <v>1459</v>
      </c>
      <c r="G143" s="273" t="s">
        <v>231</v>
      </c>
      <c r="H143" s="274">
        <v>2</v>
      </c>
      <c r="I143" s="275"/>
      <c r="J143" s="276">
        <f>ROUND(I143*H143,2)</f>
        <v>0</v>
      </c>
      <c r="K143" s="272" t="s">
        <v>1</v>
      </c>
      <c r="L143" s="277"/>
      <c r="M143" s="278" t="s">
        <v>1</v>
      </c>
      <c r="N143" s="279" t="s">
        <v>42</v>
      </c>
      <c r="O143" s="85"/>
      <c r="P143" s="233">
        <f>O143*H143</f>
        <v>0</v>
      </c>
      <c r="Q143" s="233">
        <v>0</v>
      </c>
      <c r="R143" s="233">
        <f>Q143*H143</f>
        <v>0</v>
      </c>
      <c r="S143" s="233">
        <v>0</v>
      </c>
      <c r="T143" s="234">
        <f>S143*H143</f>
        <v>0</v>
      </c>
      <c r="AR143" s="235" t="s">
        <v>384</v>
      </c>
      <c r="AT143" s="235" t="s">
        <v>300</v>
      </c>
      <c r="AU143" s="235" t="s">
        <v>86</v>
      </c>
      <c r="AY143" s="16" t="s">
        <v>194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6" t="s">
        <v>86</v>
      </c>
      <c r="BK143" s="236">
        <f>ROUND(I143*H143,2)</f>
        <v>0</v>
      </c>
      <c r="BL143" s="16" t="s">
        <v>299</v>
      </c>
      <c r="BM143" s="235" t="s">
        <v>1460</v>
      </c>
    </row>
    <row r="144" spans="2:65" s="1" customFormat="1" ht="24" customHeight="1">
      <c r="B144" s="37"/>
      <c r="C144" s="270" t="s">
        <v>299</v>
      </c>
      <c r="D144" s="270" t="s">
        <v>300</v>
      </c>
      <c r="E144" s="271" t="s">
        <v>1461</v>
      </c>
      <c r="F144" s="272" t="s">
        <v>1462</v>
      </c>
      <c r="G144" s="273" t="s">
        <v>231</v>
      </c>
      <c r="H144" s="274">
        <v>1</v>
      </c>
      <c r="I144" s="275"/>
      <c r="J144" s="276">
        <f>ROUND(I144*H144,2)</f>
        <v>0</v>
      </c>
      <c r="K144" s="272" t="s">
        <v>1</v>
      </c>
      <c r="L144" s="277"/>
      <c r="M144" s="278" t="s">
        <v>1</v>
      </c>
      <c r="N144" s="279" t="s">
        <v>42</v>
      </c>
      <c r="O144" s="85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384</v>
      </c>
      <c r="AT144" s="235" t="s">
        <v>300</v>
      </c>
      <c r="AU144" s="235" t="s">
        <v>86</v>
      </c>
      <c r="AY144" s="16" t="s">
        <v>194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6" t="s">
        <v>86</v>
      </c>
      <c r="BK144" s="236">
        <f>ROUND(I144*H144,2)</f>
        <v>0</v>
      </c>
      <c r="BL144" s="16" t="s">
        <v>299</v>
      </c>
      <c r="BM144" s="235" t="s">
        <v>1463</v>
      </c>
    </row>
    <row r="145" spans="2:65" s="1" customFormat="1" ht="16.5" customHeight="1">
      <c r="B145" s="37"/>
      <c r="C145" s="270" t="s">
        <v>305</v>
      </c>
      <c r="D145" s="270" t="s">
        <v>300</v>
      </c>
      <c r="E145" s="271" t="s">
        <v>1464</v>
      </c>
      <c r="F145" s="272" t="s">
        <v>1465</v>
      </c>
      <c r="G145" s="273" t="s">
        <v>231</v>
      </c>
      <c r="H145" s="274">
        <v>1</v>
      </c>
      <c r="I145" s="275"/>
      <c r="J145" s="276">
        <f>ROUND(I145*H145,2)</f>
        <v>0</v>
      </c>
      <c r="K145" s="272" t="s">
        <v>1</v>
      </c>
      <c r="L145" s="277"/>
      <c r="M145" s="278" t="s">
        <v>1</v>
      </c>
      <c r="N145" s="279" t="s">
        <v>42</v>
      </c>
      <c r="O145" s="85"/>
      <c r="P145" s="233">
        <f>O145*H145</f>
        <v>0</v>
      </c>
      <c r="Q145" s="233">
        <v>0</v>
      </c>
      <c r="R145" s="233">
        <f>Q145*H145</f>
        <v>0</v>
      </c>
      <c r="S145" s="233">
        <v>0</v>
      </c>
      <c r="T145" s="234">
        <f>S145*H145</f>
        <v>0</v>
      </c>
      <c r="AR145" s="235" t="s">
        <v>384</v>
      </c>
      <c r="AT145" s="235" t="s">
        <v>300</v>
      </c>
      <c r="AU145" s="235" t="s">
        <v>86</v>
      </c>
      <c r="AY145" s="16" t="s">
        <v>194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6" t="s">
        <v>86</v>
      </c>
      <c r="BK145" s="236">
        <f>ROUND(I145*H145,2)</f>
        <v>0</v>
      </c>
      <c r="BL145" s="16" t="s">
        <v>299</v>
      </c>
      <c r="BM145" s="235" t="s">
        <v>1466</v>
      </c>
    </row>
    <row r="146" spans="2:65" s="1" customFormat="1" ht="16.5" customHeight="1">
      <c r="B146" s="37"/>
      <c r="C146" s="270" t="s">
        <v>310</v>
      </c>
      <c r="D146" s="270" t="s">
        <v>300</v>
      </c>
      <c r="E146" s="271" t="s">
        <v>1467</v>
      </c>
      <c r="F146" s="272" t="s">
        <v>1468</v>
      </c>
      <c r="G146" s="273" t="s">
        <v>231</v>
      </c>
      <c r="H146" s="274">
        <v>4</v>
      </c>
      <c r="I146" s="275"/>
      <c r="J146" s="276">
        <f>ROUND(I146*H146,2)</f>
        <v>0</v>
      </c>
      <c r="K146" s="272" t="s">
        <v>1</v>
      </c>
      <c r="L146" s="277"/>
      <c r="M146" s="278" t="s">
        <v>1</v>
      </c>
      <c r="N146" s="279" t="s">
        <v>42</v>
      </c>
      <c r="O146" s="85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AR146" s="235" t="s">
        <v>384</v>
      </c>
      <c r="AT146" s="235" t="s">
        <v>300</v>
      </c>
      <c r="AU146" s="235" t="s">
        <v>86</v>
      </c>
      <c r="AY146" s="16" t="s">
        <v>194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6" t="s">
        <v>86</v>
      </c>
      <c r="BK146" s="236">
        <f>ROUND(I146*H146,2)</f>
        <v>0</v>
      </c>
      <c r="BL146" s="16" t="s">
        <v>299</v>
      </c>
      <c r="BM146" s="235" t="s">
        <v>1469</v>
      </c>
    </row>
    <row r="147" spans="2:65" s="1" customFormat="1" ht="16.5" customHeight="1">
      <c r="B147" s="37"/>
      <c r="C147" s="270" t="s">
        <v>316</v>
      </c>
      <c r="D147" s="270" t="s">
        <v>300</v>
      </c>
      <c r="E147" s="271" t="s">
        <v>1470</v>
      </c>
      <c r="F147" s="272" t="s">
        <v>1471</v>
      </c>
      <c r="G147" s="273" t="s">
        <v>231</v>
      </c>
      <c r="H147" s="274">
        <v>1</v>
      </c>
      <c r="I147" s="275"/>
      <c r="J147" s="276">
        <f>ROUND(I147*H147,2)</f>
        <v>0</v>
      </c>
      <c r="K147" s="272" t="s">
        <v>1</v>
      </c>
      <c r="L147" s="277"/>
      <c r="M147" s="278" t="s">
        <v>1</v>
      </c>
      <c r="N147" s="279" t="s">
        <v>42</v>
      </c>
      <c r="O147" s="85"/>
      <c r="P147" s="233">
        <f>O147*H147</f>
        <v>0</v>
      </c>
      <c r="Q147" s="233">
        <v>0</v>
      </c>
      <c r="R147" s="233">
        <f>Q147*H147</f>
        <v>0</v>
      </c>
      <c r="S147" s="233">
        <v>0</v>
      </c>
      <c r="T147" s="234">
        <f>S147*H147</f>
        <v>0</v>
      </c>
      <c r="AR147" s="235" t="s">
        <v>384</v>
      </c>
      <c r="AT147" s="235" t="s">
        <v>300</v>
      </c>
      <c r="AU147" s="235" t="s">
        <v>86</v>
      </c>
      <c r="AY147" s="16" t="s">
        <v>194</v>
      </c>
      <c r="BE147" s="236">
        <f>IF(N147="základní",J147,0)</f>
        <v>0</v>
      </c>
      <c r="BF147" s="236">
        <f>IF(N147="snížená",J147,0)</f>
        <v>0</v>
      </c>
      <c r="BG147" s="236">
        <f>IF(N147="zákl. přenesená",J147,0)</f>
        <v>0</v>
      </c>
      <c r="BH147" s="236">
        <f>IF(N147="sníž. přenesená",J147,0)</f>
        <v>0</v>
      </c>
      <c r="BI147" s="236">
        <f>IF(N147="nulová",J147,0)</f>
        <v>0</v>
      </c>
      <c r="BJ147" s="16" t="s">
        <v>86</v>
      </c>
      <c r="BK147" s="236">
        <f>ROUND(I147*H147,2)</f>
        <v>0</v>
      </c>
      <c r="BL147" s="16" t="s">
        <v>299</v>
      </c>
      <c r="BM147" s="235" t="s">
        <v>1472</v>
      </c>
    </row>
    <row r="148" spans="2:65" s="1" customFormat="1" ht="24" customHeight="1">
      <c r="B148" s="37"/>
      <c r="C148" s="270" t="s">
        <v>322</v>
      </c>
      <c r="D148" s="270" t="s">
        <v>300</v>
      </c>
      <c r="E148" s="271" t="s">
        <v>1473</v>
      </c>
      <c r="F148" s="272" t="s">
        <v>1474</v>
      </c>
      <c r="G148" s="273" t="s">
        <v>231</v>
      </c>
      <c r="H148" s="274">
        <v>1</v>
      </c>
      <c r="I148" s="275"/>
      <c r="J148" s="276">
        <f>ROUND(I148*H148,2)</f>
        <v>0</v>
      </c>
      <c r="K148" s="272" t="s">
        <v>1</v>
      </c>
      <c r="L148" s="277"/>
      <c r="M148" s="278" t="s">
        <v>1</v>
      </c>
      <c r="N148" s="279" t="s">
        <v>42</v>
      </c>
      <c r="O148" s="85"/>
      <c r="P148" s="233">
        <f>O148*H148</f>
        <v>0</v>
      </c>
      <c r="Q148" s="233">
        <v>0</v>
      </c>
      <c r="R148" s="233">
        <f>Q148*H148</f>
        <v>0</v>
      </c>
      <c r="S148" s="233">
        <v>0</v>
      </c>
      <c r="T148" s="234">
        <f>S148*H148</f>
        <v>0</v>
      </c>
      <c r="AR148" s="235" t="s">
        <v>384</v>
      </c>
      <c r="AT148" s="235" t="s">
        <v>300</v>
      </c>
      <c r="AU148" s="235" t="s">
        <v>86</v>
      </c>
      <c r="AY148" s="16" t="s">
        <v>194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6" t="s">
        <v>86</v>
      </c>
      <c r="BK148" s="236">
        <f>ROUND(I148*H148,2)</f>
        <v>0</v>
      </c>
      <c r="BL148" s="16" t="s">
        <v>299</v>
      </c>
      <c r="BM148" s="235" t="s">
        <v>1475</v>
      </c>
    </row>
    <row r="149" spans="2:65" s="1" customFormat="1" ht="24" customHeight="1">
      <c r="B149" s="37"/>
      <c r="C149" s="270" t="s">
        <v>7</v>
      </c>
      <c r="D149" s="270" t="s">
        <v>300</v>
      </c>
      <c r="E149" s="271" t="s">
        <v>1476</v>
      </c>
      <c r="F149" s="272" t="s">
        <v>1477</v>
      </c>
      <c r="G149" s="273" t="s">
        <v>231</v>
      </c>
      <c r="H149" s="274">
        <v>1</v>
      </c>
      <c r="I149" s="275"/>
      <c r="J149" s="276">
        <f>ROUND(I149*H149,2)</f>
        <v>0</v>
      </c>
      <c r="K149" s="272" t="s">
        <v>1</v>
      </c>
      <c r="L149" s="277"/>
      <c r="M149" s="278" t="s">
        <v>1</v>
      </c>
      <c r="N149" s="279" t="s">
        <v>42</v>
      </c>
      <c r="O149" s="85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35" t="s">
        <v>384</v>
      </c>
      <c r="AT149" s="235" t="s">
        <v>300</v>
      </c>
      <c r="AU149" s="235" t="s">
        <v>86</v>
      </c>
      <c r="AY149" s="16" t="s">
        <v>194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6" t="s">
        <v>86</v>
      </c>
      <c r="BK149" s="236">
        <f>ROUND(I149*H149,2)</f>
        <v>0</v>
      </c>
      <c r="BL149" s="16" t="s">
        <v>299</v>
      </c>
      <c r="BM149" s="235" t="s">
        <v>1478</v>
      </c>
    </row>
    <row r="150" spans="2:65" s="1" customFormat="1" ht="16.5" customHeight="1">
      <c r="B150" s="37"/>
      <c r="C150" s="270" t="s">
        <v>332</v>
      </c>
      <c r="D150" s="270" t="s">
        <v>300</v>
      </c>
      <c r="E150" s="271" t="s">
        <v>1479</v>
      </c>
      <c r="F150" s="272" t="s">
        <v>1480</v>
      </c>
      <c r="G150" s="273" t="s">
        <v>231</v>
      </c>
      <c r="H150" s="274">
        <v>2</v>
      </c>
      <c r="I150" s="275"/>
      <c r="J150" s="276">
        <f>ROUND(I150*H150,2)</f>
        <v>0</v>
      </c>
      <c r="K150" s="272" t="s">
        <v>1</v>
      </c>
      <c r="L150" s="277"/>
      <c r="M150" s="278" t="s">
        <v>1</v>
      </c>
      <c r="N150" s="279" t="s">
        <v>42</v>
      </c>
      <c r="O150" s="85"/>
      <c r="P150" s="233">
        <f>O150*H150</f>
        <v>0</v>
      </c>
      <c r="Q150" s="233">
        <v>0</v>
      </c>
      <c r="R150" s="233">
        <f>Q150*H150</f>
        <v>0</v>
      </c>
      <c r="S150" s="233">
        <v>0</v>
      </c>
      <c r="T150" s="234">
        <f>S150*H150</f>
        <v>0</v>
      </c>
      <c r="AR150" s="235" t="s">
        <v>384</v>
      </c>
      <c r="AT150" s="235" t="s">
        <v>300</v>
      </c>
      <c r="AU150" s="235" t="s">
        <v>86</v>
      </c>
      <c r="AY150" s="16" t="s">
        <v>194</v>
      </c>
      <c r="BE150" s="236">
        <f>IF(N150="základní",J150,0)</f>
        <v>0</v>
      </c>
      <c r="BF150" s="236">
        <f>IF(N150="snížená",J150,0)</f>
        <v>0</v>
      </c>
      <c r="BG150" s="236">
        <f>IF(N150="zákl. přenesená",J150,0)</f>
        <v>0</v>
      </c>
      <c r="BH150" s="236">
        <f>IF(N150="sníž. přenesená",J150,0)</f>
        <v>0</v>
      </c>
      <c r="BI150" s="236">
        <f>IF(N150="nulová",J150,0)</f>
        <v>0</v>
      </c>
      <c r="BJ150" s="16" t="s">
        <v>86</v>
      </c>
      <c r="BK150" s="236">
        <f>ROUND(I150*H150,2)</f>
        <v>0</v>
      </c>
      <c r="BL150" s="16" t="s">
        <v>299</v>
      </c>
      <c r="BM150" s="235" t="s">
        <v>1481</v>
      </c>
    </row>
    <row r="151" spans="2:65" s="1" customFormat="1" ht="16.5" customHeight="1">
      <c r="B151" s="37"/>
      <c r="C151" s="270" t="s">
        <v>338</v>
      </c>
      <c r="D151" s="270" t="s">
        <v>300</v>
      </c>
      <c r="E151" s="271" t="s">
        <v>1482</v>
      </c>
      <c r="F151" s="272" t="s">
        <v>1483</v>
      </c>
      <c r="G151" s="273" t="s">
        <v>231</v>
      </c>
      <c r="H151" s="274">
        <v>1</v>
      </c>
      <c r="I151" s="275"/>
      <c r="J151" s="276">
        <f>ROUND(I151*H151,2)</f>
        <v>0</v>
      </c>
      <c r="K151" s="272" t="s">
        <v>1</v>
      </c>
      <c r="L151" s="277"/>
      <c r="M151" s="278" t="s">
        <v>1</v>
      </c>
      <c r="N151" s="279" t="s">
        <v>42</v>
      </c>
      <c r="O151" s="85"/>
      <c r="P151" s="233">
        <f>O151*H151</f>
        <v>0</v>
      </c>
      <c r="Q151" s="233">
        <v>0</v>
      </c>
      <c r="R151" s="233">
        <f>Q151*H151</f>
        <v>0</v>
      </c>
      <c r="S151" s="233">
        <v>0</v>
      </c>
      <c r="T151" s="234">
        <f>S151*H151</f>
        <v>0</v>
      </c>
      <c r="AR151" s="235" t="s">
        <v>384</v>
      </c>
      <c r="AT151" s="235" t="s">
        <v>300</v>
      </c>
      <c r="AU151" s="235" t="s">
        <v>86</v>
      </c>
      <c r="AY151" s="16" t="s">
        <v>194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6" t="s">
        <v>86</v>
      </c>
      <c r="BK151" s="236">
        <f>ROUND(I151*H151,2)</f>
        <v>0</v>
      </c>
      <c r="BL151" s="16" t="s">
        <v>299</v>
      </c>
      <c r="BM151" s="235" t="s">
        <v>1484</v>
      </c>
    </row>
    <row r="152" spans="2:65" s="1" customFormat="1" ht="24" customHeight="1">
      <c r="B152" s="37"/>
      <c r="C152" s="224" t="s">
        <v>343</v>
      </c>
      <c r="D152" s="224" t="s">
        <v>196</v>
      </c>
      <c r="E152" s="225" t="s">
        <v>1485</v>
      </c>
      <c r="F152" s="226" t="s">
        <v>1486</v>
      </c>
      <c r="G152" s="227" t="s">
        <v>592</v>
      </c>
      <c r="H152" s="228">
        <v>2</v>
      </c>
      <c r="I152" s="229"/>
      <c r="J152" s="230">
        <f>ROUND(I152*H152,2)</f>
        <v>0</v>
      </c>
      <c r="K152" s="226" t="s">
        <v>1</v>
      </c>
      <c r="L152" s="42"/>
      <c r="M152" s="231" t="s">
        <v>1</v>
      </c>
      <c r="N152" s="232" t="s">
        <v>42</v>
      </c>
      <c r="O152" s="85"/>
      <c r="P152" s="233">
        <f>O152*H152</f>
        <v>0</v>
      </c>
      <c r="Q152" s="233">
        <v>0</v>
      </c>
      <c r="R152" s="233">
        <f>Q152*H152</f>
        <v>0</v>
      </c>
      <c r="S152" s="233">
        <v>0</v>
      </c>
      <c r="T152" s="234">
        <f>S152*H152</f>
        <v>0</v>
      </c>
      <c r="AR152" s="235" t="s">
        <v>299</v>
      </c>
      <c r="AT152" s="235" t="s">
        <v>196</v>
      </c>
      <c r="AU152" s="235" t="s">
        <v>86</v>
      </c>
      <c r="AY152" s="16" t="s">
        <v>194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6" t="s">
        <v>86</v>
      </c>
      <c r="BK152" s="236">
        <f>ROUND(I152*H152,2)</f>
        <v>0</v>
      </c>
      <c r="BL152" s="16" t="s">
        <v>299</v>
      </c>
      <c r="BM152" s="235" t="s">
        <v>1487</v>
      </c>
    </row>
    <row r="153" spans="2:63" s="11" customFormat="1" ht="22.8" customHeight="1">
      <c r="B153" s="208"/>
      <c r="C153" s="209"/>
      <c r="D153" s="210" t="s">
        <v>75</v>
      </c>
      <c r="E153" s="222" t="s">
        <v>1488</v>
      </c>
      <c r="F153" s="222" t="s">
        <v>1489</v>
      </c>
      <c r="G153" s="209"/>
      <c r="H153" s="209"/>
      <c r="I153" s="212"/>
      <c r="J153" s="223">
        <f>BK153</f>
        <v>0</v>
      </c>
      <c r="K153" s="209"/>
      <c r="L153" s="214"/>
      <c r="M153" s="215"/>
      <c r="N153" s="216"/>
      <c r="O153" s="216"/>
      <c r="P153" s="217">
        <f>SUM(P154:P164)</f>
        <v>0</v>
      </c>
      <c r="Q153" s="216"/>
      <c r="R153" s="217">
        <f>SUM(R154:R164)</f>
        <v>0</v>
      </c>
      <c r="S153" s="216"/>
      <c r="T153" s="218">
        <f>SUM(T154:T164)</f>
        <v>0</v>
      </c>
      <c r="AR153" s="219" t="s">
        <v>86</v>
      </c>
      <c r="AT153" s="220" t="s">
        <v>75</v>
      </c>
      <c r="AU153" s="220" t="s">
        <v>84</v>
      </c>
      <c r="AY153" s="219" t="s">
        <v>194</v>
      </c>
      <c r="BK153" s="221">
        <f>SUM(BK154:BK164)</f>
        <v>0</v>
      </c>
    </row>
    <row r="154" spans="2:65" s="1" customFormat="1" ht="16.5" customHeight="1">
      <c r="B154" s="37"/>
      <c r="C154" s="270" t="s">
        <v>348</v>
      </c>
      <c r="D154" s="270" t="s">
        <v>300</v>
      </c>
      <c r="E154" s="271" t="s">
        <v>1490</v>
      </c>
      <c r="F154" s="272" t="s">
        <v>1491</v>
      </c>
      <c r="G154" s="273" t="s">
        <v>231</v>
      </c>
      <c r="H154" s="274">
        <v>1</v>
      </c>
      <c r="I154" s="275"/>
      <c r="J154" s="276">
        <f>ROUND(I154*H154,2)</f>
        <v>0</v>
      </c>
      <c r="K154" s="272" t="s">
        <v>1</v>
      </c>
      <c r="L154" s="277"/>
      <c r="M154" s="278" t="s">
        <v>1</v>
      </c>
      <c r="N154" s="279" t="s">
        <v>42</v>
      </c>
      <c r="O154" s="85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384</v>
      </c>
      <c r="AT154" s="235" t="s">
        <v>300</v>
      </c>
      <c r="AU154" s="235" t="s">
        <v>86</v>
      </c>
      <c r="AY154" s="16" t="s">
        <v>194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6" t="s">
        <v>86</v>
      </c>
      <c r="BK154" s="236">
        <f>ROUND(I154*H154,2)</f>
        <v>0</v>
      </c>
      <c r="BL154" s="16" t="s">
        <v>299</v>
      </c>
      <c r="BM154" s="235" t="s">
        <v>1492</v>
      </c>
    </row>
    <row r="155" spans="2:65" s="1" customFormat="1" ht="24" customHeight="1">
      <c r="B155" s="37"/>
      <c r="C155" s="270" t="s">
        <v>355</v>
      </c>
      <c r="D155" s="270" t="s">
        <v>300</v>
      </c>
      <c r="E155" s="271" t="s">
        <v>1493</v>
      </c>
      <c r="F155" s="272" t="s">
        <v>1423</v>
      </c>
      <c r="G155" s="273" t="s">
        <v>231</v>
      </c>
      <c r="H155" s="274">
        <v>1</v>
      </c>
      <c r="I155" s="275"/>
      <c r="J155" s="276">
        <f>ROUND(I155*H155,2)</f>
        <v>0</v>
      </c>
      <c r="K155" s="272" t="s">
        <v>1</v>
      </c>
      <c r="L155" s="277"/>
      <c r="M155" s="278" t="s">
        <v>1</v>
      </c>
      <c r="N155" s="279" t="s">
        <v>42</v>
      </c>
      <c r="O155" s="85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384</v>
      </c>
      <c r="AT155" s="235" t="s">
        <v>300</v>
      </c>
      <c r="AU155" s="235" t="s">
        <v>86</v>
      </c>
      <c r="AY155" s="16" t="s">
        <v>194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6" t="s">
        <v>86</v>
      </c>
      <c r="BK155" s="236">
        <f>ROUND(I155*H155,2)</f>
        <v>0</v>
      </c>
      <c r="BL155" s="16" t="s">
        <v>299</v>
      </c>
      <c r="BM155" s="235" t="s">
        <v>1494</v>
      </c>
    </row>
    <row r="156" spans="2:65" s="1" customFormat="1" ht="24" customHeight="1">
      <c r="B156" s="37"/>
      <c r="C156" s="270" t="s">
        <v>360</v>
      </c>
      <c r="D156" s="270" t="s">
        <v>300</v>
      </c>
      <c r="E156" s="271" t="s">
        <v>1495</v>
      </c>
      <c r="F156" s="272" t="s">
        <v>1426</v>
      </c>
      <c r="G156" s="273" t="s">
        <v>231</v>
      </c>
      <c r="H156" s="274">
        <v>1</v>
      </c>
      <c r="I156" s="275"/>
      <c r="J156" s="276">
        <f>ROUND(I156*H156,2)</f>
        <v>0</v>
      </c>
      <c r="K156" s="272" t="s">
        <v>1</v>
      </c>
      <c r="L156" s="277"/>
      <c r="M156" s="278" t="s">
        <v>1</v>
      </c>
      <c r="N156" s="279" t="s">
        <v>42</v>
      </c>
      <c r="O156" s="85"/>
      <c r="P156" s="233">
        <f>O156*H156</f>
        <v>0</v>
      </c>
      <c r="Q156" s="233">
        <v>0</v>
      </c>
      <c r="R156" s="233">
        <f>Q156*H156</f>
        <v>0</v>
      </c>
      <c r="S156" s="233">
        <v>0</v>
      </c>
      <c r="T156" s="234">
        <f>S156*H156</f>
        <v>0</v>
      </c>
      <c r="AR156" s="235" t="s">
        <v>384</v>
      </c>
      <c r="AT156" s="235" t="s">
        <v>300</v>
      </c>
      <c r="AU156" s="235" t="s">
        <v>86</v>
      </c>
      <c r="AY156" s="16" t="s">
        <v>194</v>
      </c>
      <c r="BE156" s="236">
        <f>IF(N156="základní",J156,0)</f>
        <v>0</v>
      </c>
      <c r="BF156" s="236">
        <f>IF(N156="snížená",J156,0)</f>
        <v>0</v>
      </c>
      <c r="BG156" s="236">
        <f>IF(N156="zákl. přenesená",J156,0)</f>
        <v>0</v>
      </c>
      <c r="BH156" s="236">
        <f>IF(N156="sníž. přenesená",J156,0)</f>
        <v>0</v>
      </c>
      <c r="BI156" s="236">
        <f>IF(N156="nulová",J156,0)</f>
        <v>0</v>
      </c>
      <c r="BJ156" s="16" t="s">
        <v>86</v>
      </c>
      <c r="BK156" s="236">
        <f>ROUND(I156*H156,2)</f>
        <v>0</v>
      </c>
      <c r="BL156" s="16" t="s">
        <v>299</v>
      </c>
      <c r="BM156" s="235" t="s">
        <v>1496</v>
      </c>
    </row>
    <row r="157" spans="2:65" s="1" customFormat="1" ht="16.5" customHeight="1">
      <c r="B157" s="37"/>
      <c r="C157" s="270" t="s">
        <v>366</v>
      </c>
      <c r="D157" s="270" t="s">
        <v>300</v>
      </c>
      <c r="E157" s="271" t="s">
        <v>1497</v>
      </c>
      <c r="F157" s="272" t="s">
        <v>1435</v>
      </c>
      <c r="G157" s="273" t="s">
        <v>231</v>
      </c>
      <c r="H157" s="274">
        <v>1</v>
      </c>
      <c r="I157" s="275"/>
      <c r="J157" s="276">
        <f>ROUND(I157*H157,2)</f>
        <v>0</v>
      </c>
      <c r="K157" s="272" t="s">
        <v>1</v>
      </c>
      <c r="L157" s="277"/>
      <c r="M157" s="278" t="s">
        <v>1</v>
      </c>
      <c r="N157" s="279" t="s">
        <v>42</v>
      </c>
      <c r="O157" s="85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384</v>
      </c>
      <c r="AT157" s="235" t="s">
        <v>300</v>
      </c>
      <c r="AU157" s="235" t="s">
        <v>86</v>
      </c>
      <c r="AY157" s="16" t="s">
        <v>194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6" t="s">
        <v>86</v>
      </c>
      <c r="BK157" s="236">
        <f>ROUND(I157*H157,2)</f>
        <v>0</v>
      </c>
      <c r="BL157" s="16" t="s">
        <v>299</v>
      </c>
      <c r="BM157" s="235" t="s">
        <v>1498</v>
      </c>
    </row>
    <row r="158" spans="2:65" s="1" customFormat="1" ht="16.5" customHeight="1">
      <c r="B158" s="37"/>
      <c r="C158" s="270" t="s">
        <v>371</v>
      </c>
      <c r="D158" s="270" t="s">
        <v>300</v>
      </c>
      <c r="E158" s="271" t="s">
        <v>1499</v>
      </c>
      <c r="F158" s="272" t="s">
        <v>1438</v>
      </c>
      <c r="G158" s="273" t="s">
        <v>231</v>
      </c>
      <c r="H158" s="274">
        <v>1</v>
      </c>
      <c r="I158" s="275"/>
      <c r="J158" s="276">
        <f>ROUND(I158*H158,2)</f>
        <v>0</v>
      </c>
      <c r="K158" s="272" t="s">
        <v>1</v>
      </c>
      <c r="L158" s="277"/>
      <c r="M158" s="278" t="s">
        <v>1</v>
      </c>
      <c r="N158" s="279" t="s">
        <v>42</v>
      </c>
      <c r="O158" s="85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384</v>
      </c>
      <c r="AT158" s="235" t="s">
        <v>300</v>
      </c>
      <c r="AU158" s="235" t="s">
        <v>86</v>
      </c>
      <c r="AY158" s="16" t="s">
        <v>194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6" t="s">
        <v>86</v>
      </c>
      <c r="BK158" s="236">
        <f>ROUND(I158*H158,2)</f>
        <v>0</v>
      </c>
      <c r="BL158" s="16" t="s">
        <v>299</v>
      </c>
      <c r="BM158" s="235" t="s">
        <v>1500</v>
      </c>
    </row>
    <row r="159" spans="2:65" s="1" customFormat="1" ht="16.5" customHeight="1">
      <c r="B159" s="37"/>
      <c r="C159" s="270" t="s">
        <v>375</v>
      </c>
      <c r="D159" s="270" t="s">
        <v>300</v>
      </c>
      <c r="E159" s="271" t="s">
        <v>1501</v>
      </c>
      <c r="F159" s="272" t="s">
        <v>1502</v>
      </c>
      <c r="G159" s="273" t="s">
        <v>231</v>
      </c>
      <c r="H159" s="274">
        <v>1</v>
      </c>
      <c r="I159" s="275"/>
      <c r="J159" s="276">
        <f>ROUND(I159*H159,2)</f>
        <v>0</v>
      </c>
      <c r="K159" s="272" t="s">
        <v>1</v>
      </c>
      <c r="L159" s="277"/>
      <c r="M159" s="278" t="s">
        <v>1</v>
      </c>
      <c r="N159" s="279" t="s">
        <v>42</v>
      </c>
      <c r="O159" s="85"/>
      <c r="P159" s="233">
        <f>O159*H159</f>
        <v>0</v>
      </c>
      <c r="Q159" s="233">
        <v>0</v>
      </c>
      <c r="R159" s="233">
        <f>Q159*H159</f>
        <v>0</v>
      </c>
      <c r="S159" s="233">
        <v>0</v>
      </c>
      <c r="T159" s="234">
        <f>S159*H159</f>
        <v>0</v>
      </c>
      <c r="AR159" s="235" t="s">
        <v>384</v>
      </c>
      <c r="AT159" s="235" t="s">
        <v>300</v>
      </c>
      <c r="AU159" s="235" t="s">
        <v>86</v>
      </c>
      <c r="AY159" s="16" t="s">
        <v>194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6" t="s">
        <v>86</v>
      </c>
      <c r="BK159" s="236">
        <f>ROUND(I159*H159,2)</f>
        <v>0</v>
      </c>
      <c r="BL159" s="16" t="s">
        <v>299</v>
      </c>
      <c r="BM159" s="235" t="s">
        <v>1503</v>
      </c>
    </row>
    <row r="160" spans="2:65" s="1" customFormat="1" ht="16.5" customHeight="1">
      <c r="B160" s="37"/>
      <c r="C160" s="270" t="s">
        <v>379</v>
      </c>
      <c r="D160" s="270" t="s">
        <v>300</v>
      </c>
      <c r="E160" s="271" t="s">
        <v>1504</v>
      </c>
      <c r="F160" s="272" t="s">
        <v>1505</v>
      </c>
      <c r="G160" s="273" t="s">
        <v>231</v>
      </c>
      <c r="H160" s="274">
        <v>1</v>
      </c>
      <c r="I160" s="275"/>
      <c r="J160" s="276">
        <f>ROUND(I160*H160,2)</f>
        <v>0</v>
      </c>
      <c r="K160" s="272" t="s">
        <v>1</v>
      </c>
      <c r="L160" s="277"/>
      <c r="M160" s="278" t="s">
        <v>1</v>
      </c>
      <c r="N160" s="279" t="s">
        <v>42</v>
      </c>
      <c r="O160" s="85"/>
      <c r="P160" s="233">
        <f>O160*H160</f>
        <v>0</v>
      </c>
      <c r="Q160" s="233">
        <v>0</v>
      </c>
      <c r="R160" s="233">
        <f>Q160*H160</f>
        <v>0</v>
      </c>
      <c r="S160" s="233">
        <v>0</v>
      </c>
      <c r="T160" s="234">
        <f>S160*H160</f>
        <v>0</v>
      </c>
      <c r="AR160" s="235" t="s">
        <v>384</v>
      </c>
      <c r="AT160" s="235" t="s">
        <v>300</v>
      </c>
      <c r="AU160" s="235" t="s">
        <v>86</v>
      </c>
      <c r="AY160" s="16" t="s">
        <v>194</v>
      </c>
      <c r="BE160" s="236">
        <f>IF(N160="základní",J160,0)</f>
        <v>0</v>
      </c>
      <c r="BF160" s="236">
        <f>IF(N160="snížená",J160,0)</f>
        <v>0</v>
      </c>
      <c r="BG160" s="236">
        <f>IF(N160="zákl. přenesená",J160,0)</f>
        <v>0</v>
      </c>
      <c r="BH160" s="236">
        <f>IF(N160="sníž. přenesená",J160,0)</f>
        <v>0</v>
      </c>
      <c r="BI160" s="236">
        <f>IF(N160="nulová",J160,0)</f>
        <v>0</v>
      </c>
      <c r="BJ160" s="16" t="s">
        <v>86</v>
      </c>
      <c r="BK160" s="236">
        <f>ROUND(I160*H160,2)</f>
        <v>0</v>
      </c>
      <c r="BL160" s="16" t="s">
        <v>299</v>
      </c>
      <c r="BM160" s="235" t="s">
        <v>1506</v>
      </c>
    </row>
    <row r="161" spans="2:65" s="1" customFormat="1" ht="24" customHeight="1">
      <c r="B161" s="37"/>
      <c r="C161" s="270" t="s">
        <v>384</v>
      </c>
      <c r="D161" s="270" t="s">
        <v>300</v>
      </c>
      <c r="E161" s="271" t="s">
        <v>1507</v>
      </c>
      <c r="F161" s="272" t="s">
        <v>1508</v>
      </c>
      <c r="G161" s="273" t="s">
        <v>231</v>
      </c>
      <c r="H161" s="274">
        <v>1</v>
      </c>
      <c r="I161" s="275"/>
      <c r="J161" s="276">
        <f>ROUND(I161*H161,2)</f>
        <v>0</v>
      </c>
      <c r="K161" s="272" t="s">
        <v>1</v>
      </c>
      <c r="L161" s="277"/>
      <c r="M161" s="278" t="s">
        <v>1</v>
      </c>
      <c r="N161" s="279" t="s">
        <v>42</v>
      </c>
      <c r="O161" s="85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384</v>
      </c>
      <c r="AT161" s="235" t="s">
        <v>300</v>
      </c>
      <c r="AU161" s="235" t="s">
        <v>86</v>
      </c>
      <c r="AY161" s="16" t="s">
        <v>194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6" t="s">
        <v>86</v>
      </c>
      <c r="BK161" s="236">
        <f>ROUND(I161*H161,2)</f>
        <v>0</v>
      </c>
      <c r="BL161" s="16" t="s">
        <v>299</v>
      </c>
      <c r="BM161" s="235" t="s">
        <v>1509</v>
      </c>
    </row>
    <row r="162" spans="2:65" s="1" customFormat="1" ht="24" customHeight="1">
      <c r="B162" s="37"/>
      <c r="C162" s="270" t="s">
        <v>390</v>
      </c>
      <c r="D162" s="270" t="s">
        <v>300</v>
      </c>
      <c r="E162" s="271" t="s">
        <v>1510</v>
      </c>
      <c r="F162" s="272" t="s">
        <v>1511</v>
      </c>
      <c r="G162" s="273" t="s">
        <v>231</v>
      </c>
      <c r="H162" s="274">
        <v>1</v>
      </c>
      <c r="I162" s="275"/>
      <c r="J162" s="276">
        <f>ROUND(I162*H162,2)</f>
        <v>0</v>
      </c>
      <c r="K162" s="272" t="s">
        <v>1</v>
      </c>
      <c r="L162" s="277"/>
      <c r="M162" s="278" t="s">
        <v>1</v>
      </c>
      <c r="N162" s="279" t="s">
        <v>42</v>
      </c>
      <c r="O162" s="85"/>
      <c r="P162" s="233">
        <f>O162*H162</f>
        <v>0</v>
      </c>
      <c r="Q162" s="233">
        <v>0</v>
      </c>
      <c r="R162" s="233">
        <f>Q162*H162</f>
        <v>0</v>
      </c>
      <c r="S162" s="233">
        <v>0</v>
      </c>
      <c r="T162" s="234">
        <f>S162*H162</f>
        <v>0</v>
      </c>
      <c r="AR162" s="235" t="s">
        <v>384</v>
      </c>
      <c r="AT162" s="235" t="s">
        <v>300</v>
      </c>
      <c r="AU162" s="235" t="s">
        <v>86</v>
      </c>
      <c r="AY162" s="16" t="s">
        <v>194</v>
      </c>
      <c r="BE162" s="236">
        <f>IF(N162="základní",J162,0)</f>
        <v>0</v>
      </c>
      <c r="BF162" s="236">
        <f>IF(N162="snížená",J162,0)</f>
        <v>0</v>
      </c>
      <c r="BG162" s="236">
        <f>IF(N162="zákl. přenesená",J162,0)</f>
        <v>0</v>
      </c>
      <c r="BH162" s="236">
        <f>IF(N162="sníž. přenesená",J162,0)</f>
        <v>0</v>
      </c>
      <c r="BI162" s="236">
        <f>IF(N162="nulová",J162,0)</f>
        <v>0</v>
      </c>
      <c r="BJ162" s="16" t="s">
        <v>86</v>
      </c>
      <c r="BK162" s="236">
        <f>ROUND(I162*H162,2)</f>
        <v>0</v>
      </c>
      <c r="BL162" s="16" t="s">
        <v>299</v>
      </c>
      <c r="BM162" s="235" t="s">
        <v>1512</v>
      </c>
    </row>
    <row r="163" spans="2:65" s="1" customFormat="1" ht="16.5" customHeight="1">
      <c r="B163" s="37"/>
      <c r="C163" s="270" t="s">
        <v>395</v>
      </c>
      <c r="D163" s="270" t="s">
        <v>300</v>
      </c>
      <c r="E163" s="271" t="s">
        <v>1513</v>
      </c>
      <c r="F163" s="272" t="s">
        <v>1483</v>
      </c>
      <c r="G163" s="273" t="s">
        <v>231</v>
      </c>
      <c r="H163" s="274">
        <v>1</v>
      </c>
      <c r="I163" s="275"/>
      <c r="J163" s="276">
        <f>ROUND(I163*H163,2)</f>
        <v>0</v>
      </c>
      <c r="K163" s="272" t="s">
        <v>1</v>
      </c>
      <c r="L163" s="277"/>
      <c r="M163" s="278" t="s">
        <v>1</v>
      </c>
      <c r="N163" s="279" t="s">
        <v>42</v>
      </c>
      <c r="O163" s="85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384</v>
      </c>
      <c r="AT163" s="235" t="s">
        <v>300</v>
      </c>
      <c r="AU163" s="235" t="s">
        <v>86</v>
      </c>
      <c r="AY163" s="16" t="s">
        <v>194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6" t="s">
        <v>86</v>
      </c>
      <c r="BK163" s="236">
        <f>ROUND(I163*H163,2)</f>
        <v>0</v>
      </c>
      <c r="BL163" s="16" t="s">
        <v>299</v>
      </c>
      <c r="BM163" s="235" t="s">
        <v>1514</v>
      </c>
    </row>
    <row r="164" spans="2:65" s="1" customFormat="1" ht="24" customHeight="1">
      <c r="B164" s="37"/>
      <c r="C164" s="224" t="s">
        <v>402</v>
      </c>
      <c r="D164" s="224" t="s">
        <v>196</v>
      </c>
      <c r="E164" s="225" t="s">
        <v>1515</v>
      </c>
      <c r="F164" s="226" t="s">
        <v>1516</v>
      </c>
      <c r="G164" s="227" t="s">
        <v>592</v>
      </c>
      <c r="H164" s="228">
        <v>1</v>
      </c>
      <c r="I164" s="229"/>
      <c r="J164" s="230">
        <f>ROUND(I164*H164,2)</f>
        <v>0</v>
      </c>
      <c r="K164" s="226" t="s">
        <v>1</v>
      </c>
      <c r="L164" s="42"/>
      <c r="M164" s="231" t="s">
        <v>1</v>
      </c>
      <c r="N164" s="232" t="s">
        <v>42</v>
      </c>
      <c r="O164" s="85"/>
      <c r="P164" s="233">
        <f>O164*H164</f>
        <v>0</v>
      </c>
      <c r="Q164" s="233">
        <v>0</v>
      </c>
      <c r="R164" s="233">
        <f>Q164*H164</f>
        <v>0</v>
      </c>
      <c r="S164" s="233">
        <v>0</v>
      </c>
      <c r="T164" s="234">
        <f>S164*H164</f>
        <v>0</v>
      </c>
      <c r="AR164" s="235" t="s">
        <v>299</v>
      </c>
      <c r="AT164" s="235" t="s">
        <v>196</v>
      </c>
      <c r="AU164" s="235" t="s">
        <v>86</v>
      </c>
      <c r="AY164" s="16" t="s">
        <v>194</v>
      </c>
      <c r="BE164" s="236">
        <f>IF(N164="základní",J164,0)</f>
        <v>0</v>
      </c>
      <c r="BF164" s="236">
        <f>IF(N164="snížená",J164,0)</f>
        <v>0</v>
      </c>
      <c r="BG164" s="236">
        <f>IF(N164="zákl. přenesená",J164,0)</f>
        <v>0</v>
      </c>
      <c r="BH164" s="236">
        <f>IF(N164="sníž. přenesená",J164,0)</f>
        <v>0</v>
      </c>
      <c r="BI164" s="236">
        <f>IF(N164="nulová",J164,0)</f>
        <v>0</v>
      </c>
      <c r="BJ164" s="16" t="s">
        <v>86</v>
      </c>
      <c r="BK164" s="236">
        <f>ROUND(I164*H164,2)</f>
        <v>0</v>
      </c>
      <c r="BL164" s="16" t="s">
        <v>299</v>
      </c>
      <c r="BM164" s="235" t="s">
        <v>1517</v>
      </c>
    </row>
    <row r="165" spans="2:63" s="11" customFormat="1" ht="22.8" customHeight="1">
      <c r="B165" s="208"/>
      <c r="C165" s="209"/>
      <c r="D165" s="210" t="s">
        <v>75</v>
      </c>
      <c r="E165" s="222" t="s">
        <v>1518</v>
      </c>
      <c r="F165" s="222" t="s">
        <v>1519</v>
      </c>
      <c r="G165" s="209"/>
      <c r="H165" s="209"/>
      <c r="I165" s="212"/>
      <c r="J165" s="223">
        <f>BK165</f>
        <v>0</v>
      </c>
      <c r="K165" s="209"/>
      <c r="L165" s="214"/>
      <c r="M165" s="215"/>
      <c r="N165" s="216"/>
      <c r="O165" s="216"/>
      <c r="P165" s="217">
        <f>SUM(P166:P169)</f>
        <v>0</v>
      </c>
      <c r="Q165" s="216"/>
      <c r="R165" s="217">
        <f>SUM(R166:R169)</f>
        <v>0.07694999999999999</v>
      </c>
      <c r="S165" s="216"/>
      <c r="T165" s="218">
        <f>SUM(T166:T169)</f>
        <v>0</v>
      </c>
      <c r="AR165" s="219" t="s">
        <v>86</v>
      </c>
      <c r="AT165" s="220" t="s">
        <v>75</v>
      </c>
      <c r="AU165" s="220" t="s">
        <v>84</v>
      </c>
      <c r="AY165" s="219" t="s">
        <v>194</v>
      </c>
      <c r="BK165" s="221">
        <f>SUM(BK166:BK169)</f>
        <v>0</v>
      </c>
    </row>
    <row r="166" spans="2:65" s="1" customFormat="1" ht="16.5" customHeight="1">
      <c r="B166" s="37"/>
      <c r="C166" s="224" t="s">
        <v>409</v>
      </c>
      <c r="D166" s="224" t="s">
        <v>196</v>
      </c>
      <c r="E166" s="225" t="s">
        <v>1520</v>
      </c>
      <c r="F166" s="226" t="s">
        <v>1521</v>
      </c>
      <c r="G166" s="227" t="s">
        <v>325</v>
      </c>
      <c r="H166" s="228">
        <v>135</v>
      </c>
      <c r="I166" s="229"/>
      <c r="J166" s="230">
        <f>ROUND(I166*H166,2)</f>
        <v>0</v>
      </c>
      <c r="K166" s="226" t="s">
        <v>200</v>
      </c>
      <c r="L166" s="42"/>
      <c r="M166" s="231" t="s">
        <v>1</v>
      </c>
      <c r="N166" s="232" t="s">
        <v>42</v>
      </c>
      <c r="O166" s="85"/>
      <c r="P166" s="233">
        <f>O166*H166</f>
        <v>0</v>
      </c>
      <c r="Q166" s="233">
        <v>0.00045</v>
      </c>
      <c r="R166" s="233">
        <f>Q166*H166</f>
        <v>0.06075</v>
      </c>
      <c r="S166" s="233">
        <v>0</v>
      </c>
      <c r="T166" s="234">
        <f>S166*H166</f>
        <v>0</v>
      </c>
      <c r="AR166" s="235" t="s">
        <v>299</v>
      </c>
      <c r="AT166" s="235" t="s">
        <v>196</v>
      </c>
      <c r="AU166" s="235" t="s">
        <v>86</v>
      </c>
      <c r="AY166" s="16" t="s">
        <v>194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6" t="s">
        <v>86</v>
      </c>
      <c r="BK166" s="236">
        <f>ROUND(I166*H166,2)</f>
        <v>0</v>
      </c>
      <c r="BL166" s="16" t="s">
        <v>299</v>
      </c>
      <c r="BM166" s="235" t="s">
        <v>1522</v>
      </c>
    </row>
    <row r="167" spans="2:65" s="1" customFormat="1" ht="16.5" customHeight="1">
      <c r="B167" s="37"/>
      <c r="C167" s="224" t="s">
        <v>415</v>
      </c>
      <c r="D167" s="224" t="s">
        <v>196</v>
      </c>
      <c r="E167" s="225" t="s">
        <v>1523</v>
      </c>
      <c r="F167" s="226" t="s">
        <v>1524</v>
      </c>
      <c r="G167" s="227" t="s">
        <v>325</v>
      </c>
      <c r="H167" s="228">
        <v>135</v>
      </c>
      <c r="I167" s="229"/>
      <c r="J167" s="230">
        <f>ROUND(I167*H167,2)</f>
        <v>0</v>
      </c>
      <c r="K167" s="226" t="s">
        <v>200</v>
      </c>
      <c r="L167" s="42"/>
      <c r="M167" s="231" t="s">
        <v>1</v>
      </c>
      <c r="N167" s="232" t="s">
        <v>42</v>
      </c>
      <c r="O167" s="85"/>
      <c r="P167" s="233">
        <f>O167*H167</f>
        <v>0</v>
      </c>
      <c r="Q167" s="233">
        <v>0</v>
      </c>
      <c r="R167" s="233">
        <f>Q167*H167</f>
        <v>0</v>
      </c>
      <c r="S167" s="233">
        <v>0</v>
      </c>
      <c r="T167" s="234">
        <f>S167*H167</f>
        <v>0</v>
      </c>
      <c r="AR167" s="235" t="s">
        <v>299</v>
      </c>
      <c r="AT167" s="235" t="s">
        <v>196</v>
      </c>
      <c r="AU167" s="235" t="s">
        <v>86</v>
      </c>
      <c r="AY167" s="16" t="s">
        <v>194</v>
      </c>
      <c r="BE167" s="236">
        <f>IF(N167="základní",J167,0)</f>
        <v>0</v>
      </c>
      <c r="BF167" s="236">
        <f>IF(N167="snížená",J167,0)</f>
        <v>0</v>
      </c>
      <c r="BG167" s="236">
        <f>IF(N167="zákl. přenesená",J167,0)</f>
        <v>0</v>
      </c>
      <c r="BH167" s="236">
        <f>IF(N167="sníž. přenesená",J167,0)</f>
        <v>0</v>
      </c>
      <c r="BI167" s="236">
        <f>IF(N167="nulová",J167,0)</f>
        <v>0</v>
      </c>
      <c r="BJ167" s="16" t="s">
        <v>86</v>
      </c>
      <c r="BK167" s="236">
        <f>ROUND(I167*H167,2)</f>
        <v>0</v>
      </c>
      <c r="BL167" s="16" t="s">
        <v>299</v>
      </c>
      <c r="BM167" s="235" t="s">
        <v>1525</v>
      </c>
    </row>
    <row r="168" spans="2:65" s="1" customFormat="1" ht="24" customHeight="1">
      <c r="B168" s="37"/>
      <c r="C168" s="224" t="s">
        <v>420</v>
      </c>
      <c r="D168" s="224" t="s">
        <v>196</v>
      </c>
      <c r="E168" s="225" t="s">
        <v>1526</v>
      </c>
      <c r="F168" s="226" t="s">
        <v>1527</v>
      </c>
      <c r="G168" s="227" t="s">
        <v>325</v>
      </c>
      <c r="H168" s="228">
        <v>135</v>
      </c>
      <c r="I168" s="229"/>
      <c r="J168" s="230">
        <f>ROUND(I168*H168,2)</f>
        <v>0</v>
      </c>
      <c r="K168" s="226" t="s">
        <v>200</v>
      </c>
      <c r="L168" s="42"/>
      <c r="M168" s="231" t="s">
        <v>1</v>
      </c>
      <c r="N168" s="232" t="s">
        <v>42</v>
      </c>
      <c r="O168" s="85"/>
      <c r="P168" s="233">
        <f>O168*H168</f>
        <v>0</v>
      </c>
      <c r="Q168" s="233">
        <v>0.00012</v>
      </c>
      <c r="R168" s="233">
        <f>Q168*H168</f>
        <v>0.0162</v>
      </c>
      <c r="S168" s="233">
        <v>0</v>
      </c>
      <c r="T168" s="234">
        <f>S168*H168</f>
        <v>0</v>
      </c>
      <c r="AR168" s="235" t="s">
        <v>299</v>
      </c>
      <c r="AT168" s="235" t="s">
        <v>196</v>
      </c>
      <c r="AU168" s="235" t="s">
        <v>86</v>
      </c>
      <c r="AY168" s="16" t="s">
        <v>194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6" t="s">
        <v>86</v>
      </c>
      <c r="BK168" s="236">
        <f>ROUND(I168*H168,2)</f>
        <v>0</v>
      </c>
      <c r="BL168" s="16" t="s">
        <v>299</v>
      </c>
      <c r="BM168" s="235" t="s">
        <v>1528</v>
      </c>
    </row>
    <row r="169" spans="2:65" s="1" customFormat="1" ht="24" customHeight="1">
      <c r="B169" s="37"/>
      <c r="C169" s="224" t="s">
        <v>426</v>
      </c>
      <c r="D169" s="224" t="s">
        <v>196</v>
      </c>
      <c r="E169" s="225" t="s">
        <v>1529</v>
      </c>
      <c r="F169" s="226" t="s">
        <v>1530</v>
      </c>
      <c r="G169" s="227" t="s">
        <v>223</v>
      </c>
      <c r="H169" s="228">
        <v>0.077</v>
      </c>
      <c r="I169" s="229"/>
      <c r="J169" s="230">
        <f>ROUND(I169*H169,2)</f>
        <v>0</v>
      </c>
      <c r="K169" s="226" t="s">
        <v>200</v>
      </c>
      <c r="L169" s="42"/>
      <c r="M169" s="231" t="s">
        <v>1</v>
      </c>
      <c r="N169" s="232" t="s">
        <v>42</v>
      </c>
      <c r="O169" s="85"/>
      <c r="P169" s="233">
        <f>O169*H169</f>
        <v>0</v>
      </c>
      <c r="Q169" s="233">
        <v>0</v>
      </c>
      <c r="R169" s="233">
        <f>Q169*H169</f>
        <v>0</v>
      </c>
      <c r="S169" s="233">
        <v>0</v>
      </c>
      <c r="T169" s="234">
        <f>S169*H169</f>
        <v>0</v>
      </c>
      <c r="AR169" s="235" t="s">
        <v>299</v>
      </c>
      <c r="AT169" s="235" t="s">
        <v>196</v>
      </c>
      <c r="AU169" s="235" t="s">
        <v>86</v>
      </c>
      <c r="AY169" s="16" t="s">
        <v>194</v>
      </c>
      <c r="BE169" s="236">
        <f>IF(N169="základní",J169,0)</f>
        <v>0</v>
      </c>
      <c r="BF169" s="236">
        <f>IF(N169="snížená",J169,0)</f>
        <v>0</v>
      </c>
      <c r="BG169" s="236">
        <f>IF(N169="zákl. přenesená",J169,0)</f>
        <v>0</v>
      </c>
      <c r="BH169" s="236">
        <f>IF(N169="sníž. přenesená",J169,0)</f>
        <v>0</v>
      </c>
      <c r="BI169" s="236">
        <f>IF(N169="nulová",J169,0)</f>
        <v>0</v>
      </c>
      <c r="BJ169" s="16" t="s">
        <v>86</v>
      </c>
      <c r="BK169" s="236">
        <f>ROUND(I169*H169,2)</f>
        <v>0</v>
      </c>
      <c r="BL169" s="16" t="s">
        <v>299</v>
      </c>
      <c r="BM169" s="235" t="s">
        <v>1531</v>
      </c>
    </row>
    <row r="170" spans="2:63" s="11" customFormat="1" ht="22.8" customHeight="1">
      <c r="B170" s="208"/>
      <c r="C170" s="209"/>
      <c r="D170" s="210" t="s">
        <v>75</v>
      </c>
      <c r="E170" s="222" t="s">
        <v>1532</v>
      </c>
      <c r="F170" s="222" t="s">
        <v>1533</v>
      </c>
      <c r="G170" s="209"/>
      <c r="H170" s="209"/>
      <c r="I170" s="212"/>
      <c r="J170" s="223">
        <f>BK170</f>
        <v>0</v>
      </c>
      <c r="K170" s="209"/>
      <c r="L170" s="214"/>
      <c r="M170" s="215"/>
      <c r="N170" s="216"/>
      <c r="O170" s="216"/>
      <c r="P170" s="217">
        <f>SUM(P171:P175)</f>
        <v>0</v>
      </c>
      <c r="Q170" s="216"/>
      <c r="R170" s="217">
        <f>SUM(R171:R175)</f>
        <v>0.011040000000000001</v>
      </c>
      <c r="S170" s="216"/>
      <c r="T170" s="218">
        <f>SUM(T171:T175)</f>
        <v>0</v>
      </c>
      <c r="AR170" s="219" t="s">
        <v>86</v>
      </c>
      <c r="AT170" s="220" t="s">
        <v>75</v>
      </c>
      <c r="AU170" s="220" t="s">
        <v>84</v>
      </c>
      <c r="AY170" s="219" t="s">
        <v>194</v>
      </c>
      <c r="BK170" s="221">
        <f>SUM(BK171:BK175)</f>
        <v>0</v>
      </c>
    </row>
    <row r="171" spans="2:65" s="1" customFormat="1" ht="24" customHeight="1">
      <c r="B171" s="37"/>
      <c r="C171" s="224" t="s">
        <v>430</v>
      </c>
      <c r="D171" s="224" t="s">
        <v>196</v>
      </c>
      <c r="E171" s="225" t="s">
        <v>1534</v>
      </c>
      <c r="F171" s="226" t="s">
        <v>1535</v>
      </c>
      <c r="G171" s="227" t="s">
        <v>1300</v>
      </c>
      <c r="H171" s="228">
        <v>1</v>
      </c>
      <c r="I171" s="229"/>
      <c r="J171" s="230">
        <f>ROUND(I171*H171,2)</f>
        <v>0</v>
      </c>
      <c r="K171" s="226" t="s">
        <v>1</v>
      </c>
      <c r="L171" s="42"/>
      <c r="M171" s="231" t="s">
        <v>1</v>
      </c>
      <c r="N171" s="232" t="s">
        <v>42</v>
      </c>
      <c r="O171" s="85"/>
      <c r="P171" s="233">
        <f>O171*H171</f>
        <v>0</v>
      </c>
      <c r="Q171" s="233">
        <v>0.00024</v>
      </c>
      <c r="R171" s="233">
        <f>Q171*H171</f>
        <v>0.00024</v>
      </c>
      <c r="S171" s="233">
        <v>0</v>
      </c>
      <c r="T171" s="234">
        <f>S171*H171</f>
        <v>0</v>
      </c>
      <c r="AR171" s="235" t="s">
        <v>299</v>
      </c>
      <c r="AT171" s="235" t="s">
        <v>196</v>
      </c>
      <c r="AU171" s="235" t="s">
        <v>86</v>
      </c>
      <c r="AY171" s="16" t="s">
        <v>194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6" t="s">
        <v>86</v>
      </c>
      <c r="BK171" s="236">
        <f>ROUND(I171*H171,2)</f>
        <v>0</v>
      </c>
      <c r="BL171" s="16" t="s">
        <v>299</v>
      </c>
      <c r="BM171" s="235" t="s">
        <v>1536</v>
      </c>
    </row>
    <row r="172" spans="2:65" s="1" customFormat="1" ht="24" customHeight="1">
      <c r="B172" s="37"/>
      <c r="C172" s="224" t="s">
        <v>434</v>
      </c>
      <c r="D172" s="224" t="s">
        <v>196</v>
      </c>
      <c r="E172" s="225" t="s">
        <v>1537</v>
      </c>
      <c r="F172" s="226" t="s">
        <v>1538</v>
      </c>
      <c r="G172" s="227" t="s">
        <v>231</v>
      </c>
      <c r="H172" s="228">
        <v>12</v>
      </c>
      <c r="I172" s="229"/>
      <c r="J172" s="230">
        <f>ROUND(I172*H172,2)</f>
        <v>0</v>
      </c>
      <c r="K172" s="226" t="s">
        <v>200</v>
      </c>
      <c r="L172" s="42"/>
      <c r="M172" s="231" t="s">
        <v>1</v>
      </c>
      <c r="N172" s="232" t="s">
        <v>42</v>
      </c>
      <c r="O172" s="85"/>
      <c r="P172" s="233">
        <f>O172*H172</f>
        <v>0</v>
      </c>
      <c r="Q172" s="233">
        <v>0.00014</v>
      </c>
      <c r="R172" s="233">
        <f>Q172*H172</f>
        <v>0.0016799999999999999</v>
      </c>
      <c r="S172" s="233">
        <v>0</v>
      </c>
      <c r="T172" s="234">
        <f>S172*H172</f>
        <v>0</v>
      </c>
      <c r="AR172" s="235" t="s">
        <v>299</v>
      </c>
      <c r="AT172" s="235" t="s">
        <v>196</v>
      </c>
      <c r="AU172" s="235" t="s">
        <v>86</v>
      </c>
      <c r="AY172" s="16" t="s">
        <v>194</v>
      </c>
      <c r="BE172" s="236">
        <f>IF(N172="základní",J172,0)</f>
        <v>0</v>
      </c>
      <c r="BF172" s="236">
        <f>IF(N172="snížená",J172,0)</f>
        <v>0</v>
      </c>
      <c r="BG172" s="236">
        <f>IF(N172="zákl. přenesená",J172,0)</f>
        <v>0</v>
      </c>
      <c r="BH172" s="236">
        <f>IF(N172="sníž. přenesená",J172,0)</f>
        <v>0</v>
      </c>
      <c r="BI172" s="236">
        <f>IF(N172="nulová",J172,0)</f>
        <v>0</v>
      </c>
      <c r="BJ172" s="16" t="s">
        <v>86</v>
      </c>
      <c r="BK172" s="236">
        <f>ROUND(I172*H172,2)</f>
        <v>0</v>
      </c>
      <c r="BL172" s="16" t="s">
        <v>299</v>
      </c>
      <c r="BM172" s="235" t="s">
        <v>1539</v>
      </c>
    </row>
    <row r="173" spans="2:65" s="1" customFormat="1" ht="16.5" customHeight="1">
      <c r="B173" s="37"/>
      <c r="C173" s="224" t="s">
        <v>438</v>
      </c>
      <c r="D173" s="224" t="s">
        <v>196</v>
      </c>
      <c r="E173" s="225" t="s">
        <v>1540</v>
      </c>
      <c r="F173" s="226" t="s">
        <v>1541</v>
      </c>
      <c r="G173" s="227" t="s">
        <v>231</v>
      </c>
      <c r="H173" s="228">
        <v>9</v>
      </c>
      <c r="I173" s="229"/>
      <c r="J173" s="230">
        <f>ROUND(I173*H173,2)</f>
        <v>0</v>
      </c>
      <c r="K173" s="226" t="s">
        <v>1</v>
      </c>
      <c r="L173" s="42"/>
      <c r="M173" s="231" t="s">
        <v>1</v>
      </c>
      <c r="N173" s="232" t="s">
        <v>42</v>
      </c>
      <c r="O173" s="85"/>
      <c r="P173" s="233">
        <f>O173*H173</f>
        <v>0</v>
      </c>
      <c r="Q173" s="233">
        <v>0.00076</v>
      </c>
      <c r="R173" s="233">
        <f>Q173*H173</f>
        <v>0.006840000000000001</v>
      </c>
      <c r="S173" s="233">
        <v>0</v>
      </c>
      <c r="T173" s="234">
        <f>S173*H173</f>
        <v>0</v>
      </c>
      <c r="AR173" s="235" t="s">
        <v>299</v>
      </c>
      <c r="AT173" s="235" t="s">
        <v>196</v>
      </c>
      <c r="AU173" s="235" t="s">
        <v>86</v>
      </c>
      <c r="AY173" s="16" t="s">
        <v>194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6" t="s">
        <v>86</v>
      </c>
      <c r="BK173" s="236">
        <f>ROUND(I173*H173,2)</f>
        <v>0</v>
      </c>
      <c r="BL173" s="16" t="s">
        <v>299</v>
      </c>
      <c r="BM173" s="235" t="s">
        <v>1542</v>
      </c>
    </row>
    <row r="174" spans="2:65" s="1" customFormat="1" ht="24" customHeight="1">
      <c r="B174" s="37"/>
      <c r="C174" s="224" t="s">
        <v>443</v>
      </c>
      <c r="D174" s="224" t="s">
        <v>196</v>
      </c>
      <c r="E174" s="225" t="s">
        <v>1543</v>
      </c>
      <c r="F174" s="226" t="s">
        <v>1544</v>
      </c>
      <c r="G174" s="227" t="s">
        <v>231</v>
      </c>
      <c r="H174" s="228">
        <v>3</v>
      </c>
      <c r="I174" s="229"/>
      <c r="J174" s="230">
        <f>ROUND(I174*H174,2)</f>
        <v>0</v>
      </c>
      <c r="K174" s="226" t="s">
        <v>1</v>
      </c>
      <c r="L174" s="42"/>
      <c r="M174" s="231" t="s">
        <v>1</v>
      </c>
      <c r="N174" s="232" t="s">
        <v>42</v>
      </c>
      <c r="O174" s="85"/>
      <c r="P174" s="233">
        <f>O174*H174</f>
        <v>0</v>
      </c>
      <c r="Q174" s="233">
        <v>0.00076</v>
      </c>
      <c r="R174" s="233">
        <f>Q174*H174</f>
        <v>0.00228</v>
      </c>
      <c r="S174" s="233">
        <v>0</v>
      </c>
      <c r="T174" s="234">
        <f>S174*H174</f>
        <v>0</v>
      </c>
      <c r="AR174" s="235" t="s">
        <v>299</v>
      </c>
      <c r="AT174" s="235" t="s">
        <v>196</v>
      </c>
      <c r="AU174" s="235" t="s">
        <v>86</v>
      </c>
      <c r="AY174" s="16" t="s">
        <v>194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6" t="s">
        <v>86</v>
      </c>
      <c r="BK174" s="236">
        <f>ROUND(I174*H174,2)</f>
        <v>0</v>
      </c>
      <c r="BL174" s="16" t="s">
        <v>299</v>
      </c>
      <c r="BM174" s="235" t="s">
        <v>1545</v>
      </c>
    </row>
    <row r="175" spans="2:65" s="1" customFormat="1" ht="24" customHeight="1">
      <c r="B175" s="37"/>
      <c r="C175" s="224" t="s">
        <v>448</v>
      </c>
      <c r="D175" s="224" t="s">
        <v>196</v>
      </c>
      <c r="E175" s="225" t="s">
        <v>1546</v>
      </c>
      <c r="F175" s="226" t="s">
        <v>1547</v>
      </c>
      <c r="G175" s="227" t="s">
        <v>223</v>
      </c>
      <c r="H175" s="228">
        <v>0.011</v>
      </c>
      <c r="I175" s="229"/>
      <c r="J175" s="230">
        <f>ROUND(I175*H175,2)</f>
        <v>0</v>
      </c>
      <c r="K175" s="226" t="s">
        <v>200</v>
      </c>
      <c r="L175" s="42"/>
      <c r="M175" s="231" t="s">
        <v>1</v>
      </c>
      <c r="N175" s="232" t="s">
        <v>42</v>
      </c>
      <c r="O175" s="85"/>
      <c r="P175" s="233">
        <f>O175*H175</f>
        <v>0</v>
      </c>
      <c r="Q175" s="233">
        <v>0</v>
      </c>
      <c r="R175" s="233">
        <f>Q175*H175</f>
        <v>0</v>
      </c>
      <c r="S175" s="233">
        <v>0</v>
      </c>
      <c r="T175" s="234">
        <f>S175*H175</f>
        <v>0</v>
      </c>
      <c r="AR175" s="235" t="s">
        <v>299</v>
      </c>
      <c r="AT175" s="235" t="s">
        <v>196</v>
      </c>
      <c r="AU175" s="235" t="s">
        <v>86</v>
      </c>
      <c r="AY175" s="16" t="s">
        <v>194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6" t="s">
        <v>86</v>
      </c>
      <c r="BK175" s="236">
        <f>ROUND(I175*H175,2)</f>
        <v>0</v>
      </c>
      <c r="BL175" s="16" t="s">
        <v>299</v>
      </c>
      <c r="BM175" s="235" t="s">
        <v>1548</v>
      </c>
    </row>
    <row r="176" spans="2:63" s="11" customFormat="1" ht="22.8" customHeight="1">
      <c r="B176" s="208"/>
      <c r="C176" s="209"/>
      <c r="D176" s="210" t="s">
        <v>75</v>
      </c>
      <c r="E176" s="222" t="s">
        <v>1549</v>
      </c>
      <c r="F176" s="222" t="s">
        <v>1550</v>
      </c>
      <c r="G176" s="209"/>
      <c r="H176" s="209"/>
      <c r="I176" s="212"/>
      <c r="J176" s="223">
        <f>BK176</f>
        <v>0</v>
      </c>
      <c r="K176" s="209"/>
      <c r="L176" s="214"/>
      <c r="M176" s="215"/>
      <c r="N176" s="216"/>
      <c r="O176" s="216"/>
      <c r="P176" s="217">
        <f>SUM(P177:P189)</f>
        <v>0</v>
      </c>
      <c r="Q176" s="216"/>
      <c r="R176" s="217">
        <f>SUM(R177:R189)</f>
        <v>0.37714</v>
      </c>
      <c r="S176" s="216"/>
      <c r="T176" s="218">
        <f>SUM(T177:T189)</f>
        <v>0</v>
      </c>
      <c r="AR176" s="219" t="s">
        <v>86</v>
      </c>
      <c r="AT176" s="220" t="s">
        <v>75</v>
      </c>
      <c r="AU176" s="220" t="s">
        <v>84</v>
      </c>
      <c r="AY176" s="219" t="s">
        <v>194</v>
      </c>
      <c r="BK176" s="221">
        <f>SUM(BK177:BK189)</f>
        <v>0</v>
      </c>
    </row>
    <row r="177" spans="2:65" s="1" customFormat="1" ht="24" customHeight="1">
      <c r="B177" s="37"/>
      <c r="C177" s="224" t="s">
        <v>453</v>
      </c>
      <c r="D177" s="224" t="s">
        <v>196</v>
      </c>
      <c r="E177" s="225" t="s">
        <v>1551</v>
      </c>
      <c r="F177" s="226" t="s">
        <v>1552</v>
      </c>
      <c r="G177" s="227" t="s">
        <v>231</v>
      </c>
      <c r="H177" s="228">
        <v>1</v>
      </c>
      <c r="I177" s="229"/>
      <c r="J177" s="230">
        <f>ROUND(I177*H177,2)</f>
        <v>0</v>
      </c>
      <c r="K177" s="226" t="s">
        <v>200</v>
      </c>
      <c r="L177" s="42"/>
      <c r="M177" s="231" t="s">
        <v>1</v>
      </c>
      <c r="N177" s="232" t="s">
        <v>42</v>
      </c>
      <c r="O177" s="85"/>
      <c r="P177" s="233">
        <f>O177*H177</f>
        <v>0</v>
      </c>
      <c r="Q177" s="233">
        <v>0.01654</v>
      </c>
      <c r="R177" s="233">
        <f>Q177*H177</f>
        <v>0.01654</v>
      </c>
      <c r="S177" s="233">
        <v>0</v>
      </c>
      <c r="T177" s="234">
        <f>S177*H177</f>
        <v>0</v>
      </c>
      <c r="AR177" s="235" t="s">
        <v>299</v>
      </c>
      <c r="AT177" s="235" t="s">
        <v>196</v>
      </c>
      <c r="AU177" s="235" t="s">
        <v>86</v>
      </c>
      <c r="AY177" s="16" t="s">
        <v>194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6" t="s">
        <v>86</v>
      </c>
      <c r="BK177" s="236">
        <f>ROUND(I177*H177,2)</f>
        <v>0</v>
      </c>
      <c r="BL177" s="16" t="s">
        <v>299</v>
      </c>
      <c r="BM177" s="235" t="s">
        <v>1553</v>
      </c>
    </row>
    <row r="178" spans="2:65" s="1" customFormat="1" ht="24" customHeight="1">
      <c r="B178" s="37"/>
      <c r="C178" s="224" t="s">
        <v>458</v>
      </c>
      <c r="D178" s="224" t="s">
        <v>196</v>
      </c>
      <c r="E178" s="225" t="s">
        <v>1554</v>
      </c>
      <c r="F178" s="226" t="s">
        <v>1555</v>
      </c>
      <c r="G178" s="227" t="s">
        <v>231</v>
      </c>
      <c r="H178" s="228">
        <v>1</v>
      </c>
      <c r="I178" s="229"/>
      <c r="J178" s="230">
        <f>ROUND(I178*H178,2)</f>
        <v>0</v>
      </c>
      <c r="K178" s="226" t="s">
        <v>200</v>
      </c>
      <c r="L178" s="42"/>
      <c r="M178" s="231" t="s">
        <v>1</v>
      </c>
      <c r="N178" s="232" t="s">
        <v>42</v>
      </c>
      <c r="O178" s="85"/>
      <c r="P178" s="233">
        <f>O178*H178</f>
        <v>0</v>
      </c>
      <c r="Q178" s="233">
        <v>0.02132</v>
      </c>
      <c r="R178" s="233">
        <f>Q178*H178</f>
        <v>0.02132</v>
      </c>
      <c r="S178" s="233">
        <v>0</v>
      </c>
      <c r="T178" s="234">
        <f>S178*H178</f>
        <v>0</v>
      </c>
      <c r="AR178" s="235" t="s">
        <v>299</v>
      </c>
      <c r="AT178" s="235" t="s">
        <v>196</v>
      </c>
      <c r="AU178" s="235" t="s">
        <v>86</v>
      </c>
      <c r="AY178" s="16" t="s">
        <v>194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6" t="s">
        <v>86</v>
      </c>
      <c r="BK178" s="236">
        <f>ROUND(I178*H178,2)</f>
        <v>0</v>
      </c>
      <c r="BL178" s="16" t="s">
        <v>299</v>
      </c>
      <c r="BM178" s="235" t="s">
        <v>1556</v>
      </c>
    </row>
    <row r="179" spans="2:65" s="1" customFormat="1" ht="24" customHeight="1">
      <c r="B179" s="37"/>
      <c r="C179" s="224" t="s">
        <v>463</v>
      </c>
      <c r="D179" s="224" t="s">
        <v>196</v>
      </c>
      <c r="E179" s="225" t="s">
        <v>1557</v>
      </c>
      <c r="F179" s="226" t="s">
        <v>1558</v>
      </c>
      <c r="G179" s="227" t="s">
        <v>231</v>
      </c>
      <c r="H179" s="228">
        <v>1</v>
      </c>
      <c r="I179" s="229"/>
      <c r="J179" s="230">
        <f>ROUND(I179*H179,2)</f>
        <v>0</v>
      </c>
      <c r="K179" s="226" t="s">
        <v>200</v>
      </c>
      <c r="L179" s="42"/>
      <c r="M179" s="231" t="s">
        <v>1</v>
      </c>
      <c r="N179" s="232" t="s">
        <v>42</v>
      </c>
      <c r="O179" s="85"/>
      <c r="P179" s="233">
        <f>O179*H179</f>
        <v>0</v>
      </c>
      <c r="Q179" s="233">
        <v>0.0272</v>
      </c>
      <c r="R179" s="233">
        <f>Q179*H179</f>
        <v>0.0272</v>
      </c>
      <c r="S179" s="233">
        <v>0</v>
      </c>
      <c r="T179" s="234">
        <f>S179*H179</f>
        <v>0</v>
      </c>
      <c r="AR179" s="235" t="s">
        <v>299</v>
      </c>
      <c r="AT179" s="235" t="s">
        <v>196</v>
      </c>
      <c r="AU179" s="235" t="s">
        <v>86</v>
      </c>
      <c r="AY179" s="16" t="s">
        <v>194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6" t="s">
        <v>86</v>
      </c>
      <c r="BK179" s="236">
        <f>ROUND(I179*H179,2)</f>
        <v>0</v>
      </c>
      <c r="BL179" s="16" t="s">
        <v>299</v>
      </c>
      <c r="BM179" s="235" t="s">
        <v>1559</v>
      </c>
    </row>
    <row r="180" spans="2:65" s="1" customFormat="1" ht="24" customHeight="1">
      <c r="B180" s="37"/>
      <c r="C180" s="224" t="s">
        <v>468</v>
      </c>
      <c r="D180" s="224" t="s">
        <v>196</v>
      </c>
      <c r="E180" s="225" t="s">
        <v>1560</v>
      </c>
      <c r="F180" s="226" t="s">
        <v>1561</v>
      </c>
      <c r="G180" s="227" t="s">
        <v>231</v>
      </c>
      <c r="H180" s="228">
        <v>2</v>
      </c>
      <c r="I180" s="229"/>
      <c r="J180" s="230">
        <f>ROUND(I180*H180,2)</f>
        <v>0</v>
      </c>
      <c r="K180" s="226" t="s">
        <v>200</v>
      </c>
      <c r="L180" s="42"/>
      <c r="M180" s="231" t="s">
        <v>1</v>
      </c>
      <c r="N180" s="232" t="s">
        <v>42</v>
      </c>
      <c r="O180" s="85"/>
      <c r="P180" s="233">
        <f>O180*H180</f>
        <v>0</v>
      </c>
      <c r="Q180" s="233">
        <v>0.03088</v>
      </c>
      <c r="R180" s="233">
        <f>Q180*H180</f>
        <v>0.06176</v>
      </c>
      <c r="S180" s="233">
        <v>0</v>
      </c>
      <c r="T180" s="234">
        <f>S180*H180</f>
        <v>0</v>
      </c>
      <c r="AR180" s="235" t="s">
        <v>299</v>
      </c>
      <c r="AT180" s="235" t="s">
        <v>196</v>
      </c>
      <c r="AU180" s="235" t="s">
        <v>86</v>
      </c>
      <c r="AY180" s="16" t="s">
        <v>194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6" t="s">
        <v>86</v>
      </c>
      <c r="BK180" s="236">
        <f>ROUND(I180*H180,2)</f>
        <v>0</v>
      </c>
      <c r="BL180" s="16" t="s">
        <v>299</v>
      </c>
      <c r="BM180" s="235" t="s">
        <v>1562</v>
      </c>
    </row>
    <row r="181" spans="2:65" s="1" customFormat="1" ht="24" customHeight="1">
      <c r="B181" s="37"/>
      <c r="C181" s="224" t="s">
        <v>473</v>
      </c>
      <c r="D181" s="224" t="s">
        <v>196</v>
      </c>
      <c r="E181" s="225" t="s">
        <v>1563</v>
      </c>
      <c r="F181" s="226" t="s">
        <v>1564</v>
      </c>
      <c r="G181" s="227" t="s">
        <v>231</v>
      </c>
      <c r="H181" s="228">
        <v>1</v>
      </c>
      <c r="I181" s="229"/>
      <c r="J181" s="230">
        <f>ROUND(I181*H181,2)</f>
        <v>0</v>
      </c>
      <c r="K181" s="226" t="s">
        <v>200</v>
      </c>
      <c r="L181" s="42"/>
      <c r="M181" s="231" t="s">
        <v>1</v>
      </c>
      <c r="N181" s="232" t="s">
        <v>42</v>
      </c>
      <c r="O181" s="85"/>
      <c r="P181" s="233">
        <f>O181*H181</f>
        <v>0</v>
      </c>
      <c r="Q181" s="233">
        <v>0.03566</v>
      </c>
      <c r="R181" s="233">
        <f>Q181*H181</f>
        <v>0.03566</v>
      </c>
      <c r="S181" s="233">
        <v>0</v>
      </c>
      <c r="T181" s="234">
        <f>S181*H181</f>
        <v>0</v>
      </c>
      <c r="AR181" s="235" t="s">
        <v>299</v>
      </c>
      <c r="AT181" s="235" t="s">
        <v>196</v>
      </c>
      <c r="AU181" s="235" t="s">
        <v>86</v>
      </c>
      <c r="AY181" s="16" t="s">
        <v>194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6" t="s">
        <v>86</v>
      </c>
      <c r="BK181" s="236">
        <f>ROUND(I181*H181,2)</f>
        <v>0</v>
      </c>
      <c r="BL181" s="16" t="s">
        <v>299</v>
      </c>
      <c r="BM181" s="235" t="s">
        <v>1565</v>
      </c>
    </row>
    <row r="182" spans="2:65" s="1" customFormat="1" ht="24" customHeight="1">
      <c r="B182" s="37"/>
      <c r="C182" s="224" t="s">
        <v>481</v>
      </c>
      <c r="D182" s="224" t="s">
        <v>196</v>
      </c>
      <c r="E182" s="225" t="s">
        <v>1566</v>
      </c>
      <c r="F182" s="226" t="s">
        <v>1567</v>
      </c>
      <c r="G182" s="227" t="s">
        <v>231</v>
      </c>
      <c r="H182" s="228">
        <v>1</v>
      </c>
      <c r="I182" s="229"/>
      <c r="J182" s="230">
        <f>ROUND(I182*H182,2)</f>
        <v>0</v>
      </c>
      <c r="K182" s="226" t="s">
        <v>200</v>
      </c>
      <c r="L182" s="42"/>
      <c r="M182" s="231" t="s">
        <v>1</v>
      </c>
      <c r="N182" s="232" t="s">
        <v>42</v>
      </c>
      <c r="O182" s="85"/>
      <c r="P182" s="233">
        <f>O182*H182</f>
        <v>0</v>
      </c>
      <c r="Q182" s="233">
        <v>0.02516</v>
      </c>
      <c r="R182" s="233">
        <f>Q182*H182</f>
        <v>0.02516</v>
      </c>
      <c r="S182" s="233">
        <v>0</v>
      </c>
      <c r="T182" s="234">
        <f>S182*H182</f>
        <v>0</v>
      </c>
      <c r="AR182" s="235" t="s">
        <v>299</v>
      </c>
      <c r="AT182" s="235" t="s">
        <v>196</v>
      </c>
      <c r="AU182" s="235" t="s">
        <v>86</v>
      </c>
      <c r="AY182" s="16" t="s">
        <v>194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6" t="s">
        <v>86</v>
      </c>
      <c r="BK182" s="236">
        <f>ROUND(I182*H182,2)</f>
        <v>0</v>
      </c>
      <c r="BL182" s="16" t="s">
        <v>299</v>
      </c>
      <c r="BM182" s="235" t="s">
        <v>1568</v>
      </c>
    </row>
    <row r="183" spans="2:65" s="1" customFormat="1" ht="24" customHeight="1">
      <c r="B183" s="37"/>
      <c r="C183" s="224" t="s">
        <v>485</v>
      </c>
      <c r="D183" s="224" t="s">
        <v>196</v>
      </c>
      <c r="E183" s="225" t="s">
        <v>1569</v>
      </c>
      <c r="F183" s="226" t="s">
        <v>1570</v>
      </c>
      <c r="G183" s="227" t="s">
        <v>231</v>
      </c>
      <c r="H183" s="228">
        <v>1</v>
      </c>
      <c r="I183" s="229"/>
      <c r="J183" s="230">
        <f>ROUND(I183*H183,2)</f>
        <v>0</v>
      </c>
      <c r="K183" s="226" t="s">
        <v>200</v>
      </c>
      <c r="L183" s="42"/>
      <c r="M183" s="231" t="s">
        <v>1</v>
      </c>
      <c r="N183" s="232" t="s">
        <v>42</v>
      </c>
      <c r="O183" s="85"/>
      <c r="P183" s="233">
        <f>O183*H183</f>
        <v>0</v>
      </c>
      <c r="Q183" s="233">
        <v>0.02362</v>
      </c>
      <c r="R183" s="233">
        <f>Q183*H183</f>
        <v>0.02362</v>
      </c>
      <c r="S183" s="233">
        <v>0</v>
      </c>
      <c r="T183" s="234">
        <f>S183*H183</f>
        <v>0</v>
      </c>
      <c r="AR183" s="235" t="s">
        <v>299</v>
      </c>
      <c r="AT183" s="235" t="s">
        <v>196</v>
      </c>
      <c r="AU183" s="235" t="s">
        <v>86</v>
      </c>
      <c r="AY183" s="16" t="s">
        <v>194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6" t="s">
        <v>86</v>
      </c>
      <c r="BK183" s="236">
        <f>ROUND(I183*H183,2)</f>
        <v>0</v>
      </c>
      <c r="BL183" s="16" t="s">
        <v>299</v>
      </c>
      <c r="BM183" s="235" t="s">
        <v>1571</v>
      </c>
    </row>
    <row r="184" spans="2:65" s="1" customFormat="1" ht="24" customHeight="1">
      <c r="B184" s="37"/>
      <c r="C184" s="224" t="s">
        <v>489</v>
      </c>
      <c r="D184" s="224" t="s">
        <v>196</v>
      </c>
      <c r="E184" s="225" t="s">
        <v>1572</v>
      </c>
      <c r="F184" s="226" t="s">
        <v>1573</v>
      </c>
      <c r="G184" s="227" t="s">
        <v>231</v>
      </c>
      <c r="H184" s="228">
        <v>1</v>
      </c>
      <c r="I184" s="229"/>
      <c r="J184" s="230">
        <f>ROUND(I184*H184,2)</f>
        <v>0</v>
      </c>
      <c r="K184" s="226" t="s">
        <v>200</v>
      </c>
      <c r="L184" s="42"/>
      <c r="M184" s="231" t="s">
        <v>1</v>
      </c>
      <c r="N184" s="232" t="s">
        <v>42</v>
      </c>
      <c r="O184" s="85"/>
      <c r="P184" s="233">
        <f>O184*H184</f>
        <v>0</v>
      </c>
      <c r="Q184" s="233">
        <v>0.06198</v>
      </c>
      <c r="R184" s="233">
        <f>Q184*H184</f>
        <v>0.06198</v>
      </c>
      <c r="S184" s="233">
        <v>0</v>
      </c>
      <c r="T184" s="234">
        <f>S184*H184</f>
        <v>0</v>
      </c>
      <c r="AR184" s="235" t="s">
        <v>299</v>
      </c>
      <c r="AT184" s="235" t="s">
        <v>196</v>
      </c>
      <c r="AU184" s="235" t="s">
        <v>86</v>
      </c>
      <c r="AY184" s="16" t="s">
        <v>194</v>
      </c>
      <c r="BE184" s="236">
        <f>IF(N184="základní",J184,0)</f>
        <v>0</v>
      </c>
      <c r="BF184" s="236">
        <f>IF(N184="snížená",J184,0)</f>
        <v>0</v>
      </c>
      <c r="BG184" s="236">
        <f>IF(N184="zákl. přenesená",J184,0)</f>
        <v>0</v>
      </c>
      <c r="BH184" s="236">
        <f>IF(N184="sníž. přenesená",J184,0)</f>
        <v>0</v>
      </c>
      <c r="BI184" s="236">
        <f>IF(N184="nulová",J184,0)</f>
        <v>0</v>
      </c>
      <c r="BJ184" s="16" t="s">
        <v>86</v>
      </c>
      <c r="BK184" s="236">
        <f>ROUND(I184*H184,2)</f>
        <v>0</v>
      </c>
      <c r="BL184" s="16" t="s">
        <v>299</v>
      </c>
      <c r="BM184" s="235" t="s">
        <v>1574</v>
      </c>
    </row>
    <row r="185" spans="2:65" s="1" customFormat="1" ht="16.5" customHeight="1">
      <c r="B185" s="37"/>
      <c r="C185" s="224" t="s">
        <v>494</v>
      </c>
      <c r="D185" s="224" t="s">
        <v>196</v>
      </c>
      <c r="E185" s="225" t="s">
        <v>1575</v>
      </c>
      <c r="F185" s="226" t="s">
        <v>1576</v>
      </c>
      <c r="G185" s="227" t="s">
        <v>231</v>
      </c>
      <c r="H185" s="228">
        <v>1</v>
      </c>
      <c r="I185" s="229"/>
      <c r="J185" s="230">
        <f>ROUND(I185*H185,2)</f>
        <v>0</v>
      </c>
      <c r="K185" s="226" t="s">
        <v>1</v>
      </c>
      <c r="L185" s="42"/>
      <c r="M185" s="231" t="s">
        <v>1</v>
      </c>
      <c r="N185" s="232" t="s">
        <v>42</v>
      </c>
      <c r="O185" s="85"/>
      <c r="P185" s="233">
        <f>O185*H185</f>
        <v>0</v>
      </c>
      <c r="Q185" s="233">
        <v>0.0258</v>
      </c>
      <c r="R185" s="233">
        <f>Q185*H185</f>
        <v>0.0258</v>
      </c>
      <c r="S185" s="233">
        <v>0</v>
      </c>
      <c r="T185" s="234">
        <f>S185*H185</f>
        <v>0</v>
      </c>
      <c r="AR185" s="235" t="s">
        <v>299</v>
      </c>
      <c r="AT185" s="235" t="s">
        <v>196</v>
      </c>
      <c r="AU185" s="235" t="s">
        <v>86</v>
      </c>
      <c r="AY185" s="16" t="s">
        <v>194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6" t="s">
        <v>86</v>
      </c>
      <c r="BK185" s="236">
        <f>ROUND(I185*H185,2)</f>
        <v>0</v>
      </c>
      <c r="BL185" s="16" t="s">
        <v>299</v>
      </c>
      <c r="BM185" s="235" t="s">
        <v>1577</v>
      </c>
    </row>
    <row r="186" spans="2:65" s="1" customFormat="1" ht="16.5" customHeight="1">
      <c r="B186" s="37"/>
      <c r="C186" s="224" t="s">
        <v>500</v>
      </c>
      <c r="D186" s="224" t="s">
        <v>196</v>
      </c>
      <c r="E186" s="225" t="s">
        <v>1578</v>
      </c>
      <c r="F186" s="226" t="s">
        <v>1579</v>
      </c>
      <c r="G186" s="227" t="s">
        <v>231</v>
      </c>
      <c r="H186" s="228">
        <v>1</v>
      </c>
      <c r="I186" s="229"/>
      <c r="J186" s="230">
        <f>ROUND(I186*H186,2)</f>
        <v>0</v>
      </c>
      <c r="K186" s="226" t="s">
        <v>1</v>
      </c>
      <c r="L186" s="42"/>
      <c r="M186" s="231" t="s">
        <v>1</v>
      </c>
      <c r="N186" s="232" t="s">
        <v>42</v>
      </c>
      <c r="O186" s="85"/>
      <c r="P186" s="233">
        <f>O186*H186</f>
        <v>0</v>
      </c>
      <c r="Q186" s="233">
        <v>0.0307</v>
      </c>
      <c r="R186" s="233">
        <f>Q186*H186</f>
        <v>0.0307</v>
      </c>
      <c r="S186" s="233">
        <v>0</v>
      </c>
      <c r="T186" s="234">
        <f>S186*H186</f>
        <v>0</v>
      </c>
      <c r="AR186" s="235" t="s">
        <v>299</v>
      </c>
      <c r="AT186" s="235" t="s">
        <v>196</v>
      </c>
      <c r="AU186" s="235" t="s">
        <v>86</v>
      </c>
      <c r="AY186" s="16" t="s">
        <v>194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6" t="s">
        <v>86</v>
      </c>
      <c r="BK186" s="236">
        <f>ROUND(I186*H186,2)</f>
        <v>0</v>
      </c>
      <c r="BL186" s="16" t="s">
        <v>299</v>
      </c>
      <c r="BM186" s="235" t="s">
        <v>1580</v>
      </c>
    </row>
    <row r="187" spans="2:65" s="1" customFormat="1" ht="16.5" customHeight="1">
      <c r="B187" s="37"/>
      <c r="C187" s="224" t="s">
        <v>508</v>
      </c>
      <c r="D187" s="224" t="s">
        <v>196</v>
      </c>
      <c r="E187" s="225" t="s">
        <v>1581</v>
      </c>
      <c r="F187" s="226" t="s">
        <v>1582</v>
      </c>
      <c r="G187" s="227" t="s">
        <v>231</v>
      </c>
      <c r="H187" s="228">
        <v>1</v>
      </c>
      <c r="I187" s="229"/>
      <c r="J187" s="230">
        <f>ROUND(I187*H187,2)</f>
        <v>0</v>
      </c>
      <c r="K187" s="226" t="s">
        <v>1</v>
      </c>
      <c r="L187" s="42"/>
      <c r="M187" s="231" t="s">
        <v>1</v>
      </c>
      <c r="N187" s="232" t="s">
        <v>42</v>
      </c>
      <c r="O187" s="85"/>
      <c r="P187" s="233">
        <f>O187*H187</f>
        <v>0</v>
      </c>
      <c r="Q187" s="233">
        <v>0.0474</v>
      </c>
      <c r="R187" s="233">
        <f>Q187*H187</f>
        <v>0.0474</v>
      </c>
      <c r="S187" s="233">
        <v>0</v>
      </c>
      <c r="T187" s="234">
        <f>S187*H187</f>
        <v>0</v>
      </c>
      <c r="AR187" s="235" t="s">
        <v>299</v>
      </c>
      <c r="AT187" s="235" t="s">
        <v>196</v>
      </c>
      <c r="AU187" s="235" t="s">
        <v>86</v>
      </c>
      <c r="AY187" s="16" t="s">
        <v>194</v>
      </c>
      <c r="BE187" s="236">
        <f>IF(N187="základní",J187,0)</f>
        <v>0</v>
      </c>
      <c r="BF187" s="236">
        <f>IF(N187="snížená",J187,0)</f>
        <v>0</v>
      </c>
      <c r="BG187" s="236">
        <f>IF(N187="zákl. přenesená",J187,0)</f>
        <v>0</v>
      </c>
      <c r="BH187" s="236">
        <f>IF(N187="sníž. přenesená",J187,0)</f>
        <v>0</v>
      </c>
      <c r="BI187" s="236">
        <f>IF(N187="nulová",J187,0)</f>
        <v>0</v>
      </c>
      <c r="BJ187" s="16" t="s">
        <v>86</v>
      </c>
      <c r="BK187" s="236">
        <f>ROUND(I187*H187,2)</f>
        <v>0</v>
      </c>
      <c r="BL187" s="16" t="s">
        <v>299</v>
      </c>
      <c r="BM187" s="235" t="s">
        <v>1583</v>
      </c>
    </row>
    <row r="188" spans="2:65" s="1" customFormat="1" ht="16.5" customHeight="1">
      <c r="B188" s="37"/>
      <c r="C188" s="224" t="s">
        <v>513</v>
      </c>
      <c r="D188" s="224" t="s">
        <v>196</v>
      </c>
      <c r="E188" s="225" t="s">
        <v>1584</v>
      </c>
      <c r="F188" s="226" t="s">
        <v>1585</v>
      </c>
      <c r="G188" s="227" t="s">
        <v>1300</v>
      </c>
      <c r="H188" s="228">
        <v>1</v>
      </c>
      <c r="I188" s="229"/>
      <c r="J188" s="230">
        <f>ROUND(I188*H188,2)</f>
        <v>0</v>
      </c>
      <c r="K188" s="226" t="s">
        <v>1</v>
      </c>
      <c r="L188" s="42"/>
      <c r="M188" s="231" t="s">
        <v>1</v>
      </c>
      <c r="N188" s="232" t="s">
        <v>42</v>
      </c>
      <c r="O188" s="85"/>
      <c r="P188" s="233">
        <f>O188*H188</f>
        <v>0</v>
      </c>
      <c r="Q188" s="233">
        <v>0</v>
      </c>
      <c r="R188" s="233">
        <f>Q188*H188</f>
        <v>0</v>
      </c>
      <c r="S188" s="233">
        <v>0</v>
      </c>
      <c r="T188" s="234">
        <f>S188*H188</f>
        <v>0</v>
      </c>
      <c r="AR188" s="235" t="s">
        <v>299</v>
      </c>
      <c r="AT188" s="235" t="s">
        <v>196</v>
      </c>
      <c r="AU188" s="235" t="s">
        <v>86</v>
      </c>
      <c r="AY188" s="16" t="s">
        <v>194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6" t="s">
        <v>86</v>
      </c>
      <c r="BK188" s="236">
        <f>ROUND(I188*H188,2)</f>
        <v>0</v>
      </c>
      <c r="BL188" s="16" t="s">
        <v>299</v>
      </c>
      <c r="BM188" s="235" t="s">
        <v>1586</v>
      </c>
    </row>
    <row r="189" spans="2:65" s="1" customFormat="1" ht="24" customHeight="1">
      <c r="B189" s="37"/>
      <c r="C189" s="224" t="s">
        <v>518</v>
      </c>
      <c r="D189" s="224" t="s">
        <v>196</v>
      </c>
      <c r="E189" s="225" t="s">
        <v>1587</v>
      </c>
      <c r="F189" s="226" t="s">
        <v>1588</v>
      </c>
      <c r="G189" s="227" t="s">
        <v>223</v>
      </c>
      <c r="H189" s="228">
        <v>0.377</v>
      </c>
      <c r="I189" s="229"/>
      <c r="J189" s="230">
        <f>ROUND(I189*H189,2)</f>
        <v>0</v>
      </c>
      <c r="K189" s="226" t="s">
        <v>200</v>
      </c>
      <c r="L189" s="42"/>
      <c r="M189" s="283" t="s">
        <v>1</v>
      </c>
      <c r="N189" s="284" t="s">
        <v>42</v>
      </c>
      <c r="O189" s="285"/>
      <c r="P189" s="286">
        <f>O189*H189</f>
        <v>0</v>
      </c>
      <c r="Q189" s="286">
        <v>0</v>
      </c>
      <c r="R189" s="286">
        <f>Q189*H189</f>
        <v>0</v>
      </c>
      <c r="S189" s="286">
        <v>0</v>
      </c>
      <c r="T189" s="287">
        <f>S189*H189</f>
        <v>0</v>
      </c>
      <c r="AR189" s="235" t="s">
        <v>299</v>
      </c>
      <c r="AT189" s="235" t="s">
        <v>196</v>
      </c>
      <c r="AU189" s="235" t="s">
        <v>86</v>
      </c>
      <c r="AY189" s="16" t="s">
        <v>194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6" t="s">
        <v>86</v>
      </c>
      <c r="BK189" s="236">
        <f>ROUND(I189*H189,2)</f>
        <v>0</v>
      </c>
      <c r="BL189" s="16" t="s">
        <v>299</v>
      </c>
      <c r="BM189" s="235" t="s">
        <v>1589</v>
      </c>
    </row>
    <row r="190" spans="2:12" s="1" customFormat="1" ht="6.95" customHeight="1">
      <c r="B190" s="60"/>
      <c r="C190" s="61"/>
      <c r="D190" s="61"/>
      <c r="E190" s="61"/>
      <c r="F190" s="61"/>
      <c r="G190" s="61"/>
      <c r="H190" s="61"/>
      <c r="I190" s="173"/>
      <c r="J190" s="61"/>
      <c r="K190" s="61"/>
      <c r="L190" s="42"/>
    </row>
  </sheetData>
  <sheetProtection password="CC35" sheet="1" objects="1" scenarios="1" formatColumns="0" formatRows="0" autoFilter="0"/>
  <autoFilter ref="C123:K189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98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19"/>
      <c r="AT3" s="16" t="s">
        <v>86</v>
      </c>
    </row>
    <row r="4" spans="2:46" ht="24.95" customHeight="1">
      <c r="B4" s="19"/>
      <c r="D4" s="135" t="s">
        <v>106</v>
      </c>
      <c r="L4" s="19"/>
      <c r="M4" s="13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37" t="s">
        <v>16</v>
      </c>
      <c r="L6" s="19"/>
    </row>
    <row r="7" spans="2:12" ht="16.5" customHeight="1">
      <c r="B7" s="19"/>
      <c r="E7" s="138" t="str">
        <f>'Rekapitulace stavby'!K6</f>
        <v>Stavební úpravy objektu č.p. 184/7, ul. Matiční, Ústí nad Labem</v>
      </c>
      <c r="F7" s="137"/>
      <c r="G7" s="137"/>
      <c r="H7" s="137"/>
      <c r="L7" s="19"/>
    </row>
    <row r="8" spans="2:12" s="1" customFormat="1" ht="12" customHeight="1">
      <c r="B8" s="42"/>
      <c r="D8" s="137" t="s">
        <v>115</v>
      </c>
      <c r="I8" s="139"/>
      <c r="L8" s="42"/>
    </row>
    <row r="9" spans="2:12" s="1" customFormat="1" ht="36.95" customHeight="1">
      <c r="B9" s="42"/>
      <c r="E9" s="140" t="s">
        <v>1590</v>
      </c>
      <c r="F9" s="1"/>
      <c r="G9" s="1"/>
      <c r="H9" s="1"/>
      <c r="I9" s="139"/>
      <c r="L9" s="42"/>
    </row>
    <row r="10" spans="2:12" s="1" customFormat="1" ht="12">
      <c r="B10" s="42"/>
      <c r="I10" s="139"/>
      <c r="L10" s="42"/>
    </row>
    <row r="11" spans="2:12" s="1" customFormat="1" ht="12" customHeight="1">
      <c r="B11" s="42"/>
      <c r="D11" s="137" t="s">
        <v>18</v>
      </c>
      <c r="F11" s="141" t="s">
        <v>1</v>
      </c>
      <c r="I11" s="142" t="s">
        <v>19</v>
      </c>
      <c r="J11" s="141" t="s">
        <v>1</v>
      </c>
      <c r="L11" s="42"/>
    </row>
    <row r="12" spans="2:12" s="1" customFormat="1" ht="12" customHeight="1">
      <c r="B12" s="42"/>
      <c r="D12" s="137" t="s">
        <v>20</v>
      </c>
      <c r="F12" s="141" t="s">
        <v>21</v>
      </c>
      <c r="I12" s="142" t="s">
        <v>22</v>
      </c>
      <c r="J12" s="143" t="str">
        <f>'Rekapitulace stavby'!AN8</f>
        <v>4. 9. 2019</v>
      </c>
      <c r="L12" s="42"/>
    </row>
    <row r="13" spans="2:12" s="1" customFormat="1" ht="10.8" customHeight="1">
      <c r="B13" s="42"/>
      <c r="I13" s="139"/>
      <c r="L13" s="42"/>
    </row>
    <row r="14" spans="2:12" s="1" customFormat="1" ht="12" customHeight="1">
      <c r="B14" s="42"/>
      <c r="D14" s="137" t="s">
        <v>24</v>
      </c>
      <c r="I14" s="142" t="s">
        <v>25</v>
      </c>
      <c r="J14" s="141" t="s">
        <v>1</v>
      </c>
      <c r="L14" s="42"/>
    </row>
    <row r="15" spans="2:12" s="1" customFormat="1" ht="18" customHeight="1">
      <c r="B15" s="42"/>
      <c r="E15" s="141" t="s">
        <v>26</v>
      </c>
      <c r="I15" s="142" t="s">
        <v>27</v>
      </c>
      <c r="J15" s="141" t="s">
        <v>1</v>
      </c>
      <c r="L15" s="42"/>
    </row>
    <row r="16" spans="2:12" s="1" customFormat="1" ht="6.95" customHeight="1">
      <c r="B16" s="42"/>
      <c r="I16" s="139"/>
      <c r="L16" s="42"/>
    </row>
    <row r="17" spans="2:12" s="1" customFormat="1" ht="12" customHeight="1">
      <c r="B17" s="42"/>
      <c r="D17" s="137" t="s">
        <v>28</v>
      </c>
      <c r="I17" s="142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41"/>
      <c r="G18" s="141"/>
      <c r="H18" s="141"/>
      <c r="I18" s="142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9"/>
      <c r="L19" s="42"/>
    </row>
    <row r="20" spans="2:12" s="1" customFormat="1" ht="12" customHeight="1">
      <c r="B20" s="42"/>
      <c r="D20" s="137" t="s">
        <v>30</v>
      </c>
      <c r="I20" s="142" t="s">
        <v>25</v>
      </c>
      <c r="J20" s="141" t="s">
        <v>1</v>
      </c>
      <c r="L20" s="42"/>
    </row>
    <row r="21" spans="2:12" s="1" customFormat="1" ht="18" customHeight="1">
      <c r="B21" s="42"/>
      <c r="E21" s="141" t="s">
        <v>31</v>
      </c>
      <c r="I21" s="142" t="s">
        <v>27</v>
      </c>
      <c r="J21" s="141" t="s">
        <v>1</v>
      </c>
      <c r="L21" s="42"/>
    </row>
    <row r="22" spans="2:12" s="1" customFormat="1" ht="6.95" customHeight="1">
      <c r="B22" s="42"/>
      <c r="I22" s="139"/>
      <c r="L22" s="42"/>
    </row>
    <row r="23" spans="2:12" s="1" customFormat="1" ht="12" customHeight="1">
      <c r="B23" s="42"/>
      <c r="D23" s="137" t="s">
        <v>33</v>
      </c>
      <c r="I23" s="142" t="s">
        <v>25</v>
      </c>
      <c r="J23" s="141" t="s">
        <v>1</v>
      </c>
      <c r="L23" s="42"/>
    </row>
    <row r="24" spans="2:12" s="1" customFormat="1" ht="18" customHeight="1">
      <c r="B24" s="42"/>
      <c r="E24" s="141" t="s">
        <v>34</v>
      </c>
      <c r="I24" s="142" t="s">
        <v>27</v>
      </c>
      <c r="J24" s="141" t="s">
        <v>1</v>
      </c>
      <c r="L24" s="42"/>
    </row>
    <row r="25" spans="2:12" s="1" customFormat="1" ht="6.95" customHeight="1">
      <c r="B25" s="42"/>
      <c r="I25" s="139"/>
      <c r="L25" s="42"/>
    </row>
    <row r="26" spans="2:12" s="1" customFormat="1" ht="12" customHeight="1">
      <c r="B26" s="42"/>
      <c r="D26" s="137" t="s">
        <v>35</v>
      </c>
      <c r="I26" s="139"/>
      <c r="L26" s="42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2"/>
      <c r="I28" s="139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7"/>
      <c r="J29" s="77"/>
      <c r="K29" s="77"/>
      <c r="L29" s="42"/>
    </row>
    <row r="30" spans="2:12" s="1" customFormat="1" ht="25.4" customHeight="1">
      <c r="B30" s="42"/>
      <c r="D30" s="148" t="s">
        <v>36</v>
      </c>
      <c r="I30" s="139"/>
      <c r="J30" s="149">
        <f>ROUND(J118,2)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47"/>
      <c r="J31" s="77"/>
      <c r="K31" s="77"/>
      <c r="L31" s="42"/>
    </row>
    <row r="32" spans="2:12" s="1" customFormat="1" ht="14.4" customHeight="1">
      <c r="B32" s="42"/>
      <c r="F32" s="150" t="s">
        <v>38</v>
      </c>
      <c r="I32" s="151" t="s">
        <v>37</v>
      </c>
      <c r="J32" s="150" t="s">
        <v>39</v>
      </c>
      <c r="L32" s="42"/>
    </row>
    <row r="33" spans="2:12" s="1" customFormat="1" ht="14.4" customHeight="1">
      <c r="B33" s="42"/>
      <c r="D33" s="152" t="s">
        <v>40</v>
      </c>
      <c r="E33" s="137" t="s">
        <v>41</v>
      </c>
      <c r="F33" s="153">
        <f>ROUND((SUM(BE118:BE143)),2)</f>
        <v>0</v>
      </c>
      <c r="I33" s="154">
        <v>0.21</v>
      </c>
      <c r="J33" s="153">
        <f>ROUND(((SUM(BE118:BE143))*I33),2)</f>
        <v>0</v>
      </c>
      <c r="L33" s="42"/>
    </row>
    <row r="34" spans="2:12" s="1" customFormat="1" ht="14.4" customHeight="1">
      <c r="B34" s="42"/>
      <c r="E34" s="137" t="s">
        <v>42</v>
      </c>
      <c r="F34" s="153">
        <f>ROUND((SUM(BF118:BF143)),2)</f>
        <v>0</v>
      </c>
      <c r="I34" s="154">
        <v>0.15</v>
      </c>
      <c r="J34" s="153">
        <f>ROUND(((SUM(BF118:BF143))*I34),2)</f>
        <v>0</v>
      </c>
      <c r="L34" s="42"/>
    </row>
    <row r="35" spans="2:12" s="1" customFormat="1" ht="14.4" customHeight="1" hidden="1">
      <c r="B35" s="42"/>
      <c r="E35" s="137" t="s">
        <v>43</v>
      </c>
      <c r="F35" s="153">
        <f>ROUND((SUM(BG118:BG143)),2)</f>
        <v>0</v>
      </c>
      <c r="I35" s="154">
        <v>0.21</v>
      </c>
      <c r="J35" s="153">
        <f>0</f>
        <v>0</v>
      </c>
      <c r="L35" s="42"/>
    </row>
    <row r="36" spans="2:12" s="1" customFormat="1" ht="14.4" customHeight="1" hidden="1">
      <c r="B36" s="42"/>
      <c r="E36" s="137" t="s">
        <v>44</v>
      </c>
      <c r="F36" s="153">
        <f>ROUND((SUM(BH118:BH143)),2)</f>
        <v>0</v>
      </c>
      <c r="I36" s="154">
        <v>0.15</v>
      </c>
      <c r="J36" s="153">
        <f>0</f>
        <v>0</v>
      </c>
      <c r="L36" s="42"/>
    </row>
    <row r="37" spans="2:12" s="1" customFormat="1" ht="14.4" customHeight="1" hidden="1">
      <c r="B37" s="42"/>
      <c r="E37" s="137" t="s">
        <v>45</v>
      </c>
      <c r="F37" s="153">
        <f>ROUND((SUM(BI118:BI143)),2)</f>
        <v>0</v>
      </c>
      <c r="I37" s="154">
        <v>0</v>
      </c>
      <c r="J37" s="153">
        <f>0</f>
        <v>0</v>
      </c>
      <c r="L37" s="42"/>
    </row>
    <row r="38" spans="2:12" s="1" customFormat="1" ht="6.95" customHeight="1">
      <c r="B38" s="42"/>
      <c r="I38" s="139"/>
      <c r="L38" s="42"/>
    </row>
    <row r="39" spans="2:12" s="1" customFormat="1" ht="25.4" customHeight="1">
      <c r="B39" s="42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60"/>
      <c r="J39" s="161">
        <f>SUM(J30:J37)</f>
        <v>0</v>
      </c>
      <c r="K39" s="162"/>
      <c r="L39" s="42"/>
    </row>
    <row r="40" spans="2:12" s="1" customFormat="1" ht="14.4" customHeight="1">
      <c r="B40" s="42"/>
      <c r="I40" s="139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63" t="s">
        <v>49</v>
      </c>
      <c r="E50" s="164"/>
      <c r="F50" s="164"/>
      <c r="G50" s="163" t="s">
        <v>50</v>
      </c>
      <c r="H50" s="164"/>
      <c r="I50" s="165"/>
      <c r="J50" s="164"/>
      <c r="K50" s="164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66" t="s">
        <v>51</v>
      </c>
      <c r="E61" s="167"/>
      <c r="F61" s="168" t="s">
        <v>52</v>
      </c>
      <c r="G61" s="166" t="s">
        <v>51</v>
      </c>
      <c r="H61" s="167"/>
      <c r="I61" s="169"/>
      <c r="J61" s="170" t="s">
        <v>52</v>
      </c>
      <c r="K61" s="167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63" t="s">
        <v>53</v>
      </c>
      <c r="E65" s="164"/>
      <c r="F65" s="164"/>
      <c r="G65" s="163" t="s">
        <v>54</v>
      </c>
      <c r="H65" s="164"/>
      <c r="I65" s="165"/>
      <c r="J65" s="164"/>
      <c r="K65" s="164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66" t="s">
        <v>51</v>
      </c>
      <c r="E76" s="167"/>
      <c r="F76" s="168" t="s">
        <v>52</v>
      </c>
      <c r="G76" s="166" t="s">
        <v>51</v>
      </c>
      <c r="H76" s="167"/>
      <c r="I76" s="169"/>
      <c r="J76" s="170" t="s">
        <v>52</v>
      </c>
      <c r="K76" s="167"/>
      <c r="L76" s="42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2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2"/>
    </row>
    <row r="82" spans="2:12" s="1" customFormat="1" ht="24.95" customHeight="1">
      <c r="B82" s="37"/>
      <c r="C82" s="22" t="s">
        <v>149</v>
      </c>
      <c r="D82" s="38"/>
      <c r="E82" s="38"/>
      <c r="F82" s="38"/>
      <c r="G82" s="38"/>
      <c r="H82" s="38"/>
      <c r="I82" s="13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9"/>
      <c r="J84" s="38"/>
      <c r="K84" s="38"/>
      <c r="L84" s="42"/>
    </row>
    <row r="85" spans="2:12" s="1" customFormat="1" ht="16.5" customHeight="1">
      <c r="B85" s="37"/>
      <c r="C85" s="38"/>
      <c r="D85" s="38"/>
      <c r="E85" s="177" t="str">
        <f>E7</f>
        <v>Stavební úpravy objektu č.p. 184/7, ul. Matiční, Ústí nad Labem</v>
      </c>
      <c r="F85" s="31"/>
      <c r="G85" s="31"/>
      <c r="H85" s="31"/>
      <c r="I85" s="139"/>
      <c r="J85" s="38"/>
      <c r="K85" s="38"/>
      <c r="L85" s="42"/>
    </row>
    <row r="86" spans="2:12" s="1" customFormat="1" ht="12" customHeight="1">
      <c r="B86" s="37"/>
      <c r="C86" s="31" t="s">
        <v>115</v>
      </c>
      <c r="D86" s="38"/>
      <c r="E86" s="38"/>
      <c r="F86" s="38"/>
      <c r="G86" s="38"/>
      <c r="H86" s="38"/>
      <c r="I86" s="139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PL - Vnitřní rozvod plynu</v>
      </c>
      <c r="F87" s="38"/>
      <c r="G87" s="38"/>
      <c r="H87" s="38"/>
      <c r="I87" s="139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9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>Matiční ul. č.p. 184/7</v>
      </c>
      <c r="G89" s="38"/>
      <c r="H89" s="38"/>
      <c r="I89" s="142" t="s">
        <v>22</v>
      </c>
      <c r="J89" s="73" t="str">
        <f>IF(J12="","",J12)</f>
        <v>4. 9. 2019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39"/>
      <c r="J90" s="38"/>
      <c r="K90" s="38"/>
      <c r="L90" s="42"/>
    </row>
    <row r="91" spans="2:12" s="1" customFormat="1" ht="27.9" customHeight="1">
      <c r="B91" s="37"/>
      <c r="C91" s="31" t="s">
        <v>24</v>
      </c>
      <c r="D91" s="38"/>
      <c r="E91" s="38"/>
      <c r="F91" s="26" t="str">
        <f>E15</f>
        <v>Statutární město Ústí nad Labem</v>
      </c>
      <c r="G91" s="38"/>
      <c r="H91" s="38"/>
      <c r="I91" s="142" t="s">
        <v>30</v>
      </c>
      <c r="J91" s="35" t="str">
        <f>E21</f>
        <v>REGIONPROJEKT s.r.o.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42" t="s">
        <v>33</v>
      </c>
      <c r="J92" s="35" t="str">
        <f>E24</f>
        <v>J. Duben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9"/>
      <c r="J93" s="38"/>
      <c r="K93" s="38"/>
      <c r="L93" s="42"/>
    </row>
    <row r="94" spans="2:12" s="1" customFormat="1" ht="29.25" customHeight="1">
      <c r="B94" s="37"/>
      <c r="C94" s="178" t="s">
        <v>150</v>
      </c>
      <c r="D94" s="179"/>
      <c r="E94" s="179"/>
      <c r="F94" s="179"/>
      <c r="G94" s="179"/>
      <c r="H94" s="179"/>
      <c r="I94" s="180"/>
      <c r="J94" s="181" t="s">
        <v>151</v>
      </c>
      <c r="K94" s="179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39"/>
      <c r="J95" s="38"/>
      <c r="K95" s="38"/>
      <c r="L95" s="42"/>
    </row>
    <row r="96" spans="2:47" s="1" customFormat="1" ht="22.8" customHeight="1">
      <c r="B96" s="37"/>
      <c r="C96" s="182" t="s">
        <v>152</v>
      </c>
      <c r="D96" s="38"/>
      <c r="E96" s="38"/>
      <c r="F96" s="38"/>
      <c r="G96" s="38"/>
      <c r="H96" s="38"/>
      <c r="I96" s="139"/>
      <c r="J96" s="104">
        <f>J118</f>
        <v>0</v>
      </c>
      <c r="K96" s="38"/>
      <c r="L96" s="42"/>
      <c r="AU96" s="16" t="s">
        <v>153</v>
      </c>
    </row>
    <row r="97" spans="2:12" s="8" customFormat="1" ht="24.95" customHeight="1">
      <c r="B97" s="183"/>
      <c r="C97" s="184"/>
      <c r="D97" s="185" t="s">
        <v>162</v>
      </c>
      <c r="E97" s="186"/>
      <c r="F97" s="186"/>
      <c r="G97" s="186"/>
      <c r="H97" s="186"/>
      <c r="I97" s="187"/>
      <c r="J97" s="188">
        <f>J119</f>
        <v>0</v>
      </c>
      <c r="K97" s="184"/>
      <c r="L97" s="189"/>
    </row>
    <row r="98" spans="2:12" s="9" customFormat="1" ht="19.9" customHeight="1">
      <c r="B98" s="190"/>
      <c r="C98" s="191"/>
      <c r="D98" s="192" t="s">
        <v>1591</v>
      </c>
      <c r="E98" s="193"/>
      <c r="F98" s="193"/>
      <c r="G98" s="193"/>
      <c r="H98" s="193"/>
      <c r="I98" s="194"/>
      <c r="J98" s="195">
        <f>J120</f>
        <v>0</v>
      </c>
      <c r="K98" s="191"/>
      <c r="L98" s="196"/>
    </row>
    <row r="99" spans="2:12" s="1" customFormat="1" ht="21.8" customHeight="1">
      <c r="B99" s="37"/>
      <c r="C99" s="38"/>
      <c r="D99" s="38"/>
      <c r="E99" s="38"/>
      <c r="F99" s="38"/>
      <c r="G99" s="38"/>
      <c r="H99" s="38"/>
      <c r="I99" s="139"/>
      <c r="J99" s="38"/>
      <c r="K99" s="38"/>
      <c r="L99" s="42"/>
    </row>
    <row r="100" spans="2:12" s="1" customFormat="1" ht="6.95" customHeight="1">
      <c r="B100" s="60"/>
      <c r="C100" s="61"/>
      <c r="D100" s="61"/>
      <c r="E100" s="61"/>
      <c r="F100" s="61"/>
      <c r="G100" s="61"/>
      <c r="H100" s="61"/>
      <c r="I100" s="173"/>
      <c r="J100" s="61"/>
      <c r="K100" s="61"/>
      <c r="L100" s="42"/>
    </row>
    <row r="104" spans="2:12" s="1" customFormat="1" ht="6.95" customHeight="1">
      <c r="B104" s="62"/>
      <c r="C104" s="63"/>
      <c r="D104" s="63"/>
      <c r="E104" s="63"/>
      <c r="F104" s="63"/>
      <c r="G104" s="63"/>
      <c r="H104" s="63"/>
      <c r="I104" s="176"/>
      <c r="J104" s="63"/>
      <c r="K104" s="63"/>
      <c r="L104" s="42"/>
    </row>
    <row r="105" spans="2:12" s="1" customFormat="1" ht="24.95" customHeight="1">
      <c r="B105" s="37"/>
      <c r="C105" s="22" t="s">
        <v>179</v>
      </c>
      <c r="D105" s="38"/>
      <c r="E105" s="38"/>
      <c r="F105" s="38"/>
      <c r="G105" s="38"/>
      <c r="H105" s="38"/>
      <c r="I105" s="139"/>
      <c r="J105" s="38"/>
      <c r="K105" s="38"/>
      <c r="L105" s="42"/>
    </row>
    <row r="106" spans="2:12" s="1" customFormat="1" ht="6.95" customHeight="1">
      <c r="B106" s="37"/>
      <c r="C106" s="38"/>
      <c r="D106" s="38"/>
      <c r="E106" s="38"/>
      <c r="F106" s="38"/>
      <c r="G106" s="38"/>
      <c r="H106" s="38"/>
      <c r="I106" s="139"/>
      <c r="J106" s="38"/>
      <c r="K106" s="38"/>
      <c r="L106" s="42"/>
    </row>
    <row r="107" spans="2:12" s="1" customFormat="1" ht="12" customHeight="1">
      <c r="B107" s="37"/>
      <c r="C107" s="31" t="s">
        <v>16</v>
      </c>
      <c r="D107" s="38"/>
      <c r="E107" s="38"/>
      <c r="F107" s="38"/>
      <c r="G107" s="38"/>
      <c r="H107" s="38"/>
      <c r="I107" s="139"/>
      <c r="J107" s="38"/>
      <c r="K107" s="38"/>
      <c r="L107" s="42"/>
    </row>
    <row r="108" spans="2:12" s="1" customFormat="1" ht="16.5" customHeight="1">
      <c r="B108" s="37"/>
      <c r="C108" s="38"/>
      <c r="D108" s="38"/>
      <c r="E108" s="177" t="str">
        <f>E7</f>
        <v>Stavební úpravy objektu č.p. 184/7, ul. Matiční, Ústí nad Labem</v>
      </c>
      <c r="F108" s="31"/>
      <c r="G108" s="31"/>
      <c r="H108" s="31"/>
      <c r="I108" s="139"/>
      <c r="J108" s="38"/>
      <c r="K108" s="38"/>
      <c r="L108" s="42"/>
    </row>
    <row r="109" spans="2:12" s="1" customFormat="1" ht="12" customHeight="1">
      <c r="B109" s="37"/>
      <c r="C109" s="31" t="s">
        <v>115</v>
      </c>
      <c r="D109" s="38"/>
      <c r="E109" s="38"/>
      <c r="F109" s="38"/>
      <c r="G109" s="38"/>
      <c r="H109" s="38"/>
      <c r="I109" s="139"/>
      <c r="J109" s="38"/>
      <c r="K109" s="38"/>
      <c r="L109" s="42"/>
    </row>
    <row r="110" spans="2:12" s="1" customFormat="1" ht="16.5" customHeight="1">
      <c r="B110" s="37"/>
      <c r="C110" s="38"/>
      <c r="D110" s="38"/>
      <c r="E110" s="70" t="str">
        <f>E9</f>
        <v>PL - Vnitřní rozvod plynu</v>
      </c>
      <c r="F110" s="38"/>
      <c r="G110" s="38"/>
      <c r="H110" s="38"/>
      <c r="I110" s="139"/>
      <c r="J110" s="38"/>
      <c r="K110" s="38"/>
      <c r="L110" s="42"/>
    </row>
    <row r="111" spans="2:12" s="1" customFormat="1" ht="6.95" customHeight="1">
      <c r="B111" s="37"/>
      <c r="C111" s="38"/>
      <c r="D111" s="38"/>
      <c r="E111" s="38"/>
      <c r="F111" s="38"/>
      <c r="G111" s="38"/>
      <c r="H111" s="38"/>
      <c r="I111" s="139"/>
      <c r="J111" s="38"/>
      <c r="K111" s="38"/>
      <c r="L111" s="42"/>
    </row>
    <row r="112" spans="2:12" s="1" customFormat="1" ht="12" customHeight="1">
      <c r="B112" s="37"/>
      <c r="C112" s="31" t="s">
        <v>20</v>
      </c>
      <c r="D112" s="38"/>
      <c r="E112" s="38"/>
      <c r="F112" s="26" t="str">
        <f>F12</f>
        <v>Matiční ul. č.p. 184/7</v>
      </c>
      <c r="G112" s="38"/>
      <c r="H112" s="38"/>
      <c r="I112" s="142" t="s">
        <v>22</v>
      </c>
      <c r="J112" s="73" t="str">
        <f>IF(J12="","",J12)</f>
        <v>4. 9. 2019</v>
      </c>
      <c r="K112" s="38"/>
      <c r="L112" s="42"/>
    </row>
    <row r="113" spans="2:12" s="1" customFormat="1" ht="6.95" customHeight="1">
      <c r="B113" s="37"/>
      <c r="C113" s="38"/>
      <c r="D113" s="38"/>
      <c r="E113" s="38"/>
      <c r="F113" s="38"/>
      <c r="G113" s="38"/>
      <c r="H113" s="38"/>
      <c r="I113" s="139"/>
      <c r="J113" s="38"/>
      <c r="K113" s="38"/>
      <c r="L113" s="42"/>
    </row>
    <row r="114" spans="2:12" s="1" customFormat="1" ht="27.9" customHeight="1">
      <c r="B114" s="37"/>
      <c r="C114" s="31" t="s">
        <v>24</v>
      </c>
      <c r="D114" s="38"/>
      <c r="E114" s="38"/>
      <c r="F114" s="26" t="str">
        <f>E15</f>
        <v>Statutární město Ústí nad Labem</v>
      </c>
      <c r="G114" s="38"/>
      <c r="H114" s="38"/>
      <c r="I114" s="142" t="s">
        <v>30</v>
      </c>
      <c r="J114" s="35" t="str">
        <f>E21</f>
        <v>REGIONPROJEKT s.r.o.</v>
      </c>
      <c r="K114" s="38"/>
      <c r="L114" s="42"/>
    </row>
    <row r="115" spans="2:12" s="1" customFormat="1" ht="15.15" customHeight="1">
      <c r="B115" s="37"/>
      <c r="C115" s="31" t="s">
        <v>28</v>
      </c>
      <c r="D115" s="38"/>
      <c r="E115" s="38"/>
      <c r="F115" s="26" t="str">
        <f>IF(E18="","",E18)</f>
        <v>Vyplň údaj</v>
      </c>
      <c r="G115" s="38"/>
      <c r="H115" s="38"/>
      <c r="I115" s="142" t="s">
        <v>33</v>
      </c>
      <c r="J115" s="35" t="str">
        <f>E24</f>
        <v>J. Duben</v>
      </c>
      <c r="K115" s="38"/>
      <c r="L115" s="42"/>
    </row>
    <row r="116" spans="2:12" s="1" customFormat="1" ht="10.3" customHeight="1">
      <c r="B116" s="37"/>
      <c r="C116" s="38"/>
      <c r="D116" s="38"/>
      <c r="E116" s="38"/>
      <c r="F116" s="38"/>
      <c r="G116" s="38"/>
      <c r="H116" s="38"/>
      <c r="I116" s="139"/>
      <c r="J116" s="38"/>
      <c r="K116" s="38"/>
      <c r="L116" s="42"/>
    </row>
    <row r="117" spans="2:20" s="10" customFormat="1" ht="29.25" customHeight="1">
      <c r="B117" s="197"/>
      <c r="C117" s="198" t="s">
        <v>180</v>
      </c>
      <c r="D117" s="199" t="s">
        <v>61</v>
      </c>
      <c r="E117" s="199" t="s">
        <v>57</v>
      </c>
      <c r="F117" s="199" t="s">
        <v>58</v>
      </c>
      <c r="G117" s="199" t="s">
        <v>181</v>
      </c>
      <c r="H117" s="199" t="s">
        <v>182</v>
      </c>
      <c r="I117" s="200" t="s">
        <v>183</v>
      </c>
      <c r="J117" s="201" t="s">
        <v>151</v>
      </c>
      <c r="K117" s="202" t="s">
        <v>184</v>
      </c>
      <c r="L117" s="203"/>
      <c r="M117" s="94" t="s">
        <v>1</v>
      </c>
      <c r="N117" s="95" t="s">
        <v>40</v>
      </c>
      <c r="O117" s="95" t="s">
        <v>185</v>
      </c>
      <c r="P117" s="95" t="s">
        <v>186</v>
      </c>
      <c r="Q117" s="95" t="s">
        <v>187</v>
      </c>
      <c r="R117" s="95" t="s">
        <v>188</v>
      </c>
      <c r="S117" s="95" t="s">
        <v>189</v>
      </c>
      <c r="T117" s="96" t="s">
        <v>190</v>
      </c>
    </row>
    <row r="118" spans="2:63" s="1" customFormat="1" ht="22.8" customHeight="1">
      <c r="B118" s="37"/>
      <c r="C118" s="101" t="s">
        <v>191</v>
      </c>
      <c r="D118" s="38"/>
      <c r="E118" s="38"/>
      <c r="F118" s="38"/>
      <c r="G118" s="38"/>
      <c r="H118" s="38"/>
      <c r="I118" s="139"/>
      <c r="J118" s="204">
        <f>BK118</f>
        <v>0</v>
      </c>
      <c r="K118" s="38"/>
      <c r="L118" s="42"/>
      <c r="M118" s="97"/>
      <c r="N118" s="98"/>
      <c r="O118" s="98"/>
      <c r="P118" s="205">
        <f>P119</f>
        <v>0</v>
      </c>
      <c r="Q118" s="98"/>
      <c r="R118" s="205">
        <f>R119</f>
        <v>0.14758500000000002</v>
      </c>
      <c r="S118" s="98"/>
      <c r="T118" s="206">
        <f>T119</f>
        <v>0.012300000000000002</v>
      </c>
      <c r="AT118" s="16" t="s">
        <v>75</v>
      </c>
      <c r="AU118" s="16" t="s">
        <v>153</v>
      </c>
      <c r="BK118" s="207">
        <f>BK119</f>
        <v>0</v>
      </c>
    </row>
    <row r="119" spans="2:63" s="11" customFormat="1" ht="25.9" customHeight="1">
      <c r="B119" s="208"/>
      <c r="C119" s="209"/>
      <c r="D119" s="210" t="s">
        <v>75</v>
      </c>
      <c r="E119" s="211" t="s">
        <v>504</v>
      </c>
      <c r="F119" s="211" t="s">
        <v>505</v>
      </c>
      <c r="G119" s="209"/>
      <c r="H119" s="209"/>
      <c r="I119" s="212"/>
      <c r="J119" s="213">
        <f>BK119</f>
        <v>0</v>
      </c>
      <c r="K119" s="209"/>
      <c r="L119" s="214"/>
      <c r="M119" s="215"/>
      <c r="N119" s="216"/>
      <c r="O119" s="216"/>
      <c r="P119" s="217">
        <f>P120</f>
        <v>0</v>
      </c>
      <c r="Q119" s="216"/>
      <c r="R119" s="217">
        <f>R120</f>
        <v>0.14758500000000002</v>
      </c>
      <c r="S119" s="216"/>
      <c r="T119" s="218">
        <f>T120</f>
        <v>0.012300000000000002</v>
      </c>
      <c r="AR119" s="219" t="s">
        <v>86</v>
      </c>
      <c r="AT119" s="220" t="s">
        <v>75</v>
      </c>
      <c r="AU119" s="220" t="s">
        <v>76</v>
      </c>
      <c r="AY119" s="219" t="s">
        <v>194</v>
      </c>
      <c r="BK119" s="221">
        <f>BK120</f>
        <v>0</v>
      </c>
    </row>
    <row r="120" spans="2:63" s="11" customFormat="1" ht="22.8" customHeight="1">
      <c r="B120" s="208"/>
      <c r="C120" s="209"/>
      <c r="D120" s="210" t="s">
        <v>75</v>
      </c>
      <c r="E120" s="222" t="s">
        <v>1592</v>
      </c>
      <c r="F120" s="222" t="s">
        <v>1593</v>
      </c>
      <c r="G120" s="209"/>
      <c r="H120" s="209"/>
      <c r="I120" s="212"/>
      <c r="J120" s="223">
        <f>BK120</f>
        <v>0</v>
      </c>
      <c r="K120" s="209"/>
      <c r="L120" s="214"/>
      <c r="M120" s="215"/>
      <c r="N120" s="216"/>
      <c r="O120" s="216"/>
      <c r="P120" s="217">
        <f>SUM(P121:P143)</f>
        <v>0</v>
      </c>
      <c r="Q120" s="216"/>
      <c r="R120" s="217">
        <f>SUM(R121:R143)</f>
        <v>0.14758500000000002</v>
      </c>
      <c r="S120" s="216"/>
      <c r="T120" s="218">
        <f>SUM(T121:T143)</f>
        <v>0.012300000000000002</v>
      </c>
      <c r="AR120" s="219" t="s">
        <v>86</v>
      </c>
      <c r="AT120" s="220" t="s">
        <v>75</v>
      </c>
      <c r="AU120" s="220" t="s">
        <v>84</v>
      </c>
      <c r="AY120" s="219" t="s">
        <v>194</v>
      </c>
      <c r="BK120" s="221">
        <f>SUM(BK121:BK143)</f>
        <v>0</v>
      </c>
    </row>
    <row r="121" spans="2:65" s="1" customFormat="1" ht="24" customHeight="1">
      <c r="B121" s="37"/>
      <c r="C121" s="224" t="s">
        <v>84</v>
      </c>
      <c r="D121" s="224" t="s">
        <v>196</v>
      </c>
      <c r="E121" s="225" t="s">
        <v>1594</v>
      </c>
      <c r="F121" s="226" t="s">
        <v>1595</v>
      </c>
      <c r="G121" s="227" t="s">
        <v>592</v>
      </c>
      <c r="H121" s="228">
        <v>4</v>
      </c>
      <c r="I121" s="229"/>
      <c r="J121" s="230">
        <f>ROUND(I121*H121,2)</f>
        <v>0</v>
      </c>
      <c r="K121" s="226" t="s">
        <v>200</v>
      </c>
      <c r="L121" s="42"/>
      <c r="M121" s="231" t="s">
        <v>1</v>
      </c>
      <c r="N121" s="232" t="s">
        <v>42</v>
      </c>
      <c r="O121" s="85"/>
      <c r="P121" s="233">
        <f>O121*H121</f>
        <v>0</v>
      </c>
      <c r="Q121" s="233">
        <v>0.00338</v>
      </c>
      <c r="R121" s="233">
        <f>Q121*H121</f>
        <v>0.01352</v>
      </c>
      <c r="S121" s="233">
        <v>0</v>
      </c>
      <c r="T121" s="234">
        <f>S121*H121</f>
        <v>0</v>
      </c>
      <c r="AR121" s="235" t="s">
        <v>299</v>
      </c>
      <c r="AT121" s="235" t="s">
        <v>196</v>
      </c>
      <c r="AU121" s="235" t="s">
        <v>86</v>
      </c>
      <c r="AY121" s="16" t="s">
        <v>194</v>
      </c>
      <c r="BE121" s="236">
        <f>IF(N121="základní",J121,0)</f>
        <v>0</v>
      </c>
      <c r="BF121" s="236">
        <f>IF(N121="snížená",J121,0)</f>
        <v>0</v>
      </c>
      <c r="BG121" s="236">
        <f>IF(N121="zákl. přenesená",J121,0)</f>
        <v>0</v>
      </c>
      <c r="BH121" s="236">
        <f>IF(N121="sníž. přenesená",J121,0)</f>
        <v>0</v>
      </c>
      <c r="BI121" s="236">
        <f>IF(N121="nulová",J121,0)</f>
        <v>0</v>
      </c>
      <c r="BJ121" s="16" t="s">
        <v>86</v>
      </c>
      <c r="BK121" s="236">
        <f>ROUND(I121*H121,2)</f>
        <v>0</v>
      </c>
      <c r="BL121" s="16" t="s">
        <v>299</v>
      </c>
      <c r="BM121" s="235" t="s">
        <v>1596</v>
      </c>
    </row>
    <row r="122" spans="2:65" s="1" customFormat="1" ht="16.5" customHeight="1">
      <c r="B122" s="37"/>
      <c r="C122" s="224" t="s">
        <v>86</v>
      </c>
      <c r="D122" s="224" t="s">
        <v>196</v>
      </c>
      <c r="E122" s="225" t="s">
        <v>1597</v>
      </c>
      <c r="F122" s="226" t="s">
        <v>1598</v>
      </c>
      <c r="G122" s="227" t="s">
        <v>592</v>
      </c>
      <c r="H122" s="228">
        <v>4</v>
      </c>
      <c r="I122" s="229"/>
      <c r="J122" s="230">
        <f>ROUND(I122*H122,2)</f>
        <v>0</v>
      </c>
      <c r="K122" s="226" t="s">
        <v>200</v>
      </c>
      <c r="L122" s="42"/>
      <c r="M122" s="231" t="s">
        <v>1</v>
      </c>
      <c r="N122" s="232" t="s">
        <v>42</v>
      </c>
      <c r="O122" s="85"/>
      <c r="P122" s="233">
        <f>O122*H122</f>
        <v>0</v>
      </c>
      <c r="Q122" s="233">
        <v>0.00022</v>
      </c>
      <c r="R122" s="233">
        <f>Q122*H122</f>
        <v>0.00088</v>
      </c>
      <c r="S122" s="233">
        <v>0</v>
      </c>
      <c r="T122" s="234">
        <f>S122*H122</f>
        <v>0</v>
      </c>
      <c r="AR122" s="235" t="s">
        <v>299</v>
      </c>
      <c r="AT122" s="235" t="s">
        <v>196</v>
      </c>
      <c r="AU122" s="235" t="s">
        <v>86</v>
      </c>
      <c r="AY122" s="16" t="s">
        <v>194</v>
      </c>
      <c r="BE122" s="236">
        <f>IF(N122="základní",J122,0)</f>
        <v>0</v>
      </c>
      <c r="BF122" s="236">
        <f>IF(N122="snížená",J122,0)</f>
        <v>0</v>
      </c>
      <c r="BG122" s="236">
        <f>IF(N122="zákl. přenesená",J122,0)</f>
        <v>0</v>
      </c>
      <c r="BH122" s="236">
        <f>IF(N122="sníž. přenesená",J122,0)</f>
        <v>0</v>
      </c>
      <c r="BI122" s="236">
        <f>IF(N122="nulová",J122,0)</f>
        <v>0</v>
      </c>
      <c r="BJ122" s="16" t="s">
        <v>86</v>
      </c>
      <c r="BK122" s="236">
        <f>ROUND(I122*H122,2)</f>
        <v>0</v>
      </c>
      <c r="BL122" s="16" t="s">
        <v>299</v>
      </c>
      <c r="BM122" s="235" t="s">
        <v>1599</v>
      </c>
    </row>
    <row r="123" spans="2:65" s="1" customFormat="1" ht="16.5" customHeight="1">
      <c r="B123" s="37"/>
      <c r="C123" s="224" t="s">
        <v>209</v>
      </c>
      <c r="D123" s="224" t="s">
        <v>196</v>
      </c>
      <c r="E123" s="225" t="s">
        <v>1600</v>
      </c>
      <c r="F123" s="226" t="s">
        <v>1601</v>
      </c>
      <c r="G123" s="227" t="s">
        <v>325</v>
      </c>
      <c r="H123" s="228">
        <v>7</v>
      </c>
      <c r="I123" s="229"/>
      <c r="J123" s="230">
        <f>ROUND(I123*H123,2)</f>
        <v>0</v>
      </c>
      <c r="K123" s="226" t="s">
        <v>200</v>
      </c>
      <c r="L123" s="42"/>
      <c r="M123" s="231" t="s">
        <v>1</v>
      </c>
      <c r="N123" s="232" t="s">
        <v>42</v>
      </c>
      <c r="O123" s="85"/>
      <c r="P123" s="233">
        <f>O123*H123</f>
        <v>0</v>
      </c>
      <c r="Q123" s="233">
        <v>0.00067</v>
      </c>
      <c r="R123" s="233">
        <f>Q123*H123</f>
        <v>0.00469</v>
      </c>
      <c r="S123" s="233">
        <v>0</v>
      </c>
      <c r="T123" s="234">
        <f>S123*H123</f>
        <v>0</v>
      </c>
      <c r="AR123" s="235" t="s">
        <v>299</v>
      </c>
      <c r="AT123" s="235" t="s">
        <v>196</v>
      </c>
      <c r="AU123" s="235" t="s">
        <v>86</v>
      </c>
      <c r="AY123" s="16" t="s">
        <v>194</v>
      </c>
      <c r="BE123" s="236">
        <f>IF(N123="základní",J123,0)</f>
        <v>0</v>
      </c>
      <c r="BF123" s="236">
        <f>IF(N123="snížená",J123,0)</f>
        <v>0</v>
      </c>
      <c r="BG123" s="236">
        <f>IF(N123="zákl. přenesená",J123,0)</f>
        <v>0</v>
      </c>
      <c r="BH123" s="236">
        <f>IF(N123="sníž. přenesená",J123,0)</f>
        <v>0</v>
      </c>
      <c r="BI123" s="236">
        <f>IF(N123="nulová",J123,0)</f>
        <v>0</v>
      </c>
      <c r="BJ123" s="16" t="s">
        <v>86</v>
      </c>
      <c r="BK123" s="236">
        <f>ROUND(I123*H123,2)</f>
        <v>0</v>
      </c>
      <c r="BL123" s="16" t="s">
        <v>299</v>
      </c>
      <c r="BM123" s="235" t="s">
        <v>1602</v>
      </c>
    </row>
    <row r="124" spans="2:65" s="1" customFormat="1" ht="16.5" customHeight="1">
      <c r="B124" s="37"/>
      <c r="C124" s="224" t="s">
        <v>201</v>
      </c>
      <c r="D124" s="224" t="s">
        <v>196</v>
      </c>
      <c r="E124" s="225" t="s">
        <v>1603</v>
      </c>
      <c r="F124" s="226" t="s">
        <v>1604</v>
      </c>
      <c r="G124" s="227" t="s">
        <v>325</v>
      </c>
      <c r="H124" s="228">
        <v>8</v>
      </c>
      <c r="I124" s="229"/>
      <c r="J124" s="230">
        <f>ROUND(I124*H124,2)</f>
        <v>0</v>
      </c>
      <c r="K124" s="226" t="s">
        <v>200</v>
      </c>
      <c r="L124" s="42"/>
      <c r="M124" s="231" t="s">
        <v>1</v>
      </c>
      <c r="N124" s="232" t="s">
        <v>42</v>
      </c>
      <c r="O124" s="85"/>
      <c r="P124" s="233">
        <f>O124*H124</f>
        <v>0</v>
      </c>
      <c r="Q124" s="233">
        <v>0.00124</v>
      </c>
      <c r="R124" s="233">
        <f>Q124*H124</f>
        <v>0.00992</v>
      </c>
      <c r="S124" s="233">
        <v>0</v>
      </c>
      <c r="T124" s="234">
        <f>S124*H124</f>
        <v>0</v>
      </c>
      <c r="AR124" s="235" t="s">
        <v>299</v>
      </c>
      <c r="AT124" s="235" t="s">
        <v>196</v>
      </c>
      <c r="AU124" s="235" t="s">
        <v>86</v>
      </c>
      <c r="AY124" s="16" t="s">
        <v>194</v>
      </c>
      <c r="BE124" s="236">
        <f>IF(N124="základní",J124,0)</f>
        <v>0</v>
      </c>
      <c r="BF124" s="236">
        <f>IF(N124="snížená",J124,0)</f>
        <v>0</v>
      </c>
      <c r="BG124" s="236">
        <f>IF(N124="zákl. přenesená",J124,0)</f>
        <v>0</v>
      </c>
      <c r="BH124" s="236">
        <f>IF(N124="sníž. přenesená",J124,0)</f>
        <v>0</v>
      </c>
      <c r="BI124" s="236">
        <f>IF(N124="nulová",J124,0)</f>
        <v>0</v>
      </c>
      <c r="BJ124" s="16" t="s">
        <v>86</v>
      </c>
      <c r="BK124" s="236">
        <f>ROUND(I124*H124,2)</f>
        <v>0</v>
      </c>
      <c r="BL124" s="16" t="s">
        <v>299</v>
      </c>
      <c r="BM124" s="235" t="s">
        <v>1605</v>
      </c>
    </row>
    <row r="125" spans="2:65" s="1" customFormat="1" ht="16.5" customHeight="1">
      <c r="B125" s="37"/>
      <c r="C125" s="224" t="s">
        <v>220</v>
      </c>
      <c r="D125" s="224" t="s">
        <v>196</v>
      </c>
      <c r="E125" s="225" t="s">
        <v>1606</v>
      </c>
      <c r="F125" s="226" t="s">
        <v>1607</v>
      </c>
      <c r="G125" s="227" t="s">
        <v>325</v>
      </c>
      <c r="H125" s="228">
        <v>9.5</v>
      </c>
      <c r="I125" s="229"/>
      <c r="J125" s="230">
        <f>ROUND(I125*H125,2)</f>
        <v>0</v>
      </c>
      <c r="K125" s="226" t="s">
        <v>200</v>
      </c>
      <c r="L125" s="42"/>
      <c r="M125" s="231" t="s">
        <v>1</v>
      </c>
      <c r="N125" s="232" t="s">
        <v>42</v>
      </c>
      <c r="O125" s="85"/>
      <c r="P125" s="233">
        <f>O125*H125</f>
        <v>0</v>
      </c>
      <c r="Q125" s="233">
        <v>0.00161</v>
      </c>
      <c r="R125" s="233">
        <f>Q125*H125</f>
        <v>0.015295000000000001</v>
      </c>
      <c r="S125" s="233">
        <v>0</v>
      </c>
      <c r="T125" s="234">
        <f>S125*H125</f>
        <v>0</v>
      </c>
      <c r="AR125" s="235" t="s">
        <v>299</v>
      </c>
      <c r="AT125" s="235" t="s">
        <v>196</v>
      </c>
      <c r="AU125" s="235" t="s">
        <v>86</v>
      </c>
      <c r="AY125" s="16" t="s">
        <v>194</v>
      </c>
      <c r="BE125" s="236">
        <f>IF(N125="základní",J125,0)</f>
        <v>0</v>
      </c>
      <c r="BF125" s="236">
        <f>IF(N125="snížená",J125,0)</f>
        <v>0</v>
      </c>
      <c r="BG125" s="236">
        <f>IF(N125="zákl. přenesená",J125,0)</f>
        <v>0</v>
      </c>
      <c r="BH125" s="236">
        <f>IF(N125="sníž. přenesená",J125,0)</f>
        <v>0</v>
      </c>
      <c r="BI125" s="236">
        <f>IF(N125="nulová",J125,0)</f>
        <v>0</v>
      </c>
      <c r="BJ125" s="16" t="s">
        <v>86</v>
      </c>
      <c r="BK125" s="236">
        <f>ROUND(I125*H125,2)</f>
        <v>0</v>
      </c>
      <c r="BL125" s="16" t="s">
        <v>299</v>
      </c>
      <c r="BM125" s="235" t="s">
        <v>1608</v>
      </c>
    </row>
    <row r="126" spans="2:51" s="13" customFormat="1" ht="12">
      <c r="B126" s="248"/>
      <c r="C126" s="249"/>
      <c r="D126" s="239" t="s">
        <v>203</v>
      </c>
      <c r="E126" s="250" t="s">
        <v>1</v>
      </c>
      <c r="F126" s="251" t="s">
        <v>1609</v>
      </c>
      <c r="G126" s="249"/>
      <c r="H126" s="252">
        <v>8</v>
      </c>
      <c r="I126" s="253"/>
      <c r="J126" s="249"/>
      <c r="K126" s="249"/>
      <c r="L126" s="254"/>
      <c r="M126" s="255"/>
      <c r="N126" s="256"/>
      <c r="O126" s="256"/>
      <c r="P126" s="256"/>
      <c r="Q126" s="256"/>
      <c r="R126" s="256"/>
      <c r="S126" s="256"/>
      <c r="T126" s="257"/>
      <c r="AT126" s="258" t="s">
        <v>203</v>
      </c>
      <c r="AU126" s="258" t="s">
        <v>86</v>
      </c>
      <c r="AV126" s="13" t="s">
        <v>86</v>
      </c>
      <c r="AW126" s="13" t="s">
        <v>32</v>
      </c>
      <c r="AX126" s="13" t="s">
        <v>76</v>
      </c>
      <c r="AY126" s="258" t="s">
        <v>194</v>
      </c>
    </row>
    <row r="127" spans="2:51" s="13" customFormat="1" ht="12">
      <c r="B127" s="248"/>
      <c r="C127" s="249"/>
      <c r="D127" s="239" t="s">
        <v>203</v>
      </c>
      <c r="E127" s="250" t="s">
        <v>1</v>
      </c>
      <c r="F127" s="251" t="s">
        <v>1610</v>
      </c>
      <c r="G127" s="249"/>
      <c r="H127" s="252">
        <v>1.5</v>
      </c>
      <c r="I127" s="253"/>
      <c r="J127" s="249"/>
      <c r="K127" s="249"/>
      <c r="L127" s="254"/>
      <c r="M127" s="255"/>
      <c r="N127" s="256"/>
      <c r="O127" s="256"/>
      <c r="P127" s="256"/>
      <c r="Q127" s="256"/>
      <c r="R127" s="256"/>
      <c r="S127" s="256"/>
      <c r="T127" s="257"/>
      <c r="AT127" s="258" t="s">
        <v>203</v>
      </c>
      <c r="AU127" s="258" t="s">
        <v>86</v>
      </c>
      <c r="AV127" s="13" t="s">
        <v>86</v>
      </c>
      <c r="AW127" s="13" t="s">
        <v>32</v>
      </c>
      <c r="AX127" s="13" t="s">
        <v>76</v>
      </c>
      <c r="AY127" s="258" t="s">
        <v>194</v>
      </c>
    </row>
    <row r="128" spans="2:51" s="14" customFormat="1" ht="12">
      <c r="B128" s="259"/>
      <c r="C128" s="260"/>
      <c r="D128" s="239" t="s">
        <v>203</v>
      </c>
      <c r="E128" s="261" t="s">
        <v>1</v>
      </c>
      <c r="F128" s="262" t="s">
        <v>219</v>
      </c>
      <c r="G128" s="260"/>
      <c r="H128" s="263">
        <v>9.5</v>
      </c>
      <c r="I128" s="264"/>
      <c r="J128" s="260"/>
      <c r="K128" s="260"/>
      <c r="L128" s="265"/>
      <c r="M128" s="266"/>
      <c r="N128" s="267"/>
      <c r="O128" s="267"/>
      <c r="P128" s="267"/>
      <c r="Q128" s="267"/>
      <c r="R128" s="267"/>
      <c r="S128" s="267"/>
      <c r="T128" s="268"/>
      <c r="AT128" s="269" t="s">
        <v>203</v>
      </c>
      <c r="AU128" s="269" t="s">
        <v>86</v>
      </c>
      <c r="AV128" s="14" t="s">
        <v>201</v>
      </c>
      <c r="AW128" s="14" t="s">
        <v>32</v>
      </c>
      <c r="AX128" s="14" t="s">
        <v>84</v>
      </c>
      <c r="AY128" s="269" t="s">
        <v>194</v>
      </c>
    </row>
    <row r="129" spans="2:65" s="1" customFormat="1" ht="16.5" customHeight="1">
      <c r="B129" s="37"/>
      <c r="C129" s="224" t="s">
        <v>228</v>
      </c>
      <c r="D129" s="224" t="s">
        <v>196</v>
      </c>
      <c r="E129" s="225" t="s">
        <v>1611</v>
      </c>
      <c r="F129" s="226" t="s">
        <v>1612</v>
      </c>
      <c r="G129" s="227" t="s">
        <v>592</v>
      </c>
      <c r="H129" s="228">
        <v>1</v>
      </c>
      <c r="I129" s="229"/>
      <c r="J129" s="230">
        <f>ROUND(I129*H129,2)</f>
        <v>0</v>
      </c>
      <c r="K129" s="226" t="s">
        <v>1</v>
      </c>
      <c r="L129" s="42"/>
      <c r="M129" s="231" t="s">
        <v>1</v>
      </c>
      <c r="N129" s="232" t="s">
        <v>42</v>
      </c>
      <c r="O129" s="85"/>
      <c r="P129" s="233">
        <f>O129*H129</f>
        <v>0</v>
      </c>
      <c r="Q129" s="233">
        <v>0.00161</v>
      </c>
      <c r="R129" s="233">
        <f>Q129*H129</f>
        <v>0.00161</v>
      </c>
      <c r="S129" s="233">
        <v>0</v>
      </c>
      <c r="T129" s="234">
        <f>S129*H129</f>
        <v>0</v>
      </c>
      <c r="AR129" s="235" t="s">
        <v>299</v>
      </c>
      <c r="AT129" s="235" t="s">
        <v>196</v>
      </c>
      <c r="AU129" s="235" t="s">
        <v>86</v>
      </c>
      <c r="AY129" s="16" t="s">
        <v>194</v>
      </c>
      <c r="BE129" s="236">
        <f>IF(N129="základní",J129,0)</f>
        <v>0</v>
      </c>
      <c r="BF129" s="236">
        <f>IF(N129="snížená",J129,0)</f>
        <v>0</v>
      </c>
      <c r="BG129" s="236">
        <f>IF(N129="zákl. přenesená",J129,0)</f>
        <v>0</v>
      </c>
      <c r="BH129" s="236">
        <f>IF(N129="sníž. přenesená",J129,0)</f>
        <v>0</v>
      </c>
      <c r="BI129" s="236">
        <f>IF(N129="nulová",J129,0)</f>
        <v>0</v>
      </c>
      <c r="BJ129" s="16" t="s">
        <v>86</v>
      </c>
      <c r="BK129" s="236">
        <f>ROUND(I129*H129,2)</f>
        <v>0</v>
      </c>
      <c r="BL129" s="16" t="s">
        <v>299</v>
      </c>
      <c r="BM129" s="235" t="s">
        <v>1613</v>
      </c>
    </row>
    <row r="130" spans="2:65" s="1" customFormat="1" ht="16.5" customHeight="1">
      <c r="B130" s="37"/>
      <c r="C130" s="224" t="s">
        <v>235</v>
      </c>
      <c r="D130" s="224" t="s">
        <v>196</v>
      </c>
      <c r="E130" s="225" t="s">
        <v>1614</v>
      </c>
      <c r="F130" s="226" t="s">
        <v>1615</v>
      </c>
      <c r="G130" s="227" t="s">
        <v>231</v>
      </c>
      <c r="H130" s="228">
        <v>18</v>
      </c>
      <c r="I130" s="229"/>
      <c r="J130" s="230">
        <f>ROUND(I130*H130,2)</f>
        <v>0</v>
      </c>
      <c r="K130" s="226" t="s">
        <v>1</v>
      </c>
      <c r="L130" s="42"/>
      <c r="M130" s="231" t="s">
        <v>1</v>
      </c>
      <c r="N130" s="232" t="s">
        <v>42</v>
      </c>
      <c r="O130" s="85"/>
      <c r="P130" s="233">
        <f>O130*H130</f>
        <v>0</v>
      </c>
      <c r="Q130" s="233">
        <v>0.00161</v>
      </c>
      <c r="R130" s="233">
        <f>Q130*H130</f>
        <v>0.028980000000000002</v>
      </c>
      <c r="S130" s="233">
        <v>0</v>
      </c>
      <c r="T130" s="234">
        <f>S130*H130</f>
        <v>0</v>
      </c>
      <c r="AR130" s="235" t="s">
        <v>299</v>
      </c>
      <c r="AT130" s="235" t="s">
        <v>196</v>
      </c>
      <c r="AU130" s="235" t="s">
        <v>86</v>
      </c>
      <c r="AY130" s="16" t="s">
        <v>194</v>
      </c>
      <c r="BE130" s="236">
        <f>IF(N130="základní",J130,0)</f>
        <v>0</v>
      </c>
      <c r="BF130" s="236">
        <f>IF(N130="snížená",J130,0)</f>
        <v>0</v>
      </c>
      <c r="BG130" s="236">
        <f>IF(N130="zákl. přenesená",J130,0)</f>
        <v>0</v>
      </c>
      <c r="BH130" s="236">
        <f>IF(N130="sníž. přenesená",J130,0)</f>
        <v>0</v>
      </c>
      <c r="BI130" s="236">
        <f>IF(N130="nulová",J130,0)</f>
        <v>0</v>
      </c>
      <c r="BJ130" s="16" t="s">
        <v>86</v>
      </c>
      <c r="BK130" s="236">
        <f>ROUND(I130*H130,2)</f>
        <v>0</v>
      </c>
      <c r="BL130" s="16" t="s">
        <v>299</v>
      </c>
      <c r="BM130" s="235" t="s">
        <v>1616</v>
      </c>
    </row>
    <row r="131" spans="2:65" s="1" customFormat="1" ht="16.5" customHeight="1">
      <c r="B131" s="37"/>
      <c r="C131" s="224" t="s">
        <v>242</v>
      </c>
      <c r="D131" s="224" t="s">
        <v>196</v>
      </c>
      <c r="E131" s="225" t="s">
        <v>1617</v>
      </c>
      <c r="F131" s="226" t="s">
        <v>1618</v>
      </c>
      <c r="G131" s="227" t="s">
        <v>231</v>
      </c>
      <c r="H131" s="228">
        <v>4</v>
      </c>
      <c r="I131" s="229"/>
      <c r="J131" s="230">
        <f>ROUND(I131*H131,2)</f>
        <v>0</v>
      </c>
      <c r="K131" s="226" t="s">
        <v>1</v>
      </c>
      <c r="L131" s="42"/>
      <c r="M131" s="231" t="s">
        <v>1</v>
      </c>
      <c r="N131" s="232" t="s">
        <v>42</v>
      </c>
      <c r="O131" s="85"/>
      <c r="P131" s="233">
        <f>O131*H131</f>
        <v>0</v>
      </c>
      <c r="Q131" s="233">
        <v>0.00161</v>
      </c>
      <c r="R131" s="233">
        <f>Q131*H131</f>
        <v>0.00644</v>
      </c>
      <c r="S131" s="233">
        <v>0</v>
      </c>
      <c r="T131" s="234">
        <f>S131*H131</f>
        <v>0</v>
      </c>
      <c r="AR131" s="235" t="s">
        <v>299</v>
      </c>
      <c r="AT131" s="235" t="s">
        <v>196</v>
      </c>
      <c r="AU131" s="235" t="s">
        <v>86</v>
      </c>
      <c r="AY131" s="16" t="s">
        <v>194</v>
      </c>
      <c r="BE131" s="236">
        <f>IF(N131="základní",J131,0)</f>
        <v>0</v>
      </c>
      <c r="BF131" s="236">
        <f>IF(N131="snížená",J131,0)</f>
        <v>0</v>
      </c>
      <c r="BG131" s="236">
        <f>IF(N131="zákl. přenesená",J131,0)</f>
        <v>0</v>
      </c>
      <c r="BH131" s="236">
        <f>IF(N131="sníž. přenesená",J131,0)</f>
        <v>0</v>
      </c>
      <c r="BI131" s="236">
        <f>IF(N131="nulová",J131,0)</f>
        <v>0</v>
      </c>
      <c r="BJ131" s="16" t="s">
        <v>86</v>
      </c>
      <c r="BK131" s="236">
        <f>ROUND(I131*H131,2)</f>
        <v>0</v>
      </c>
      <c r="BL131" s="16" t="s">
        <v>299</v>
      </c>
      <c r="BM131" s="235" t="s">
        <v>1619</v>
      </c>
    </row>
    <row r="132" spans="2:65" s="1" customFormat="1" ht="16.5" customHeight="1">
      <c r="B132" s="37"/>
      <c r="C132" s="224" t="s">
        <v>248</v>
      </c>
      <c r="D132" s="224" t="s">
        <v>196</v>
      </c>
      <c r="E132" s="225" t="s">
        <v>1620</v>
      </c>
      <c r="F132" s="226" t="s">
        <v>1621</v>
      </c>
      <c r="G132" s="227" t="s">
        <v>592</v>
      </c>
      <c r="H132" s="228">
        <v>1</v>
      </c>
      <c r="I132" s="229"/>
      <c r="J132" s="230">
        <f>ROUND(I132*H132,2)</f>
        <v>0</v>
      </c>
      <c r="K132" s="226" t="s">
        <v>1</v>
      </c>
      <c r="L132" s="42"/>
      <c r="M132" s="231" t="s">
        <v>1</v>
      </c>
      <c r="N132" s="232" t="s">
        <v>42</v>
      </c>
      <c r="O132" s="85"/>
      <c r="P132" s="233">
        <f>O132*H132</f>
        <v>0</v>
      </c>
      <c r="Q132" s="233">
        <v>0.00161</v>
      </c>
      <c r="R132" s="233">
        <f>Q132*H132</f>
        <v>0.00161</v>
      </c>
      <c r="S132" s="233">
        <v>0</v>
      </c>
      <c r="T132" s="234">
        <f>S132*H132</f>
        <v>0</v>
      </c>
      <c r="AR132" s="235" t="s">
        <v>299</v>
      </c>
      <c r="AT132" s="235" t="s">
        <v>196</v>
      </c>
      <c r="AU132" s="235" t="s">
        <v>86</v>
      </c>
      <c r="AY132" s="16" t="s">
        <v>194</v>
      </c>
      <c r="BE132" s="236">
        <f>IF(N132="základní",J132,0)</f>
        <v>0</v>
      </c>
      <c r="BF132" s="236">
        <f>IF(N132="snížená",J132,0)</f>
        <v>0</v>
      </c>
      <c r="BG132" s="236">
        <f>IF(N132="zákl. přenesená",J132,0)</f>
        <v>0</v>
      </c>
      <c r="BH132" s="236">
        <f>IF(N132="sníž. přenesená",J132,0)</f>
        <v>0</v>
      </c>
      <c r="BI132" s="236">
        <f>IF(N132="nulová",J132,0)</f>
        <v>0</v>
      </c>
      <c r="BJ132" s="16" t="s">
        <v>86</v>
      </c>
      <c r="BK132" s="236">
        <f>ROUND(I132*H132,2)</f>
        <v>0</v>
      </c>
      <c r="BL132" s="16" t="s">
        <v>299</v>
      </c>
      <c r="BM132" s="235" t="s">
        <v>1622</v>
      </c>
    </row>
    <row r="133" spans="2:65" s="1" customFormat="1" ht="24" customHeight="1">
      <c r="B133" s="37"/>
      <c r="C133" s="224" t="s">
        <v>255</v>
      </c>
      <c r="D133" s="224" t="s">
        <v>196</v>
      </c>
      <c r="E133" s="225" t="s">
        <v>1623</v>
      </c>
      <c r="F133" s="226" t="s">
        <v>1624</v>
      </c>
      <c r="G133" s="227" t="s">
        <v>592</v>
      </c>
      <c r="H133" s="228">
        <v>3</v>
      </c>
      <c r="I133" s="229"/>
      <c r="J133" s="230">
        <f>ROUND(I133*H133,2)</f>
        <v>0</v>
      </c>
      <c r="K133" s="226" t="s">
        <v>1</v>
      </c>
      <c r="L133" s="42"/>
      <c r="M133" s="231" t="s">
        <v>1</v>
      </c>
      <c r="N133" s="232" t="s">
        <v>42</v>
      </c>
      <c r="O133" s="85"/>
      <c r="P133" s="233">
        <f>O133*H133</f>
        <v>0</v>
      </c>
      <c r="Q133" s="233">
        <v>0.00161</v>
      </c>
      <c r="R133" s="233">
        <f>Q133*H133</f>
        <v>0.00483</v>
      </c>
      <c r="S133" s="233">
        <v>0</v>
      </c>
      <c r="T133" s="234">
        <f>S133*H133</f>
        <v>0</v>
      </c>
      <c r="AR133" s="235" t="s">
        <v>299</v>
      </c>
      <c r="AT133" s="235" t="s">
        <v>196</v>
      </c>
      <c r="AU133" s="235" t="s">
        <v>86</v>
      </c>
      <c r="AY133" s="16" t="s">
        <v>194</v>
      </c>
      <c r="BE133" s="236">
        <f>IF(N133="základní",J133,0)</f>
        <v>0</v>
      </c>
      <c r="BF133" s="236">
        <f>IF(N133="snížená",J133,0)</f>
        <v>0</v>
      </c>
      <c r="BG133" s="236">
        <f>IF(N133="zákl. přenesená",J133,0)</f>
        <v>0</v>
      </c>
      <c r="BH133" s="236">
        <f>IF(N133="sníž. přenesená",J133,0)</f>
        <v>0</v>
      </c>
      <c r="BI133" s="236">
        <f>IF(N133="nulová",J133,0)</f>
        <v>0</v>
      </c>
      <c r="BJ133" s="16" t="s">
        <v>86</v>
      </c>
      <c r="BK133" s="236">
        <f>ROUND(I133*H133,2)</f>
        <v>0</v>
      </c>
      <c r="BL133" s="16" t="s">
        <v>299</v>
      </c>
      <c r="BM133" s="235" t="s">
        <v>1625</v>
      </c>
    </row>
    <row r="134" spans="2:65" s="1" customFormat="1" ht="16.5" customHeight="1">
      <c r="B134" s="37"/>
      <c r="C134" s="224" t="s">
        <v>262</v>
      </c>
      <c r="D134" s="224" t="s">
        <v>196</v>
      </c>
      <c r="E134" s="225" t="s">
        <v>1626</v>
      </c>
      <c r="F134" s="226" t="s">
        <v>1627</v>
      </c>
      <c r="G134" s="227" t="s">
        <v>231</v>
      </c>
      <c r="H134" s="228">
        <v>3</v>
      </c>
      <c r="I134" s="229"/>
      <c r="J134" s="230">
        <f>ROUND(I134*H134,2)</f>
        <v>0</v>
      </c>
      <c r="K134" s="226" t="s">
        <v>1</v>
      </c>
      <c r="L134" s="42"/>
      <c r="M134" s="231" t="s">
        <v>1</v>
      </c>
      <c r="N134" s="232" t="s">
        <v>42</v>
      </c>
      <c r="O134" s="85"/>
      <c r="P134" s="233">
        <f>O134*H134</f>
        <v>0</v>
      </c>
      <c r="Q134" s="233">
        <v>0.00161</v>
      </c>
      <c r="R134" s="233">
        <f>Q134*H134</f>
        <v>0.00483</v>
      </c>
      <c r="S134" s="233">
        <v>0</v>
      </c>
      <c r="T134" s="234">
        <f>S134*H134</f>
        <v>0</v>
      </c>
      <c r="AR134" s="235" t="s">
        <v>299</v>
      </c>
      <c r="AT134" s="235" t="s">
        <v>196</v>
      </c>
      <c r="AU134" s="235" t="s">
        <v>86</v>
      </c>
      <c r="AY134" s="16" t="s">
        <v>194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6" t="s">
        <v>86</v>
      </c>
      <c r="BK134" s="236">
        <f>ROUND(I134*H134,2)</f>
        <v>0</v>
      </c>
      <c r="BL134" s="16" t="s">
        <v>299</v>
      </c>
      <c r="BM134" s="235" t="s">
        <v>1628</v>
      </c>
    </row>
    <row r="135" spans="2:65" s="1" customFormat="1" ht="24" customHeight="1">
      <c r="B135" s="37"/>
      <c r="C135" s="224" t="s">
        <v>273</v>
      </c>
      <c r="D135" s="224" t="s">
        <v>196</v>
      </c>
      <c r="E135" s="225" t="s">
        <v>1629</v>
      </c>
      <c r="F135" s="226" t="s">
        <v>1630</v>
      </c>
      <c r="G135" s="227" t="s">
        <v>592</v>
      </c>
      <c r="H135" s="228">
        <v>3</v>
      </c>
      <c r="I135" s="229"/>
      <c r="J135" s="230">
        <f>ROUND(I135*H135,2)</f>
        <v>0</v>
      </c>
      <c r="K135" s="226" t="s">
        <v>200</v>
      </c>
      <c r="L135" s="42"/>
      <c r="M135" s="231" t="s">
        <v>1</v>
      </c>
      <c r="N135" s="232" t="s">
        <v>42</v>
      </c>
      <c r="O135" s="85"/>
      <c r="P135" s="233">
        <f>O135*H135</f>
        <v>0</v>
      </c>
      <c r="Q135" s="233">
        <v>0.00428</v>
      </c>
      <c r="R135" s="233">
        <f>Q135*H135</f>
        <v>0.01284</v>
      </c>
      <c r="S135" s="233">
        <v>0</v>
      </c>
      <c r="T135" s="234">
        <f>S135*H135</f>
        <v>0</v>
      </c>
      <c r="AR135" s="235" t="s">
        <v>299</v>
      </c>
      <c r="AT135" s="235" t="s">
        <v>196</v>
      </c>
      <c r="AU135" s="235" t="s">
        <v>86</v>
      </c>
      <c r="AY135" s="16" t="s">
        <v>194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6" t="s">
        <v>86</v>
      </c>
      <c r="BK135" s="236">
        <f>ROUND(I135*H135,2)</f>
        <v>0</v>
      </c>
      <c r="BL135" s="16" t="s">
        <v>299</v>
      </c>
      <c r="BM135" s="235" t="s">
        <v>1631</v>
      </c>
    </row>
    <row r="136" spans="2:65" s="1" customFormat="1" ht="16.5" customHeight="1">
      <c r="B136" s="37"/>
      <c r="C136" s="224" t="s">
        <v>285</v>
      </c>
      <c r="D136" s="224" t="s">
        <v>196</v>
      </c>
      <c r="E136" s="225" t="s">
        <v>1632</v>
      </c>
      <c r="F136" s="226" t="s">
        <v>1633</v>
      </c>
      <c r="G136" s="227" t="s">
        <v>231</v>
      </c>
      <c r="H136" s="228">
        <v>3</v>
      </c>
      <c r="I136" s="229"/>
      <c r="J136" s="230">
        <f>ROUND(I136*H136,2)</f>
        <v>0</v>
      </c>
      <c r="K136" s="226" t="s">
        <v>1</v>
      </c>
      <c r="L136" s="42"/>
      <c r="M136" s="231" t="s">
        <v>1</v>
      </c>
      <c r="N136" s="232" t="s">
        <v>42</v>
      </c>
      <c r="O136" s="85"/>
      <c r="P136" s="233">
        <f>O136*H136</f>
        <v>0</v>
      </c>
      <c r="Q136" s="233">
        <v>0.00038</v>
      </c>
      <c r="R136" s="233">
        <f>Q136*H136</f>
        <v>0.00114</v>
      </c>
      <c r="S136" s="233">
        <v>0</v>
      </c>
      <c r="T136" s="234">
        <f>S136*H136</f>
        <v>0</v>
      </c>
      <c r="AR136" s="235" t="s">
        <v>299</v>
      </c>
      <c r="AT136" s="235" t="s">
        <v>196</v>
      </c>
      <c r="AU136" s="235" t="s">
        <v>86</v>
      </c>
      <c r="AY136" s="16" t="s">
        <v>194</v>
      </c>
      <c r="BE136" s="236">
        <f>IF(N136="základní",J136,0)</f>
        <v>0</v>
      </c>
      <c r="BF136" s="236">
        <f>IF(N136="snížená",J136,0)</f>
        <v>0</v>
      </c>
      <c r="BG136" s="236">
        <f>IF(N136="zákl. přenesená",J136,0)</f>
        <v>0</v>
      </c>
      <c r="BH136" s="236">
        <f>IF(N136="sníž. přenesená",J136,0)</f>
        <v>0</v>
      </c>
      <c r="BI136" s="236">
        <f>IF(N136="nulová",J136,0)</f>
        <v>0</v>
      </c>
      <c r="BJ136" s="16" t="s">
        <v>86</v>
      </c>
      <c r="BK136" s="236">
        <f>ROUND(I136*H136,2)</f>
        <v>0</v>
      </c>
      <c r="BL136" s="16" t="s">
        <v>299</v>
      </c>
      <c r="BM136" s="235" t="s">
        <v>1634</v>
      </c>
    </row>
    <row r="137" spans="2:65" s="1" customFormat="1" ht="16.5" customHeight="1">
      <c r="B137" s="37"/>
      <c r="C137" s="224" t="s">
        <v>291</v>
      </c>
      <c r="D137" s="224" t="s">
        <v>196</v>
      </c>
      <c r="E137" s="225" t="s">
        <v>1635</v>
      </c>
      <c r="F137" s="226" t="s">
        <v>1636</v>
      </c>
      <c r="G137" s="227" t="s">
        <v>231</v>
      </c>
      <c r="H137" s="228">
        <v>4</v>
      </c>
      <c r="I137" s="229"/>
      <c r="J137" s="230">
        <f>ROUND(I137*H137,2)</f>
        <v>0</v>
      </c>
      <c r="K137" s="226" t="s">
        <v>1</v>
      </c>
      <c r="L137" s="42"/>
      <c r="M137" s="231" t="s">
        <v>1</v>
      </c>
      <c r="N137" s="232" t="s">
        <v>42</v>
      </c>
      <c r="O137" s="85"/>
      <c r="P137" s="233">
        <f>O137*H137</f>
        <v>0</v>
      </c>
      <c r="Q137" s="233">
        <v>0.00038</v>
      </c>
      <c r="R137" s="233">
        <f>Q137*H137</f>
        <v>0.00152</v>
      </c>
      <c r="S137" s="233">
        <v>0</v>
      </c>
      <c r="T137" s="234">
        <f>S137*H137</f>
        <v>0</v>
      </c>
      <c r="AR137" s="235" t="s">
        <v>299</v>
      </c>
      <c r="AT137" s="235" t="s">
        <v>196</v>
      </c>
      <c r="AU137" s="235" t="s">
        <v>86</v>
      </c>
      <c r="AY137" s="16" t="s">
        <v>194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6" t="s">
        <v>86</v>
      </c>
      <c r="BK137" s="236">
        <f>ROUND(I137*H137,2)</f>
        <v>0</v>
      </c>
      <c r="BL137" s="16" t="s">
        <v>299</v>
      </c>
      <c r="BM137" s="235" t="s">
        <v>1637</v>
      </c>
    </row>
    <row r="138" spans="2:65" s="1" customFormat="1" ht="16.5" customHeight="1">
      <c r="B138" s="37"/>
      <c r="C138" s="224" t="s">
        <v>8</v>
      </c>
      <c r="D138" s="224" t="s">
        <v>196</v>
      </c>
      <c r="E138" s="225" t="s">
        <v>1638</v>
      </c>
      <c r="F138" s="226" t="s">
        <v>1639</v>
      </c>
      <c r="G138" s="227" t="s">
        <v>231</v>
      </c>
      <c r="H138" s="228">
        <v>1</v>
      </c>
      <c r="I138" s="229"/>
      <c r="J138" s="230">
        <f>ROUND(I138*H138,2)</f>
        <v>0</v>
      </c>
      <c r="K138" s="226" t="s">
        <v>1</v>
      </c>
      <c r="L138" s="42"/>
      <c r="M138" s="231" t="s">
        <v>1</v>
      </c>
      <c r="N138" s="232" t="s">
        <v>42</v>
      </c>
      <c r="O138" s="85"/>
      <c r="P138" s="233">
        <f>O138*H138</f>
        <v>0</v>
      </c>
      <c r="Q138" s="233">
        <v>0.00028</v>
      </c>
      <c r="R138" s="233">
        <f>Q138*H138</f>
        <v>0.00028</v>
      </c>
      <c r="S138" s="233">
        <v>0.0041</v>
      </c>
      <c r="T138" s="234">
        <f>S138*H138</f>
        <v>0.0041</v>
      </c>
      <c r="AR138" s="235" t="s">
        <v>299</v>
      </c>
      <c r="AT138" s="235" t="s">
        <v>196</v>
      </c>
      <c r="AU138" s="235" t="s">
        <v>86</v>
      </c>
      <c r="AY138" s="16" t="s">
        <v>194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6" t="s">
        <v>86</v>
      </c>
      <c r="BK138" s="236">
        <f>ROUND(I138*H138,2)</f>
        <v>0</v>
      </c>
      <c r="BL138" s="16" t="s">
        <v>299</v>
      </c>
      <c r="BM138" s="235" t="s">
        <v>1640</v>
      </c>
    </row>
    <row r="139" spans="2:65" s="1" customFormat="1" ht="16.5" customHeight="1">
      <c r="B139" s="37"/>
      <c r="C139" s="224" t="s">
        <v>299</v>
      </c>
      <c r="D139" s="224" t="s">
        <v>196</v>
      </c>
      <c r="E139" s="225" t="s">
        <v>1641</v>
      </c>
      <c r="F139" s="226" t="s">
        <v>1642</v>
      </c>
      <c r="G139" s="227" t="s">
        <v>231</v>
      </c>
      <c r="H139" s="228">
        <v>2</v>
      </c>
      <c r="I139" s="229"/>
      <c r="J139" s="230">
        <f>ROUND(I139*H139,2)</f>
        <v>0</v>
      </c>
      <c r="K139" s="226" t="s">
        <v>1</v>
      </c>
      <c r="L139" s="42"/>
      <c r="M139" s="231" t="s">
        <v>1</v>
      </c>
      <c r="N139" s="232" t="s">
        <v>42</v>
      </c>
      <c r="O139" s="85"/>
      <c r="P139" s="233">
        <f>O139*H139</f>
        <v>0</v>
      </c>
      <c r="Q139" s="233">
        <v>0.00028</v>
      </c>
      <c r="R139" s="233">
        <f>Q139*H139</f>
        <v>0.00056</v>
      </c>
      <c r="S139" s="233">
        <v>0.0041</v>
      </c>
      <c r="T139" s="234">
        <f>S139*H139</f>
        <v>0.0082</v>
      </c>
      <c r="AR139" s="235" t="s">
        <v>299</v>
      </c>
      <c r="AT139" s="235" t="s">
        <v>196</v>
      </c>
      <c r="AU139" s="235" t="s">
        <v>86</v>
      </c>
      <c r="AY139" s="16" t="s">
        <v>194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6" t="s">
        <v>86</v>
      </c>
      <c r="BK139" s="236">
        <f>ROUND(I139*H139,2)</f>
        <v>0</v>
      </c>
      <c r="BL139" s="16" t="s">
        <v>299</v>
      </c>
      <c r="BM139" s="235" t="s">
        <v>1643</v>
      </c>
    </row>
    <row r="140" spans="2:65" s="1" customFormat="1" ht="16.5" customHeight="1">
      <c r="B140" s="37"/>
      <c r="C140" s="224" t="s">
        <v>305</v>
      </c>
      <c r="D140" s="224" t="s">
        <v>196</v>
      </c>
      <c r="E140" s="225" t="s">
        <v>1644</v>
      </c>
      <c r="F140" s="226" t="s">
        <v>1645</v>
      </c>
      <c r="G140" s="227" t="s">
        <v>592</v>
      </c>
      <c r="H140" s="228">
        <v>1</v>
      </c>
      <c r="I140" s="229"/>
      <c r="J140" s="230">
        <f>ROUND(I140*H140,2)</f>
        <v>0</v>
      </c>
      <c r="K140" s="226" t="s">
        <v>1</v>
      </c>
      <c r="L140" s="42"/>
      <c r="M140" s="231" t="s">
        <v>1</v>
      </c>
      <c r="N140" s="232" t="s">
        <v>42</v>
      </c>
      <c r="O140" s="85"/>
      <c r="P140" s="233">
        <f>O140*H140</f>
        <v>0</v>
      </c>
      <c r="Q140" s="233">
        <v>0.00161</v>
      </c>
      <c r="R140" s="233">
        <f>Q140*H140</f>
        <v>0.00161</v>
      </c>
      <c r="S140" s="233">
        <v>0</v>
      </c>
      <c r="T140" s="234">
        <f>S140*H140</f>
        <v>0</v>
      </c>
      <c r="AR140" s="235" t="s">
        <v>299</v>
      </c>
      <c r="AT140" s="235" t="s">
        <v>196</v>
      </c>
      <c r="AU140" s="235" t="s">
        <v>86</v>
      </c>
      <c r="AY140" s="16" t="s">
        <v>194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6" t="s">
        <v>86</v>
      </c>
      <c r="BK140" s="236">
        <f>ROUND(I140*H140,2)</f>
        <v>0</v>
      </c>
      <c r="BL140" s="16" t="s">
        <v>299</v>
      </c>
      <c r="BM140" s="235" t="s">
        <v>1646</v>
      </c>
    </row>
    <row r="141" spans="2:65" s="1" customFormat="1" ht="16.5" customHeight="1">
      <c r="B141" s="37"/>
      <c r="C141" s="224" t="s">
        <v>310</v>
      </c>
      <c r="D141" s="224" t="s">
        <v>196</v>
      </c>
      <c r="E141" s="225" t="s">
        <v>1647</v>
      </c>
      <c r="F141" s="226" t="s">
        <v>1648</v>
      </c>
      <c r="G141" s="227" t="s">
        <v>592</v>
      </c>
      <c r="H141" s="228">
        <v>1</v>
      </c>
      <c r="I141" s="229"/>
      <c r="J141" s="230">
        <f>ROUND(I141*H141,2)</f>
        <v>0</v>
      </c>
      <c r="K141" s="226" t="s">
        <v>1</v>
      </c>
      <c r="L141" s="42"/>
      <c r="M141" s="231" t="s">
        <v>1</v>
      </c>
      <c r="N141" s="232" t="s">
        <v>42</v>
      </c>
      <c r="O141" s="85"/>
      <c r="P141" s="233">
        <f>O141*H141</f>
        <v>0</v>
      </c>
      <c r="Q141" s="233">
        <v>0.00161</v>
      </c>
      <c r="R141" s="233">
        <f>Q141*H141</f>
        <v>0.00161</v>
      </c>
      <c r="S141" s="233">
        <v>0</v>
      </c>
      <c r="T141" s="234">
        <f>S141*H141</f>
        <v>0</v>
      </c>
      <c r="AR141" s="235" t="s">
        <v>299</v>
      </c>
      <c r="AT141" s="235" t="s">
        <v>196</v>
      </c>
      <c r="AU141" s="235" t="s">
        <v>86</v>
      </c>
      <c r="AY141" s="16" t="s">
        <v>194</v>
      </c>
      <c r="BE141" s="236">
        <f>IF(N141="základní",J141,0)</f>
        <v>0</v>
      </c>
      <c r="BF141" s="236">
        <f>IF(N141="snížená",J141,0)</f>
        <v>0</v>
      </c>
      <c r="BG141" s="236">
        <f>IF(N141="zákl. přenesená",J141,0)</f>
        <v>0</v>
      </c>
      <c r="BH141" s="236">
        <f>IF(N141="sníž. přenesená",J141,0)</f>
        <v>0</v>
      </c>
      <c r="BI141" s="236">
        <f>IF(N141="nulová",J141,0)</f>
        <v>0</v>
      </c>
      <c r="BJ141" s="16" t="s">
        <v>86</v>
      </c>
      <c r="BK141" s="236">
        <f>ROUND(I141*H141,2)</f>
        <v>0</v>
      </c>
      <c r="BL141" s="16" t="s">
        <v>299</v>
      </c>
      <c r="BM141" s="235" t="s">
        <v>1649</v>
      </c>
    </row>
    <row r="142" spans="2:65" s="1" customFormat="1" ht="16.5" customHeight="1">
      <c r="B142" s="37"/>
      <c r="C142" s="224" t="s">
        <v>316</v>
      </c>
      <c r="D142" s="224" t="s">
        <v>196</v>
      </c>
      <c r="E142" s="225" t="s">
        <v>1650</v>
      </c>
      <c r="F142" s="226" t="s">
        <v>1651</v>
      </c>
      <c r="G142" s="227" t="s">
        <v>231</v>
      </c>
      <c r="H142" s="228">
        <v>4</v>
      </c>
      <c r="I142" s="229"/>
      <c r="J142" s="230">
        <f>ROUND(I142*H142,2)</f>
        <v>0</v>
      </c>
      <c r="K142" s="226" t="s">
        <v>1</v>
      </c>
      <c r="L142" s="42"/>
      <c r="M142" s="231" t="s">
        <v>1</v>
      </c>
      <c r="N142" s="232" t="s">
        <v>42</v>
      </c>
      <c r="O142" s="85"/>
      <c r="P142" s="233">
        <f>O142*H142</f>
        <v>0</v>
      </c>
      <c r="Q142" s="233">
        <v>0.00161</v>
      </c>
      <c r="R142" s="233">
        <f>Q142*H142</f>
        <v>0.00644</v>
      </c>
      <c r="S142" s="233">
        <v>0</v>
      </c>
      <c r="T142" s="234">
        <f>S142*H142</f>
        <v>0</v>
      </c>
      <c r="AR142" s="235" t="s">
        <v>299</v>
      </c>
      <c r="AT142" s="235" t="s">
        <v>196</v>
      </c>
      <c r="AU142" s="235" t="s">
        <v>86</v>
      </c>
      <c r="AY142" s="16" t="s">
        <v>194</v>
      </c>
      <c r="BE142" s="236">
        <f>IF(N142="základní",J142,0)</f>
        <v>0</v>
      </c>
      <c r="BF142" s="236">
        <f>IF(N142="snížená",J142,0)</f>
        <v>0</v>
      </c>
      <c r="BG142" s="236">
        <f>IF(N142="zákl. přenesená",J142,0)</f>
        <v>0</v>
      </c>
      <c r="BH142" s="236">
        <f>IF(N142="sníž. přenesená",J142,0)</f>
        <v>0</v>
      </c>
      <c r="BI142" s="236">
        <f>IF(N142="nulová",J142,0)</f>
        <v>0</v>
      </c>
      <c r="BJ142" s="16" t="s">
        <v>86</v>
      </c>
      <c r="BK142" s="236">
        <f>ROUND(I142*H142,2)</f>
        <v>0</v>
      </c>
      <c r="BL142" s="16" t="s">
        <v>299</v>
      </c>
      <c r="BM142" s="235" t="s">
        <v>1652</v>
      </c>
    </row>
    <row r="143" spans="2:65" s="1" customFormat="1" ht="16.5" customHeight="1">
      <c r="B143" s="37"/>
      <c r="C143" s="224" t="s">
        <v>322</v>
      </c>
      <c r="D143" s="224" t="s">
        <v>196</v>
      </c>
      <c r="E143" s="225" t="s">
        <v>1653</v>
      </c>
      <c r="F143" s="226" t="s">
        <v>1654</v>
      </c>
      <c r="G143" s="227" t="s">
        <v>231</v>
      </c>
      <c r="H143" s="228">
        <v>18</v>
      </c>
      <c r="I143" s="229"/>
      <c r="J143" s="230">
        <f>ROUND(I143*H143,2)</f>
        <v>0</v>
      </c>
      <c r="K143" s="226" t="s">
        <v>1</v>
      </c>
      <c r="L143" s="42"/>
      <c r="M143" s="283" t="s">
        <v>1</v>
      </c>
      <c r="N143" s="284" t="s">
        <v>42</v>
      </c>
      <c r="O143" s="285"/>
      <c r="P143" s="286">
        <f>O143*H143</f>
        <v>0</v>
      </c>
      <c r="Q143" s="286">
        <v>0.00161</v>
      </c>
      <c r="R143" s="286">
        <f>Q143*H143</f>
        <v>0.028980000000000002</v>
      </c>
      <c r="S143" s="286">
        <v>0</v>
      </c>
      <c r="T143" s="287">
        <f>S143*H143</f>
        <v>0</v>
      </c>
      <c r="AR143" s="235" t="s">
        <v>299</v>
      </c>
      <c r="AT143" s="235" t="s">
        <v>196</v>
      </c>
      <c r="AU143" s="235" t="s">
        <v>86</v>
      </c>
      <c r="AY143" s="16" t="s">
        <v>194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6" t="s">
        <v>86</v>
      </c>
      <c r="BK143" s="236">
        <f>ROUND(I143*H143,2)</f>
        <v>0</v>
      </c>
      <c r="BL143" s="16" t="s">
        <v>299</v>
      </c>
      <c r="BM143" s="235" t="s">
        <v>1655</v>
      </c>
    </row>
    <row r="144" spans="2:12" s="1" customFormat="1" ht="6.95" customHeight="1">
      <c r="B144" s="60"/>
      <c r="C144" s="61"/>
      <c r="D144" s="61"/>
      <c r="E144" s="61"/>
      <c r="F144" s="61"/>
      <c r="G144" s="61"/>
      <c r="H144" s="61"/>
      <c r="I144" s="173"/>
      <c r="J144" s="61"/>
      <c r="K144" s="61"/>
      <c r="L144" s="42"/>
    </row>
  </sheetData>
  <sheetProtection password="CC35" sheet="1" objects="1" scenarios="1" formatColumns="0" formatRows="0" autoFilter="0"/>
  <autoFilter ref="C117:K143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101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19"/>
      <c r="AT3" s="16" t="s">
        <v>86</v>
      </c>
    </row>
    <row r="4" spans="2:46" ht="24.95" customHeight="1">
      <c r="B4" s="19"/>
      <c r="D4" s="135" t="s">
        <v>106</v>
      </c>
      <c r="L4" s="19"/>
      <c r="M4" s="136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37" t="s">
        <v>16</v>
      </c>
      <c r="L6" s="19"/>
    </row>
    <row r="7" spans="2:12" ht="16.5" customHeight="1">
      <c r="B7" s="19"/>
      <c r="E7" s="138" t="str">
        <f>'Rekapitulace stavby'!K6</f>
        <v>Stavební úpravy objektu č.p. 184/7, ul. Matiční, Ústí nad Labem</v>
      </c>
      <c r="F7" s="137"/>
      <c r="G7" s="137"/>
      <c r="H7" s="137"/>
      <c r="L7" s="19"/>
    </row>
    <row r="8" spans="2:12" s="1" customFormat="1" ht="12" customHeight="1">
      <c r="B8" s="42"/>
      <c r="D8" s="137" t="s">
        <v>115</v>
      </c>
      <c r="I8" s="139"/>
      <c r="L8" s="42"/>
    </row>
    <row r="9" spans="2:12" s="1" customFormat="1" ht="36.95" customHeight="1">
      <c r="B9" s="42"/>
      <c r="E9" s="140" t="s">
        <v>1656</v>
      </c>
      <c r="F9" s="1"/>
      <c r="G9" s="1"/>
      <c r="H9" s="1"/>
      <c r="I9" s="139"/>
      <c r="L9" s="42"/>
    </row>
    <row r="10" spans="2:12" s="1" customFormat="1" ht="12">
      <c r="B10" s="42"/>
      <c r="I10" s="139"/>
      <c r="L10" s="42"/>
    </row>
    <row r="11" spans="2:12" s="1" customFormat="1" ht="12" customHeight="1">
      <c r="B11" s="42"/>
      <c r="D11" s="137" t="s">
        <v>18</v>
      </c>
      <c r="F11" s="141" t="s">
        <v>1</v>
      </c>
      <c r="I11" s="142" t="s">
        <v>19</v>
      </c>
      <c r="J11" s="141" t="s">
        <v>1</v>
      </c>
      <c r="L11" s="42"/>
    </row>
    <row r="12" spans="2:12" s="1" customFormat="1" ht="12" customHeight="1">
      <c r="B12" s="42"/>
      <c r="D12" s="137" t="s">
        <v>20</v>
      </c>
      <c r="F12" s="141" t="s">
        <v>1657</v>
      </c>
      <c r="I12" s="142" t="s">
        <v>22</v>
      </c>
      <c r="J12" s="143" t="str">
        <f>'Rekapitulace stavby'!AN8</f>
        <v>4. 9. 2019</v>
      </c>
      <c r="L12" s="42"/>
    </row>
    <row r="13" spans="2:12" s="1" customFormat="1" ht="10.8" customHeight="1">
      <c r="B13" s="42"/>
      <c r="I13" s="139"/>
      <c r="L13" s="42"/>
    </row>
    <row r="14" spans="2:12" s="1" customFormat="1" ht="12" customHeight="1">
      <c r="B14" s="42"/>
      <c r="D14" s="137" t="s">
        <v>24</v>
      </c>
      <c r="I14" s="142" t="s">
        <v>25</v>
      </c>
      <c r="J14" s="141" t="s">
        <v>1</v>
      </c>
      <c r="L14" s="42"/>
    </row>
    <row r="15" spans="2:12" s="1" customFormat="1" ht="18" customHeight="1">
      <c r="B15" s="42"/>
      <c r="E15" s="141" t="s">
        <v>1658</v>
      </c>
      <c r="I15" s="142" t="s">
        <v>27</v>
      </c>
      <c r="J15" s="141" t="s">
        <v>1</v>
      </c>
      <c r="L15" s="42"/>
    </row>
    <row r="16" spans="2:12" s="1" customFormat="1" ht="6.95" customHeight="1">
      <c r="B16" s="42"/>
      <c r="I16" s="139"/>
      <c r="L16" s="42"/>
    </row>
    <row r="17" spans="2:12" s="1" customFormat="1" ht="12" customHeight="1">
      <c r="B17" s="42"/>
      <c r="D17" s="137" t="s">
        <v>28</v>
      </c>
      <c r="I17" s="142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41"/>
      <c r="G18" s="141"/>
      <c r="H18" s="141"/>
      <c r="I18" s="142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9"/>
      <c r="L19" s="42"/>
    </row>
    <row r="20" spans="2:12" s="1" customFormat="1" ht="12" customHeight="1">
      <c r="B20" s="42"/>
      <c r="D20" s="137" t="s">
        <v>30</v>
      </c>
      <c r="I20" s="142" t="s">
        <v>25</v>
      </c>
      <c r="J20" s="141" t="s">
        <v>1</v>
      </c>
      <c r="L20" s="42"/>
    </row>
    <row r="21" spans="2:12" s="1" customFormat="1" ht="18" customHeight="1">
      <c r="B21" s="42"/>
      <c r="E21" s="141" t="s">
        <v>1659</v>
      </c>
      <c r="I21" s="142" t="s">
        <v>27</v>
      </c>
      <c r="J21" s="141" t="s">
        <v>1</v>
      </c>
      <c r="L21" s="42"/>
    </row>
    <row r="22" spans="2:12" s="1" customFormat="1" ht="6.95" customHeight="1">
      <c r="B22" s="42"/>
      <c r="I22" s="139"/>
      <c r="L22" s="42"/>
    </row>
    <row r="23" spans="2:12" s="1" customFormat="1" ht="12" customHeight="1">
      <c r="B23" s="42"/>
      <c r="D23" s="137" t="s">
        <v>33</v>
      </c>
      <c r="I23" s="142" t="s">
        <v>25</v>
      </c>
      <c r="J23" s="141" t="str">
        <f>IF('Rekapitulace stavby'!AN19="","",'Rekapitulace stavby'!AN19)</f>
        <v/>
      </c>
      <c r="L23" s="42"/>
    </row>
    <row r="24" spans="2:12" s="1" customFormat="1" ht="18" customHeight="1">
      <c r="B24" s="42"/>
      <c r="E24" s="141" t="str">
        <f>IF('Rekapitulace stavby'!E20="","",'Rekapitulace stavby'!E20)</f>
        <v>J. Duben</v>
      </c>
      <c r="I24" s="142" t="s">
        <v>27</v>
      </c>
      <c r="J24" s="141" t="str">
        <f>IF('Rekapitulace stavby'!AN20="","",'Rekapitulace stavby'!AN20)</f>
        <v/>
      </c>
      <c r="L24" s="42"/>
    </row>
    <row r="25" spans="2:12" s="1" customFormat="1" ht="6.95" customHeight="1">
      <c r="B25" s="42"/>
      <c r="I25" s="139"/>
      <c r="L25" s="42"/>
    </row>
    <row r="26" spans="2:12" s="1" customFormat="1" ht="12" customHeight="1">
      <c r="B26" s="42"/>
      <c r="D26" s="137" t="s">
        <v>35</v>
      </c>
      <c r="I26" s="139"/>
      <c r="L26" s="42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2"/>
      <c r="I28" s="139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7"/>
      <c r="J29" s="77"/>
      <c r="K29" s="77"/>
      <c r="L29" s="42"/>
    </row>
    <row r="30" spans="2:12" s="1" customFormat="1" ht="25.4" customHeight="1">
      <c r="B30" s="42"/>
      <c r="D30" s="148" t="s">
        <v>36</v>
      </c>
      <c r="I30" s="139"/>
      <c r="J30" s="149">
        <f>ROUND(J120,2)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47"/>
      <c r="J31" s="77"/>
      <c r="K31" s="77"/>
      <c r="L31" s="42"/>
    </row>
    <row r="32" spans="2:12" s="1" customFormat="1" ht="14.4" customHeight="1">
      <c r="B32" s="42"/>
      <c r="F32" s="150" t="s">
        <v>38</v>
      </c>
      <c r="I32" s="151" t="s">
        <v>37</v>
      </c>
      <c r="J32" s="150" t="s">
        <v>39</v>
      </c>
      <c r="L32" s="42"/>
    </row>
    <row r="33" spans="2:12" s="1" customFormat="1" ht="14.4" customHeight="1">
      <c r="B33" s="42"/>
      <c r="D33" s="152" t="s">
        <v>40</v>
      </c>
      <c r="E33" s="137" t="s">
        <v>41</v>
      </c>
      <c r="F33" s="153">
        <f>ROUND((SUM(BE120:BE127)),2)</f>
        <v>0</v>
      </c>
      <c r="I33" s="154">
        <v>0.21</v>
      </c>
      <c r="J33" s="153">
        <f>ROUND(((SUM(BE120:BE127))*I33),2)</f>
        <v>0</v>
      </c>
      <c r="L33" s="42"/>
    </row>
    <row r="34" spans="2:12" s="1" customFormat="1" ht="14.4" customHeight="1">
      <c r="B34" s="42"/>
      <c r="E34" s="137" t="s">
        <v>42</v>
      </c>
      <c r="F34" s="153">
        <f>ROUND((SUM(BF120:BF127)),2)</f>
        <v>0</v>
      </c>
      <c r="I34" s="154">
        <v>0.15</v>
      </c>
      <c r="J34" s="153">
        <f>ROUND(((SUM(BF120:BF127))*I34),2)</f>
        <v>0</v>
      </c>
      <c r="L34" s="42"/>
    </row>
    <row r="35" spans="2:12" s="1" customFormat="1" ht="14.4" customHeight="1" hidden="1">
      <c r="B35" s="42"/>
      <c r="E35" s="137" t="s">
        <v>43</v>
      </c>
      <c r="F35" s="153">
        <f>ROUND((SUM(BG120:BG127)),2)</f>
        <v>0</v>
      </c>
      <c r="I35" s="154">
        <v>0.21</v>
      </c>
      <c r="J35" s="153">
        <f>0</f>
        <v>0</v>
      </c>
      <c r="L35" s="42"/>
    </row>
    <row r="36" spans="2:12" s="1" customFormat="1" ht="14.4" customHeight="1" hidden="1">
      <c r="B36" s="42"/>
      <c r="E36" s="137" t="s">
        <v>44</v>
      </c>
      <c r="F36" s="153">
        <f>ROUND((SUM(BH120:BH127)),2)</f>
        <v>0</v>
      </c>
      <c r="I36" s="154">
        <v>0.15</v>
      </c>
      <c r="J36" s="153">
        <f>0</f>
        <v>0</v>
      </c>
      <c r="L36" s="42"/>
    </row>
    <row r="37" spans="2:12" s="1" customFormat="1" ht="14.4" customHeight="1" hidden="1">
      <c r="B37" s="42"/>
      <c r="E37" s="137" t="s">
        <v>45</v>
      </c>
      <c r="F37" s="153">
        <f>ROUND((SUM(BI120:BI127)),2)</f>
        <v>0</v>
      </c>
      <c r="I37" s="154">
        <v>0</v>
      </c>
      <c r="J37" s="153">
        <f>0</f>
        <v>0</v>
      </c>
      <c r="L37" s="42"/>
    </row>
    <row r="38" spans="2:12" s="1" customFormat="1" ht="6.95" customHeight="1">
      <c r="B38" s="42"/>
      <c r="I38" s="139"/>
      <c r="L38" s="42"/>
    </row>
    <row r="39" spans="2:12" s="1" customFormat="1" ht="25.4" customHeight="1">
      <c r="B39" s="42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60"/>
      <c r="J39" s="161">
        <f>SUM(J30:J37)</f>
        <v>0</v>
      </c>
      <c r="K39" s="162"/>
      <c r="L39" s="42"/>
    </row>
    <row r="40" spans="2:12" s="1" customFormat="1" ht="14.4" customHeight="1">
      <c r="B40" s="42"/>
      <c r="I40" s="139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63" t="s">
        <v>49</v>
      </c>
      <c r="E50" s="164"/>
      <c r="F50" s="164"/>
      <c r="G50" s="163" t="s">
        <v>50</v>
      </c>
      <c r="H50" s="164"/>
      <c r="I50" s="165"/>
      <c r="J50" s="164"/>
      <c r="K50" s="164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66" t="s">
        <v>51</v>
      </c>
      <c r="E61" s="167"/>
      <c r="F61" s="168" t="s">
        <v>52</v>
      </c>
      <c r="G61" s="166" t="s">
        <v>51</v>
      </c>
      <c r="H61" s="167"/>
      <c r="I61" s="169"/>
      <c r="J61" s="170" t="s">
        <v>52</v>
      </c>
      <c r="K61" s="167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63" t="s">
        <v>53</v>
      </c>
      <c r="E65" s="164"/>
      <c r="F65" s="164"/>
      <c r="G65" s="163" t="s">
        <v>54</v>
      </c>
      <c r="H65" s="164"/>
      <c r="I65" s="165"/>
      <c r="J65" s="164"/>
      <c r="K65" s="164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66" t="s">
        <v>51</v>
      </c>
      <c r="E76" s="167"/>
      <c r="F76" s="168" t="s">
        <v>52</v>
      </c>
      <c r="G76" s="166" t="s">
        <v>51</v>
      </c>
      <c r="H76" s="167"/>
      <c r="I76" s="169"/>
      <c r="J76" s="170" t="s">
        <v>52</v>
      </c>
      <c r="K76" s="167"/>
      <c r="L76" s="42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2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2"/>
    </row>
    <row r="82" spans="2:12" s="1" customFormat="1" ht="24.95" customHeight="1">
      <c r="B82" s="37"/>
      <c r="C82" s="22" t="s">
        <v>149</v>
      </c>
      <c r="D82" s="38"/>
      <c r="E82" s="38"/>
      <c r="F82" s="38"/>
      <c r="G82" s="38"/>
      <c r="H82" s="38"/>
      <c r="I82" s="139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9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9"/>
      <c r="J84" s="38"/>
      <c r="K84" s="38"/>
      <c r="L84" s="42"/>
    </row>
    <row r="85" spans="2:12" s="1" customFormat="1" ht="16.5" customHeight="1">
      <c r="B85" s="37"/>
      <c r="C85" s="38"/>
      <c r="D85" s="38"/>
      <c r="E85" s="177" t="str">
        <f>E7</f>
        <v>Stavební úpravy objektu č.p. 184/7, ul. Matiční, Ústí nad Labem</v>
      </c>
      <c r="F85" s="31"/>
      <c r="G85" s="31"/>
      <c r="H85" s="31"/>
      <c r="I85" s="139"/>
      <c r="J85" s="38"/>
      <c r="K85" s="38"/>
      <c r="L85" s="42"/>
    </row>
    <row r="86" spans="2:12" s="1" customFormat="1" ht="12" customHeight="1">
      <c r="B86" s="37"/>
      <c r="C86" s="31" t="s">
        <v>115</v>
      </c>
      <c r="D86" s="38"/>
      <c r="E86" s="38"/>
      <c r="F86" s="38"/>
      <c r="G86" s="38"/>
      <c r="H86" s="38"/>
      <c r="I86" s="139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VRN - Vedlejší rozpočtové náklady</v>
      </c>
      <c r="F87" s="38"/>
      <c r="G87" s="38"/>
      <c r="H87" s="38"/>
      <c r="I87" s="139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9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>st.p.č. 94, p.p.č. 92/3</v>
      </c>
      <c r="G89" s="38"/>
      <c r="H89" s="38"/>
      <c r="I89" s="142" t="s">
        <v>22</v>
      </c>
      <c r="J89" s="73" t="str">
        <f>IF(J12="","",J12)</f>
        <v>4. 9. 2019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39"/>
      <c r="J90" s="38"/>
      <c r="K90" s="38"/>
      <c r="L90" s="42"/>
    </row>
    <row r="91" spans="2:12" s="1" customFormat="1" ht="27.9" customHeight="1">
      <c r="B91" s="37"/>
      <c r="C91" s="31" t="s">
        <v>24</v>
      </c>
      <c r="D91" s="38"/>
      <c r="E91" s="38"/>
      <c r="F91" s="26" t="str">
        <f>E15</f>
        <v>Roman Pluháček, Mezná 80, 407 17, Hřensko</v>
      </c>
      <c r="G91" s="38"/>
      <c r="H91" s="38"/>
      <c r="I91" s="142" t="s">
        <v>30</v>
      </c>
      <c r="J91" s="35" t="str">
        <f>E21</f>
        <v xml:space="preserve">REGIONPROJEKT  spol.  s r. o.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42" t="s">
        <v>33</v>
      </c>
      <c r="J92" s="35" t="str">
        <f>E24</f>
        <v>J. Duben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9"/>
      <c r="J93" s="38"/>
      <c r="K93" s="38"/>
      <c r="L93" s="42"/>
    </row>
    <row r="94" spans="2:12" s="1" customFormat="1" ht="29.25" customHeight="1">
      <c r="B94" s="37"/>
      <c r="C94" s="178" t="s">
        <v>150</v>
      </c>
      <c r="D94" s="179"/>
      <c r="E94" s="179"/>
      <c r="F94" s="179"/>
      <c r="G94" s="179"/>
      <c r="H94" s="179"/>
      <c r="I94" s="180"/>
      <c r="J94" s="181" t="s">
        <v>151</v>
      </c>
      <c r="K94" s="179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39"/>
      <c r="J95" s="38"/>
      <c r="K95" s="38"/>
      <c r="L95" s="42"/>
    </row>
    <row r="96" spans="2:47" s="1" customFormat="1" ht="22.8" customHeight="1">
      <c r="B96" s="37"/>
      <c r="C96" s="182" t="s">
        <v>152</v>
      </c>
      <c r="D96" s="38"/>
      <c r="E96" s="38"/>
      <c r="F96" s="38"/>
      <c r="G96" s="38"/>
      <c r="H96" s="38"/>
      <c r="I96" s="139"/>
      <c r="J96" s="104">
        <f>J120</f>
        <v>0</v>
      </c>
      <c r="K96" s="38"/>
      <c r="L96" s="42"/>
      <c r="AU96" s="16" t="s">
        <v>153</v>
      </c>
    </row>
    <row r="97" spans="2:12" s="8" customFormat="1" ht="24.95" customHeight="1">
      <c r="B97" s="183"/>
      <c r="C97" s="184"/>
      <c r="D97" s="185" t="s">
        <v>1656</v>
      </c>
      <c r="E97" s="186"/>
      <c r="F97" s="186"/>
      <c r="G97" s="186"/>
      <c r="H97" s="186"/>
      <c r="I97" s="187"/>
      <c r="J97" s="188">
        <f>J121</f>
        <v>0</v>
      </c>
      <c r="K97" s="184"/>
      <c r="L97" s="189"/>
    </row>
    <row r="98" spans="2:12" s="9" customFormat="1" ht="19.9" customHeight="1">
      <c r="B98" s="190"/>
      <c r="C98" s="191"/>
      <c r="D98" s="192" t="s">
        <v>1660</v>
      </c>
      <c r="E98" s="193"/>
      <c r="F98" s="193"/>
      <c r="G98" s="193"/>
      <c r="H98" s="193"/>
      <c r="I98" s="194"/>
      <c r="J98" s="195">
        <f>J122</f>
        <v>0</v>
      </c>
      <c r="K98" s="191"/>
      <c r="L98" s="196"/>
    </row>
    <row r="99" spans="2:12" s="9" customFormat="1" ht="19.9" customHeight="1">
      <c r="B99" s="190"/>
      <c r="C99" s="191"/>
      <c r="D99" s="192" t="s">
        <v>1661</v>
      </c>
      <c r="E99" s="193"/>
      <c r="F99" s="193"/>
      <c r="G99" s="193"/>
      <c r="H99" s="193"/>
      <c r="I99" s="194"/>
      <c r="J99" s="195">
        <f>J124</f>
        <v>0</v>
      </c>
      <c r="K99" s="191"/>
      <c r="L99" s="196"/>
    </row>
    <row r="100" spans="2:12" s="9" customFormat="1" ht="19.9" customHeight="1">
      <c r="B100" s="190"/>
      <c r="C100" s="191"/>
      <c r="D100" s="192" t="s">
        <v>1662</v>
      </c>
      <c r="E100" s="193"/>
      <c r="F100" s="193"/>
      <c r="G100" s="193"/>
      <c r="H100" s="193"/>
      <c r="I100" s="194"/>
      <c r="J100" s="195">
        <f>J126</f>
        <v>0</v>
      </c>
      <c r="K100" s="191"/>
      <c r="L100" s="196"/>
    </row>
    <row r="101" spans="2:12" s="1" customFormat="1" ht="21.8" customHeight="1">
      <c r="B101" s="37"/>
      <c r="C101" s="38"/>
      <c r="D101" s="38"/>
      <c r="E101" s="38"/>
      <c r="F101" s="38"/>
      <c r="G101" s="38"/>
      <c r="H101" s="38"/>
      <c r="I101" s="139"/>
      <c r="J101" s="38"/>
      <c r="K101" s="38"/>
      <c r="L101" s="42"/>
    </row>
    <row r="102" spans="2:12" s="1" customFormat="1" ht="6.95" customHeight="1">
      <c r="B102" s="60"/>
      <c r="C102" s="61"/>
      <c r="D102" s="61"/>
      <c r="E102" s="61"/>
      <c r="F102" s="61"/>
      <c r="G102" s="61"/>
      <c r="H102" s="61"/>
      <c r="I102" s="173"/>
      <c r="J102" s="61"/>
      <c r="K102" s="61"/>
      <c r="L102" s="42"/>
    </row>
    <row r="106" spans="2:12" s="1" customFormat="1" ht="6.95" customHeight="1">
      <c r="B106" s="62"/>
      <c r="C106" s="63"/>
      <c r="D106" s="63"/>
      <c r="E106" s="63"/>
      <c r="F106" s="63"/>
      <c r="G106" s="63"/>
      <c r="H106" s="63"/>
      <c r="I106" s="176"/>
      <c r="J106" s="63"/>
      <c r="K106" s="63"/>
      <c r="L106" s="42"/>
    </row>
    <row r="107" spans="2:12" s="1" customFormat="1" ht="24.95" customHeight="1">
      <c r="B107" s="37"/>
      <c r="C107" s="22" t="s">
        <v>179</v>
      </c>
      <c r="D107" s="38"/>
      <c r="E107" s="38"/>
      <c r="F107" s="38"/>
      <c r="G107" s="38"/>
      <c r="H107" s="38"/>
      <c r="I107" s="139"/>
      <c r="J107" s="38"/>
      <c r="K107" s="38"/>
      <c r="L107" s="42"/>
    </row>
    <row r="108" spans="2:12" s="1" customFormat="1" ht="6.95" customHeight="1">
      <c r="B108" s="37"/>
      <c r="C108" s="38"/>
      <c r="D108" s="38"/>
      <c r="E108" s="38"/>
      <c r="F108" s="38"/>
      <c r="G108" s="38"/>
      <c r="H108" s="38"/>
      <c r="I108" s="139"/>
      <c r="J108" s="38"/>
      <c r="K108" s="38"/>
      <c r="L108" s="42"/>
    </row>
    <row r="109" spans="2:12" s="1" customFormat="1" ht="12" customHeight="1">
      <c r="B109" s="37"/>
      <c r="C109" s="31" t="s">
        <v>16</v>
      </c>
      <c r="D109" s="38"/>
      <c r="E109" s="38"/>
      <c r="F109" s="38"/>
      <c r="G109" s="38"/>
      <c r="H109" s="38"/>
      <c r="I109" s="139"/>
      <c r="J109" s="38"/>
      <c r="K109" s="38"/>
      <c r="L109" s="42"/>
    </row>
    <row r="110" spans="2:12" s="1" customFormat="1" ht="16.5" customHeight="1">
      <c r="B110" s="37"/>
      <c r="C110" s="38"/>
      <c r="D110" s="38"/>
      <c r="E110" s="177" t="str">
        <f>E7</f>
        <v>Stavební úpravy objektu č.p. 184/7, ul. Matiční, Ústí nad Labem</v>
      </c>
      <c r="F110" s="31"/>
      <c r="G110" s="31"/>
      <c r="H110" s="31"/>
      <c r="I110" s="139"/>
      <c r="J110" s="38"/>
      <c r="K110" s="38"/>
      <c r="L110" s="42"/>
    </row>
    <row r="111" spans="2:12" s="1" customFormat="1" ht="12" customHeight="1">
      <c r="B111" s="37"/>
      <c r="C111" s="31" t="s">
        <v>115</v>
      </c>
      <c r="D111" s="38"/>
      <c r="E111" s="38"/>
      <c r="F111" s="38"/>
      <c r="G111" s="38"/>
      <c r="H111" s="38"/>
      <c r="I111" s="139"/>
      <c r="J111" s="38"/>
      <c r="K111" s="38"/>
      <c r="L111" s="42"/>
    </row>
    <row r="112" spans="2:12" s="1" customFormat="1" ht="16.5" customHeight="1">
      <c r="B112" s="37"/>
      <c r="C112" s="38"/>
      <c r="D112" s="38"/>
      <c r="E112" s="70" t="str">
        <f>E9</f>
        <v>VRN - Vedlejší rozpočtové náklady</v>
      </c>
      <c r="F112" s="38"/>
      <c r="G112" s="38"/>
      <c r="H112" s="38"/>
      <c r="I112" s="139"/>
      <c r="J112" s="38"/>
      <c r="K112" s="38"/>
      <c r="L112" s="42"/>
    </row>
    <row r="113" spans="2:12" s="1" customFormat="1" ht="6.95" customHeight="1">
      <c r="B113" s="37"/>
      <c r="C113" s="38"/>
      <c r="D113" s="38"/>
      <c r="E113" s="38"/>
      <c r="F113" s="38"/>
      <c r="G113" s="38"/>
      <c r="H113" s="38"/>
      <c r="I113" s="139"/>
      <c r="J113" s="38"/>
      <c r="K113" s="38"/>
      <c r="L113" s="42"/>
    </row>
    <row r="114" spans="2:12" s="1" customFormat="1" ht="12" customHeight="1">
      <c r="B114" s="37"/>
      <c r="C114" s="31" t="s">
        <v>20</v>
      </c>
      <c r="D114" s="38"/>
      <c r="E114" s="38"/>
      <c r="F114" s="26" t="str">
        <f>F12</f>
        <v>st.p.č. 94, p.p.č. 92/3</v>
      </c>
      <c r="G114" s="38"/>
      <c r="H114" s="38"/>
      <c r="I114" s="142" t="s">
        <v>22</v>
      </c>
      <c r="J114" s="73" t="str">
        <f>IF(J12="","",J12)</f>
        <v>4. 9. 2019</v>
      </c>
      <c r="K114" s="38"/>
      <c r="L114" s="42"/>
    </row>
    <row r="115" spans="2:12" s="1" customFormat="1" ht="6.95" customHeight="1">
      <c r="B115" s="37"/>
      <c r="C115" s="38"/>
      <c r="D115" s="38"/>
      <c r="E115" s="38"/>
      <c r="F115" s="38"/>
      <c r="G115" s="38"/>
      <c r="H115" s="38"/>
      <c r="I115" s="139"/>
      <c r="J115" s="38"/>
      <c r="K115" s="38"/>
      <c r="L115" s="42"/>
    </row>
    <row r="116" spans="2:12" s="1" customFormat="1" ht="27.9" customHeight="1">
      <c r="B116" s="37"/>
      <c r="C116" s="31" t="s">
        <v>24</v>
      </c>
      <c r="D116" s="38"/>
      <c r="E116" s="38"/>
      <c r="F116" s="26" t="str">
        <f>E15</f>
        <v>Roman Pluháček, Mezná 80, 407 17, Hřensko</v>
      </c>
      <c r="G116" s="38"/>
      <c r="H116" s="38"/>
      <c r="I116" s="142" t="s">
        <v>30</v>
      </c>
      <c r="J116" s="35" t="str">
        <f>E21</f>
        <v xml:space="preserve">REGIONPROJEKT  spol.  s r. o.</v>
      </c>
      <c r="K116" s="38"/>
      <c r="L116" s="42"/>
    </row>
    <row r="117" spans="2:12" s="1" customFormat="1" ht="15.15" customHeight="1">
      <c r="B117" s="37"/>
      <c r="C117" s="31" t="s">
        <v>28</v>
      </c>
      <c r="D117" s="38"/>
      <c r="E117" s="38"/>
      <c r="F117" s="26" t="str">
        <f>IF(E18="","",E18)</f>
        <v>Vyplň údaj</v>
      </c>
      <c r="G117" s="38"/>
      <c r="H117" s="38"/>
      <c r="I117" s="142" t="s">
        <v>33</v>
      </c>
      <c r="J117" s="35" t="str">
        <f>E24</f>
        <v>J. Duben</v>
      </c>
      <c r="K117" s="38"/>
      <c r="L117" s="42"/>
    </row>
    <row r="118" spans="2:12" s="1" customFormat="1" ht="10.3" customHeight="1">
      <c r="B118" s="37"/>
      <c r="C118" s="38"/>
      <c r="D118" s="38"/>
      <c r="E118" s="38"/>
      <c r="F118" s="38"/>
      <c r="G118" s="38"/>
      <c r="H118" s="38"/>
      <c r="I118" s="139"/>
      <c r="J118" s="38"/>
      <c r="K118" s="38"/>
      <c r="L118" s="42"/>
    </row>
    <row r="119" spans="2:20" s="10" customFormat="1" ht="29.25" customHeight="1">
      <c r="B119" s="197"/>
      <c r="C119" s="198" t="s">
        <v>180</v>
      </c>
      <c r="D119" s="199" t="s">
        <v>61</v>
      </c>
      <c r="E119" s="199" t="s">
        <v>57</v>
      </c>
      <c r="F119" s="199" t="s">
        <v>58</v>
      </c>
      <c r="G119" s="199" t="s">
        <v>181</v>
      </c>
      <c r="H119" s="199" t="s">
        <v>182</v>
      </c>
      <c r="I119" s="200" t="s">
        <v>183</v>
      </c>
      <c r="J119" s="201" t="s">
        <v>151</v>
      </c>
      <c r="K119" s="202" t="s">
        <v>184</v>
      </c>
      <c r="L119" s="203"/>
      <c r="M119" s="94" t="s">
        <v>1</v>
      </c>
      <c r="N119" s="95" t="s">
        <v>40</v>
      </c>
      <c r="O119" s="95" t="s">
        <v>185</v>
      </c>
      <c r="P119" s="95" t="s">
        <v>186</v>
      </c>
      <c r="Q119" s="95" t="s">
        <v>187</v>
      </c>
      <c r="R119" s="95" t="s">
        <v>188</v>
      </c>
      <c r="S119" s="95" t="s">
        <v>189</v>
      </c>
      <c r="T119" s="96" t="s">
        <v>190</v>
      </c>
    </row>
    <row r="120" spans="2:63" s="1" customFormat="1" ht="22.8" customHeight="1">
      <c r="B120" s="37"/>
      <c r="C120" s="101" t="s">
        <v>191</v>
      </c>
      <c r="D120" s="38"/>
      <c r="E120" s="38"/>
      <c r="F120" s="38"/>
      <c r="G120" s="38"/>
      <c r="H120" s="38"/>
      <c r="I120" s="139"/>
      <c r="J120" s="204">
        <f>BK120</f>
        <v>0</v>
      </c>
      <c r="K120" s="38"/>
      <c r="L120" s="42"/>
      <c r="M120" s="97"/>
      <c r="N120" s="98"/>
      <c r="O120" s="98"/>
      <c r="P120" s="205">
        <f>P121</f>
        <v>0</v>
      </c>
      <c r="Q120" s="98"/>
      <c r="R120" s="205">
        <f>R121</f>
        <v>0</v>
      </c>
      <c r="S120" s="98"/>
      <c r="T120" s="206">
        <f>T121</f>
        <v>0</v>
      </c>
      <c r="AT120" s="16" t="s">
        <v>75</v>
      </c>
      <c r="AU120" s="16" t="s">
        <v>153</v>
      </c>
      <c r="BK120" s="207">
        <f>BK121</f>
        <v>0</v>
      </c>
    </row>
    <row r="121" spans="2:63" s="11" customFormat="1" ht="25.9" customHeight="1">
      <c r="B121" s="208"/>
      <c r="C121" s="209"/>
      <c r="D121" s="210" t="s">
        <v>75</v>
      </c>
      <c r="E121" s="211" t="s">
        <v>99</v>
      </c>
      <c r="F121" s="211" t="s">
        <v>100</v>
      </c>
      <c r="G121" s="209"/>
      <c r="H121" s="209"/>
      <c r="I121" s="212"/>
      <c r="J121" s="213">
        <f>BK121</f>
        <v>0</v>
      </c>
      <c r="K121" s="209"/>
      <c r="L121" s="214"/>
      <c r="M121" s="215"/>
      <c r="N121" s="216"/>
      <c r="O121" s="216"/>
      <c r="P121" s="217">
        <f>P122+P124+P126</f>
        <v>0</v>
      </c>
      <c r="Q121" s="216"/>
      <c r="R121" s="217">
        <f>R122+R124+R126</f>
        <v>0</v>
      </c>
      <c r="S121" s="216"/>
      <c r="T121" s="218">
        <f>T122+T124+T126</f>
        <v>0</v>
      </c>
      <c r="AR121" s="219" t="s">
        <v>220</v>
      </c>
      <c r="AT121" s="220" t="s">
        <v>75</v>
      </c>
      <c r="AU121" s="220" t="s">
        <v>76</v>
      </c>
      <c r="AY121" s="219" t="s">
        <v>194</v>
      </c>
      <c r="BK121" s="221">
        <f>BK122+BK124+BK126</f>
        <v>0</v>
      </c>
    </row>
    <row r="122" spans="2:63" s="11" customFormat="1" ht="22.8" customHeight="1">
      <c r="B122" s="208"/>
      <c r="C122" s="209"/>
      <c r="D122" s="210" t="s">
        <v>75</v>
      </c>
      <c r="E122" s="222" t="s">
        <v>1663</v>
      </c>
      <c r="F122" s="222" t="s">
        <v>1664</v>
      </c>
      <c r="G122" s="209"/>
      <c r="H122" s="209"/>
      <c r="I122" s="212"/>
      <c r="J122" s="223">
        <f>BK122</f>
        <v>0</v>
      </c>
      <c r="K122" s="209"/>
      <c r="L122" s="214"/>
      <c r="M122" s="215"/>
      <c r="N122" s="216"/>
      <c r="O122" s="216"/>
      <c r="P122" s="217">
        <f>P123</f>
        <v>0</v>
      </c>
      <c r="Q122" s="216"/>
      <c r="R122" s="217">
        <f>R123</f>
        <v>0</v>
      </c>
      <c r="S122" s="216"/>
      <c r="T122" s="218">
        <f>T123</f>
        <v>0</v>
      </c>
      <c r="AR122" s="219" t="s">
        <v>220</v>
      </c>
      <c r="AT122" s="220" t="s">
        <v>75</v>
      </c>
      <c r="AU122" s="220" t="s">
        <v>84</v>
      </c>
      <c r="AY122" s="219" t="s">
        <v>194</v>
      </c>
      <c r="BK122" s="221">
        <f>BK123</f>
        <v>0</v>
      </c>
    </row>
    <row r="123" spans="2:65" s="1" customFormat="1" ht="16.5" customHeight="1">
      <c r="B123" s="37"/>
      <c r="C123" s="224" t="s">
        <v>84</v>
      </c>
      <c r="D123" s="224" t="s">
        <v>196</v>
      </c>
      <c r="E123" s="225" t="s">
        <v>1665</v>
      </c>
      <c r="F123" s="226" t="s">
        <v>1664</v>
      </c>
      <c r="G123" s="227" t="s">
        <v>1300</v>
      </c>
      <c r="H123" s="228">
        <v>1</v>
      </c>
      <c r="I123" s="229"/>
      <c r="J123" s="230">
        <f>ROUND(I123*H123,2)</f>
        <v>0</v>
      </c>
      <c r="K123" s="226" t="s">
        <v>200</v>
      </c>
      <c r="L123" s="42"/>
      <c r="M123" s="231" t="s">
        <v>1</v>
      </c>
      <c r="N123" s="232" t="s">
        <v>42</v>
      </c>
      <c r="O123" s="85"/>
      <c r="P123" s="233">
        <f>O123*H123</f>
        <v>0</v>
      </c>
      <c r="Q123" s="233">
        <v>0</v>
      </c>
      <c r="R123" s="233">
        <f>Q123*H123</f>
        <v>0</v>
      </c>
      <c r="S123" s="233">
        <v>0</v>
      </c>
      <c r="T123" s="234">
        <f>S123*H123</f>
        <v>0</v>
      </c>
      <c r="AR123" s="235" t="s">
        <v>1666</v>
      </c>
      <c r="AT123" s="235" t="s">
        <v>196</v>
      </c>
      <c r="AU123" s="235" t="s">
        <v>86</v>
      </c>
      <c r="AY123" s="16" t="s">
        <v>194</v>
      </c>
      <c r="BE123" s="236">
        <f>IF(N123="základní",J123,0)</f>
        <v>0</v>
      </c>
      <c r="BF123" s="236">
        <f>IF(N123="snížená",J123,0)</f>
        <v>0</v>
      </c>
      <c r="BG123" s="236">
        <f>IF(N123="zákl. přenesená",J123,0)</f>
        <v>0</v>
      </c>
      <c r="BH123" s="236">
        <f>IF(N123="sníž. přenesená",J123,0)</f>
        <v>0</v>
      </c>
      <c r="BI123" s="236">
        <f>IF(N123="nulová",J123,0)</f>
        <v>0</v>
      </c>
      <c r="BJ123" s="16" t="s">
        <v>86</v>
      </c>
      <c r="BK123" s="236">
        <f>ROUND(I123*H123,2)</f>
        <v>0</v>
      </c>
      <c r="BL123" s="16" t="s">
        <v>1666</v>
      </c>
      <c r="BM123" s="235" t="s">
        <v>1667</v>
      </c>
    </row>
    <row r="124" spans="2:63" s="11" customFormat="1" ht="22.8" customHeight="1">
      <c r="B124" s="208"/>
      <c r="C124" s="209"/>
      <c r="D124" s="210" t="s">
        <v>75</v>
      </c>
      <c r="E124" s="222" t="s">
        <v>1668</v>
      </c>
      <c r="F124" s="222" t="s">
        <v>1669</v>
      </c>
      <c r="G124" s="209"/>
      <c r="H124" s="209"/>
      <c r="I124" s="212"/>
      <c r="J124" s="223">
        <f>BK124</f>
        <v>0</v>
      </c>
      <c r="K124" s="209"/>
      <c r="L124" s="214"/>
      <c r="M124" s="215"/>
      <c r="N124" s="216"/>
      <c r="O124" s="216"/>
      <c r="P124" s="217">
        <f>P125</f>
        <v>0</v>
      </c>
      <c r="Q124" s="216"/>
      <c r="R124" s="217">
        <f>R125</f>
        <v>0</v>
      </c>
      <c r="S124" s="216"/>
      <c r="T124" s="218">
        <f>T125</f>
        <v>0</v>
      </c>
      <c r="AR124" s="219" t="s">
        <v>220</v>
      </c>
      <c r="AT124" s="220" t="s">
        <v>75</v>
      </c>
      <c r="AU124" s="220" t="s">
        <v>84</v>
      </c>
      <c r="AY124" s="219" t="s">
        <v>194</v>
      </c>
      <c r="BK124" s="221">
        <f>BK125</f>
        <v>0</v>
      </c>
    </row>
    <row r="125" spans="2:65" s="1" customFormat="1" ht="16.5" customHeight="1">
      <c r="B125" s="37"/>
      <c r="C125" s="224" t="s">
        <v>86</v>
      </c>
      <c r="D125" s="224" t="s">
        <v>196</v>
      </c>
      <c r="E125" s="225" t="s">
        <v>1670</v>
      </c>
      <c r="F125" s="226" t="s">
        <v>1669</v>
      </c>
      <c r="G125" s="227" t="s">
        <v>1300</v>
      </c>
      <c r="H125" s="228">
        <v>1</v>
      </c>
      <c r="I125" s="229"/>
      <c r="J125" s="230">
        <f>ROUND(I125*H125,2)</f>
        <v>0</v>
      </c>
      <c r="K125" s="226" t="s">
        <v>200</v>
      </c>
      <c r="L125" s="42"/>
      <c r="M125" s="231" t="s">
        <v>1</v>
      </c>
      <c r="N125" s="232" t="s">
        <v>42</v>
      </c>
      <c r="O125" s="85"/>
      <c r="P125" s="233">
        <f>O125*H125</f>
        <v>0</v>
      </c>
      <c r="Q125" s="233">
        <v>0</v>
      </c>
      <c r="R125" s="233">
        <f>Q125*H125</f>
        <v>0</v>
      </c>
      <c r="S125" s="233">
        <v>0</v>
      </c>
      <c r="T125" s="234">
        <f>S125*H125</f>
        <v>0</v>
      </c>
      <c r="AR125" s="235" t="s">
        <v>1666</v>
      </c>
      <c r="AT125" s="235" t="s">
        <v>196</v>
      </c>
      <c r="AU125" s="235" t="s">
        <v>86</v>
      </c>
      <c r="AY125" s="16" t="s">
        <v>194</v>
      </c>
      <c r="BE125" s="236">
        <f>IF(N125="základní",J125,0)</f>
        <v>0</v>
      </c>
      <c r="BF125" s="236">
        <f>IF(N125="snížená",J125,0)</f>
        <v>0</v>
      </c>
      <c r="BG125" s="236">
        <f>IF(N125="zákl. přenesená",J125,0)</f>
        <v>0</v>
      </c>
      <c r="BH125" s="236">
        <f>IF(N125="sníž. přenesená",J125,0)</f>
        <v>0</v>
      </c>
      <c r="BI125" s="236">
        <f>IF(N125="nulová",J125,0)</f>
        <v>0</v>
      </c>
      <c r="BJ125" s="16" t="s">
        <v>86</v>
      </c>
      <c r="BK125" s="236">
        <f>ROUND(I125*H125,2)</f>
        <v>0</v>
      </c>
      <c r="BL125" s="16" t="s">
        <v>1666</v>
      </c>
      <c r="BM125" s="235" t="s">
        <v>1671</v>
      </c>
    </row>
    <row r="126" spans="2:63" s="11" customFormat="1" ht="22.8" customHeight="1">
      <c r="B126" s="208"/>
      <c r="C126" s="209"/>
      <c r="D126" s="210" t="s">
        <v>75</v>
      </c>
      <c r="E126" s="222" t="s">
        <v>1672</v>
      </c>
      <c r="F126" s="222" t="s">
        <v>1673</v>
      </c>
      <c r="G126" s="209"/>
      <c r="H126" s="209"/>
      <c r="I126" s="212"/>
      <c r="J126" s="223">
        <f>BK126</f>
        <v>0</v>
      </c>
      <c r="K126" s="209"/>
      <c r="L126" s="214"/>
      <c r="M126" s="215"/>
      <c r="N126" s="216"/>
      <c r="O126" s="216"/>
      <c r="P126" s="217">
        <f>P127</f>
        <v>0</v>
      </c>
      <c r="Q126" s="216"/>
      <c r="R126" s="217">
        <f>R127</f>
        <v>0</v>
      </c>
      <c r="S126" s="216"/>
      <c r="T126" s="218">
        <f>T127</f>
        <v>0</v>
      </c>
      <c r="AR126" s="219" t="s">
        <v>220</v>
      </c>
      <c r="AT126" s="220" t="s">
        <v>75</v>
      </c>
      <c r="AU126" s="220" t="s">
        <v>84</v>
      </c>
      <c r="AY126" s="219" t="s">
        <v>194</v>
      </c>
      <c r="BK126" s="221">
        <f>BK127</f>
        <v>0</v>
      </c>
    </row>
    <row r="127" spans="2:65" s="1" customFormat="1" ht="16.5" customHeight="1">
      <c r="B127" s="37"/>
      <c r="C127" s="224" t="s">
        <v>209</v>
      </c>
      <c r="D127" s="224" t="s">
        <v>196</v>
      </c>
      <c r="E127" s="225" t="s">
        <v>1674</v>
      </c>
      <c r="F127" s="226" t="s">
        <v>1673</v>
      </c>
      <c r="G127" s="227" t="s">
        <v>1300</v>
      </c>
      <c r="H127" s="228">
        <v>1</v>
      </c>
      <c r="I127" s="229"/>
      <c r="J127" s="230">
        <f>ROUND(I127*H127,2)</f>
        <v>0</v>
      </c>
      <c r="K127" s="226" t="s">
        <v>200</v>
      </c>
      <c r="L127" s="42"/>
      <c r="M127" s="283" t="s">
        <v>1</v>
      </c>
      <c r="N127" s="284" t="s">
        <v>42</v>
      </c>
      <c r="O127" s="285"/>
      <c r="P127" s="286">
        <f>O127*H127</f>
        <v>0</v>
      </c>
      <c r="Q127" s="286">
        <v>0</v>
      </c>
      <c r="R127" s="286">
        <f>Q127*H127</f>
        <v>0</v>
      </c>
      <c r="S127" s="286">
        <v>0</v>
      </c>
      <c r="T127" s="287">
        <f>S127*H127</f>
        <v>0</v>
      </c>
      <c r="AR127" s="235" t="s">
        <v>1666</v>
      </c>
      <c r="AT127" s="235" t="s">
        <v>196</v>
      </c>
      <c r="AU127" s="235" t="s">
        <v>86</v>
      </c>
      <c r="AY127" s="16" t="s">
        <v>194</v>
      </c>
      <c r="BE127" s="236">
        <f>IF(N127="základní",J127,0)</f>
        <v>0</v>
      </c>
      <c r="BF127" s="236">
        <f>IF(N127="snížená",J127,0)</f>
        <v>0</v>
      </c>
      <c r="BG127" s="236">
        <f>IF(N127="zákl. přenesená",J127,0)</f>
        <v>0</v>
      </c>
      <c r="BH127" s="236">
        <f>IF(N127="sníž. přenesená",J127,0)</f>
        <v>0</v>
      </c>
      <c r="BI127" s="236">
        <f>IF(N127="nulová",J127,0)</f>
        <v>0</v>
      </c>
      <c r="BJ127" s="16" t="s">
        <v>86</v>
      </c>
      <c r="BK127" s="236">
        <f>ROUND(I127*H127,2)</f>
        <v>0</v>
      </c>
      <c r="BL127" s="16" t="s">
        <v>1666</v>
      </c>
      <c r="BM127" s="235" t="s">
        <v>1675</v>
      </c>
    </row>
    <row r="128" spans="2:12" s="1" customFormat="1" ht="6.95" customHeight="1">
      <c r="B128" s="60"/>
      <c r="C128" s="61"/>
      <c r="D128" s="61"/>
      <c r="E128" s="61"/>
      <c r="F128" s="61"/>
      <c r="G128" s="61"/>
      <c r="H128" s="61"/>
      <c r="I128" s="173"/>
      <c r="J128" s="61"/>
      <c r="K128" s="61"/>
      <c r="L128" s="42"/>
    </row>
  </sheetData>
  <sheetProtection password="CC35" sheet="1" objects="1" scenarios="1" formatColumns="0" formatRows="0" autoFilter="0"/>
  <autoFilter ref="C119:K127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Duben</dc:creator>
  <cp:keywords/>
  <dc:description/>
  <cp:lastModifiedBy>Jan Duben</cp:lastModifiedBy>
  <dcterms:created xsi:type="dcterms:W3CDTF">2019-10-16T09:47:47Z</dcterms:created>
  <dcterms:modified xsi:type="dcterms:W3CDTF">2019-10-16T09:48:00Z</dcterms:modified>
  <cp:category/>
  <cp:version/>
  <cp:contentType/>
  <cp:contentStatus/>
</cp:coreProperties>
</file>