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/>
  <bookViews>
    <workbookView xWindow="735" yWindow="195" windowWidth="24255" windowHeight="15405" firstSheet="1" activeTab="4"/>
  </bookViews>
  <sheets>
    <sheet name="Rekapitulace stavby" sheetId="1" r:id="rId1"/>
    <sheet name="1.1 - Rekonstrukce kaple ..." sheetId="2" r:id="rId2"/>
    <sheet name="1.2.1 - Stavebně konstruk..." sheetId="3" r:id="rId3"/>
    <sheet name="1.2.2 - Vnitřní rozvody v..." sheetId="4" r:id="rId4"/>
    <sheet name="1.2.3 - Silnoproudá elekt..." sheetId="5" r:id="rId5"/>
    <sheet name="1.2.4 - SO 02  -  Venkovn..." sheetId="6" r:id="rId6"/>
    <sheet name="1.2.5 - SO 03  -  Venkovn..." sheetId="7" r:id="rId7"/>
  </sheets>
  <definedNames>
    <definedName name="_xlnm._FilterDatabase" localSheetId="1" hidden="1">'1.1 - Rekonstrukce kaple ...'!$C$125:$K$174</definedName>
    <definedName name="_xlnm._FilterDatabase" localSheetId="2" hidden="1">'1.2.1 - Stavebně konstruk...'!$C$142:$K$469</definedName>
    <definedName name="_xlnm._FilterDatabase" localSheetId="3" hidden="1">'1.2.2 - Vnitřní rozvody v...'!$C$130:$K$206</definedName>
    <definedName name="_xlnm._FilterDatabase" localSheetId="4" hidden="1">'1.2.3 - Silnoproudá elekt...'!$C$125:$K$131</definedName>
    <definedName name="_xlnm._FilterDatabase" localSheetId="5" hidden="1">'1.2.4 - SO 02  -  Venkovn...'!$C$133:$K$203</definedName>
    <definedName name="_xlnm._FilterDatabase" localSheetId="6" hidden="1">'1.2.5 - SO 03  -  Venkovn...'!$C$132:$K$195</definedName>
    <definedName name="_xlnm.Print_Area" localSheetId="1">'1.1 - Rekonstrukce kaple ...'!$C$4:$J$76,'1.1 - Rekonstrukce kaple ...'!$C$82:$J$105,'1.1 - Rekonstrukce kaple ...'!$C$111:$K$174</definedName>
    <definedName name="_xlnm.Print_Area" localSheetId="2">'1.2.1 - Stavebně konstruk...'!$C$4:$J$76,'1.2.1 - Stavebně konstruk...'!$C$82:$J$120,'1.2.1 - Stavebně konstruk...'!$C$126:$K$469</definedName>
    <definedName name="_xlnm.Print_Area" localSheetId="3">'1.2.2 - Vnitřní rozvody v...'!$C$4:$J$76,'1.2.2 - Vnitřní rozvody v...'!$C$82:$J$108,'1.2.2 - Vnitřní rozvody v...'!$C$114:$K$206</definedName>
    <definedName name="_xlnm.Print_Area" localSheetId="4">'1.2.3 - Silnoproudá elekt...'!$C$4:$J$76,'1.2.3 - Silnoproudá elekt...'!$C$82:$J$103,'1.2.3 - Silnoproudá elekt...'!$C$109:$K$131</definedName>
    <definedName name="_xlnm.Print_Area" localSheetId="5">'1.2.4 - SO 02  -  Venkovn...'!$C$4:$J$76,'1.2.4 - SO 02  -  Venkovn...'!$C$82:$J$111,'1.2.4 - SO 02  -  Venkovn...'!$C$117:$K$203</definedName>
    <definedName name="_xlnm.Print_Area" localSheetId="6">'1.2.5 - SO 03  -  Venkovn...'!$C$4:$J$76,'1.2.5 - SO 03  -  Venkovn...'!$C$82:$J$110,'1.2.5 - SO 03  -  Venkovn...'!$C$116:$K$195</definedName>
    <definedName name="_xlnm.Print_Area" localSheetId="0">'Rekapitulace stavby'!$D$4:$AO$76,'Rekapitulace stavby'!$C$82:$AQ$103</definedName>
    <definedName name="_xlnm.Print_Titles" localSheetId="0">'Rekapitulace stavby'!$92:$92</definedName>
    <definedName name="_xlnm.Print_Titles" localSheetId="1">'1.1 - Rekonstrukce kaple ...'!$125:$125</definedName>
    <definedName name="_xlnm.Print_Titles" localSheetId="2">'1.2.1 - Stavebně konstruk...'!$142:$142</definedName>
    <definedName name="_xlnm.Print_Titles" localSheetId="3">'1.2.2 - Vnitřní rozvody v...'!$130:$130</definedName>
    <definedName name="_xlnm.Print_Titles" localSheetId="4">'1.2.3 - Silnoproudá elekt...'!$125:$125</definedName>
    <definedName name="_xlnm.Print_Titles" localSheetId="5">'1.2.4 - SO 02  -  Venkovn...'!$133:$133</definedName>
    <definedName name="_xlnm.Print_Titles" localSheetId="6">'1.2.5 - SO 03  -  Venkovn...'!$132:$132</definedName>
  </definedNames>
  <calcPr calcId="191029"/>
  <extLst/>
</workbook>
</file>

<file path=xl/sharedStrings.xml><?xml version="1.0" encoding="utf-8"?>
<sst xmlns="http://schemas.openxmlformats.org/spreadsheetml/2006/main" count="7304" uniqueCount="1210">
  <si>
    <t>Export Komplet</t>
  </si>
  <si>
    <t/>
  </si>
  <si>
    <t>2.0</t>
  </si>
  <si>
    <t>False</t>
  </si>
  <si>
    <t>{bb8a7398-fb9f-4932-92ab-e0521e051622}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</si>
  <si>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</si>
  <si>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</si>
  <si>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</si>
  <si>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</si>
  <si>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</si>
  <si>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</si>
  <si>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</si>
  <si>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</si>
  <si>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VA1</t>
  </si>
  <si>
    <t>Stavba:</t>
  </si>
  <si>
    <t>Objekt kaple na pohřebišti v Krásném Březně p.p.č.897/2 - (r.2020)</t>
  </si>
  <si>
    <t>0,1</t>
  </si>
  <si>
    <t>KSO:</t>
  </si>
  <si>
    <t>CC-CZ:</t>
  </si>
  <si>
    <t>1</t>
  </si>
  <si>
    <t>Místo:</t>
  </si>
  <si>
    <t>Krásné Březno</t>
  </si>
  <si>
    <t>Datum:</t>
  </si>
  <si>
    <t>21. 4. 2020</t>
  </si>
  <si>
    <t>10</t>
  </si>
  <si>
    <t>100</t>
  </si>
  <si>
    <t>Zadavatel:</t>
  </si>
  <si>
    <t>IČ:</t>
  </si>
  <si>
    <t xml:space="preserve"> </t>
  </si>
  <si>
    <t>DIČ:</t>
  </si>
  <si>
    <t>Zhotovitel:</t>
  </si>
  <si>
    <t>Projektant:</t>
  </si>
  <si>
    <t>46712143</t>
  </si>
  <si>
    <t>VARIA s.r.o.</t>
  </si>
  <si>
    <t>True</t>
  </si>
  <si>
    <t>Zpracovatel:</t>
  </si>
  <si>
    <t>D.Prombergerová</t>
  </si>
  <si>
    <t>Poznámka:</t>
  </si>
  <si>
    <t>Soupis prací je sestaven za využití položek Cenové soustavy ÚRS - CÚ 2020/1.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</si>
  <si>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</si>
  <si>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</si>
  <si>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</si>
  <si>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</si>
  <si>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</si>
  <si>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</si>
  <si>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</si>
  <si>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</si>
  <si>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</si>
  <si>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</si>
  <si>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</si>
  <si>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</si>
  <si>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</si>
  <si>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</si>
  <si>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</si>
  <si>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</si>
  <si>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</si>
  <si>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</si>
  <si>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</si>
  <si>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</si>
  <si>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</si>
  <si>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</si>
  <si>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</si>
  <si>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</si>
  <si>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</si>
  <si>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</si>
  <si>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</si>
  <si>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</si>
  <si>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</si>
  <si>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</si>
  <si>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</si>
  <si>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</si>
  <si>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</si>
  <si>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</si>
  <si>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</si>
  <si>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</si>
  <si>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</si>
  <si>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</si>
  <si>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</si>
  <si>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</si>
  <si>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</si>
  <si>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</si>
  <si>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</si>
  <si>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</si>
  <si>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Rekonstrukce kaple na pohřebišti v Krásném Březně - 1.ETAPA+2.ETAPA</t>
  </si>
  <si>
    <t>STA</t>
  </si>
  <si>
    <t>{2b1d9810-1f85-4b7a-8bb6-2063de7e9da4}</t>
  </si>
  <si>
    <t>2</t>
  </si>
  <si>
    <t>/</t>
  </si>
  <si>
    <t>1.1</t>
  </si>
  <si>
    <t xml:space="preserve">Rekonstrukce kaple  -  1.ETAPA  </t>
  </si>
  <si>
    <t>Soupis</t>
  </si>
  <si>
    <t>{5b581f91-f570-45cc-9244-9742d9b91bea}</t>
  </si>
  <si>
    <t>1.2</t>
  </si>
  <si>
    <t xml:space="preserve">Rekonstrukce kaple  -  2.ETAPA </t>
  </si>
  <si>
    <t>{866f3eed-09ea-48c8-ad99-6498b9153db6}</t>
  </si>
  <si>
    <t>1.2.1</t>
  </si>
  <si>
    <t>Stavebně konstrukční řešení  -  2.etapa</t>
  </si>
  <si>
    <t>3</t>
  </si>
  <si>
    <t>{a7bfcd8c-a3c2-4f62-85f7-6b4a0816848a}</t>
  </si>
  <si>
    <t>1.2.2</t>
  </si>
  <si>
    <t>Vnitřní rozvody vody,kanalizace,zařizovací předměty</t>
  </si>
  <si>
    <t>{18d2712d-f913-46b9-8485-46cf70b14e32}</t>
  </si>
  <si>
    <t>1.2.3</t>
  </si>
  <si>
    <t>Silnoproudá elektroinstalace</t>
  </si>
  <si>
    <t>{e6d0d14f-a1ef-47ac-ba89-1662ea549a4a}</t>
  </si>
  <si>
    <t>1.2.4</t>
  </si>
  <si>
    <t>SO 02  -  Venkovní vodovod</t>
  </si>
  <si>
    <t>{fe85155c-0b8b-45a7-9b33-ad6ec2743200}</t>
  </si>
  <si>
    <t>1.2.5</t>
  </si>
  <si>
    <t>SO 03  -  Venkovní kanalizace</t>
  </si>
  <si>
    <t>{9006b4ab-daf8-45f1-a616-0d3ef7f2a598}</t>
  </si>
  <si>
    <t>KRYCÍ LIST SOUPISU PRACÍ</t>
  </si>
  <si>
    <t>Objekt:</t>
  </si>
  <si>
    <t>1 - Rekonstrukce kaple na pohřebišti v Krásném Březně - 1.ETAPA+2.ETAPA</t>
  </si>
  <si>
    <t>Soupis:</t>
  </si>
  <si>
    <t xml:space="preserve">1.1 - Rekonstrukce kaple  -  1.ETAPA  </t>
  </si>
  <si>
    <t>Ing.Jitka Gazdová</t>
  </si>
  <si>
    <t>Varia s.r.o.</t>
  </si>
  <si>
    <t xml:space="preserve"> CZ 46712143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</si>
  <si>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</si>
  <si>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</si>
  <si>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</si>
  <si>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</si>
  <si>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</si>
  <si>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</si>
  <si>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</si>
  <si>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</si>
  <si>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</si>
  <si>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</si>
  <si>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</si>
  <si>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</si>
  <si>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</si>
  <si>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</si>
  <si>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</si>
  <si>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</si>
  <si>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</si>
  <si>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</si>
  <si>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</si>
  <si>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</si>
  <si>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</si>
  <si>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</si>
  <si>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</si>
  <si>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</si>
  <si>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</si>
  <si>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</si>
  <si>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</si>
  <si>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</si>
  <si>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</si>
  <si>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</si>
  <si>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962032631</t>
  </si>
  <si>
    <t>Bourání zdiva komínového nad střechou z cihel na MV nebo MVC</t>
  </si>
  <si>
    <t>m3</t>
  </si>
  <si>
    <t>4</t>
  </si>
  <si>
    <t>-389819852</t>
  </si>
  <si>
    <t>VV</t>
  </si>
  <si>
    <t>0,48*1,20*2,90*2</t>
  </si>
  <si>
    <t>997</t>
  </si>
  <si>
    <t>Přesun sutě</t>
  </si>
  <si>
    <t>997013213</t>
  </si>
  <si>
    <t>Vnitrostaveništní doprava suti a vybouraných hmot pro budovy v do 12 m ručně</t>
  </si>
  <si>
    <t>t</t>
  </si>
  <si>
    <t>266044964</t>
  </si>
  <si>
    <t>997013509</t>
  </si>
  <si>
    <t>Příplatek k odvozu suti a vybouraných hmot na skládku ZKD 1 km přes 1 km</t>
  </si>
  <si>
    <t>523707058</t>
  </si>
  <si>
    <t>5,326*9 'Přepočtené koeficientem množství</t>
  </si>
  <si>
    <t>997013511</t>
  </si>
  <si>
    <t>Odvoz suti a vybouraných hmot z meziskládky na skládku do 1 km s naložením a se složením</t>
  </si>
  <si>
    <t>1487027455</t>
  </si>
  <si>
    <t>5</t>
  </si>
  <si>
    <t>997013831</t>
  </si>
  <si>
    <t>Poplatek za uložení na skládce (skládkovné) stavebního odpadu cihelného kód odpadu 17 01 02</t>
  </si>
  <si>
    <t>2070481421</t>
  </si>
  <si>
    <t>PSV</t>
  </si>
  <si>
    <t>Práce a dodávky PSV</t>
  </si>
  <si>
    <t>764</t>
  </si>
  <si>
    <t>Konstrukce klempířské</t>
  </si>
  <si>
    <t>6</t>
  </si>
  <si>
    <t>764216403</t>
  </si>
  <si>
    <t>Oplechování parapetů rovných mechanicky kotvené z Pz plechu rš 250 mm</t>
  </si>
  <si>
    <t>m</t>
  </si>
  <si>
    <t>16</t>
  </si>
  <si>
    <t>-559254771</t>
  </si>
  <si>
    <t>0,85*2</t>
  </si>
  <si>
    <t>1,05*7</t>
  </si>
  <si>
    <t>1,10*3</t>
  </si>
  <si>
    <t>0,65*1</t>
  </si>
  <si>
    <t>Součet</t>
  </si>
  <si>
    <t>7</t>
  </si>
  <si>
    <t>764218407.1</t>
  </si>
  <si>
    <t>Oplechování rovné římsy mechanicky kotvené z Pz plechu rš 600 mm</t>
  </si>
  <si>
    <t>-119249499</t>
  </si>
  <si>
    <t>,,hlavní loď - ozn.3/K,,</t>
  </si>
  <si>
    <t>32</t>
  </si>
  <si>
    <t>,, ozn.4/K,,</t>
  </si>
  <si>
    <t>17</t>
  </si>
  <si>
    <t>8</t>
  </si>
  <si>
    <t>764518421</t>
  </si>
  <si>
    <t>Svody kruhové včetně objímek, kolen, odskoků z Pz plechu průměru 80 mm</t>
  </si>
  <si>
    <t>819323124</t>
  </si>
  <si>
    <t>,,ozn.11K,,</t>
  </si>
  <si>
    <t>13</t>
  </si>
  <si>
    <t>,,ozn.10K,,</t>
  </si>
  <si>
    <t>2,40</t>
  </si>
  <si>
    <t>998764102</t>
  </si>
  <si>
    <t>Přesun hmot tonážní pro konstrukce klempířské v objektech v do 12 m</t>
  </si>
  <si>
    <t>-818475454</t>
  </si>
  <si>
    <t>998764181</t>
  </si>
  <si>
    <t>Příplatek k přesunu hmot tonážní 764 prováděný bez použití mechanizace</t>
  </si>
  <si>
    <t>94840062</t>
  </si>
  <si>
    <t>766</t>
  </si>
  <si>
    <t>Konstrukce truhlářské</t>
  </si>
  <si>
    <t>11</t>
  </si>
  <si>
    <t>766621111</t>
  </si>
  <si>
    <t>Montáž dřevěných oken plochy přes 1 m2 špaletových výšky do 1,5 m s rámem do zdiva</t>
  </si>
  <si>
    <t>m2</t>
  </si>
  <si>
    <t>-1711301652</t>
  </si>
  <si>
    <t>,,10 T,,</t>
  </si>
  <si>
    <t>0,60*1,29</t>
  </si>
  <si>
    <t>12</t>
  </si>
  <si>
    <t>766621112</t>
  </si>
  <si>
    <t>Montáž dřevěných oken plochy přes 1 m2 špaletových výšky do 2,5 m s rámem do zdiva</t>
  </si>
  <si>
    <t>-1046995924</t>
  </si>
  <si>
    <t>2,56</t>
  </si>
  <si>
    <t>766621113</t>
  </si>
  <si>
    <t>Montáž dřevěných oken plochy přes 1 m2 špaletových výšky přes 2,5 m s rámem do zdiva</t>
  </si>
  <si>
    <t>-1077510041</t>
  </si>
  <si>
    <t>2,722</t>
  </si>
  <si>
    <t>14</t>
  </si>
  <si>
    <t>766660421</t>
  </si>
  <si>
    <t>Montáž vchodových dveří jednokřídlových s nadsvětlíkem do zdiva</t>
  </si>
  <si>
    <t>kus</t>
  </si>
  <si>
    <t>-1557434347</t>
  </si>
  <si>
    <t>M</t>
  </si>
  <si>
    <t>611627001</t>
  </si>
  <si>
    <t>dveře dřevěnéplné vstupní s nadsvětlíkem 80x2250+550mm,ozn.5aT,5bT,,(dle stávajících),,včetně rámu</t>
  </si>
  <si>
    <t>-1045249967</t>
  </si>
  <si>
    <t>766660451.1</t>
  </si>
  <si>
    <t>Osazení repasovaných vchodových dveří 2křídlových bez nadsvětlíku</t>
  </si>
  <si>
    <t>-1417437475</t>
  </si>
  <si>
    <t>611627002</t>
  </si>
  <si>
    <t>ks</t>
  </si>
  <si>
    <t>205466308</t>
  </si>
  <si>
    <t>18</t>
  </si>
  <si>
    <t>766660722.1</t>
  </si>
  <si>
    <t xml:space="preserve">Montáž dveřního kování </t>
  </si>
  <si>
    <t>-2115904575</t>
  </si>
  <si>
    <t>19</t>
  </si>
  <si>
    <t>549146100.2</t>
  </si>
  <si>
    <t>historické kování</t>
  </si>
  <si>
    <t>314018296</t>
  </si>
  <si>
    <t>P</t>
  </si>
  <si>
    <t>Poznámka k položce:
č.zboží ACE00018, cena zahrnuje kování včetně rozet a montážního materiálu.</t>
  </si>
  <si>
    <t>20</t>
  </si>
  <si>
    <t>998766202</t>
  </si>
  <si>
    <t>Přesun hmot procentní pro konstrukce truhlářské v objektech v do 12 m</t>
  </si>
  <si>
    <t>%</t>
  </si>
  <si>
    <t>741507921</t>
  </si>
  <si>
    <t xml:space="preserve">1.2 - Rekonstrukce kaple  -  2.ETAPA </t>
  </si>
  <si>
    <t>Úroveň 3:</t>
  </si>
  <si>
    <t>1.2.1 - Stavebně konstrukční řešení  -  2.etapa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</si>
  <si>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</si>
  <si>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</si>
  <si>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</si>
  <si>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</si>
  <si>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</si>
  <si>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</si>
  <si>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</si>
  <si>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</si>
  <si>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</si>
  <si>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</si>
  <si>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</si>
  <si>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</si>
  <si>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</si>
  <si>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</si>
  <si>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Zemní práce</t>
  </si>
  <si>
    <t>132351251</t>
  </si>
  <si>
    <t>Hloubení rýh nezapažených š do 2000 mm v hornině třídy těžitelnosti II, skupiny 4 objem do 20 m3 strojně</t>
  </si>
  <si>
    <t>1996262718</t>
  </si>
  <si>
    <t>,,hloubení výkopku pro drenáž,,</t>
  </si>
  <si>
    <t>15,95</t>
  </si>
  <si>
    <t>174101101</t>
  </si>
  <si>
    <t>Zásyp jam, šachet rýh nebo kolem objektů sypaninou se zhutněním</t>
  </si>
  <si>
    <t>261121806</t>
  </si>
  <si>
    <t>41,26-11,06-36,866*0,05-36,866*0,10-36,866*0,10-36,866*0,03</t>
  </si>
  <si>
    <t>175111101</t>
  </si>
  <si>
    <t>Obsypání potrubí ručně sypaninou bez prohození, uloženou do 3 m</t>
  </si>
  <si>
    <t>-873909216</t>
  </si>
  <si>
    <t>,,drenáž,,</t>
  </si>
  <si>
    <t>(10,90+4,48+1+7,92+1+4,48+10,90+4,48+1+3,216+3,372+3,216+1+4,48)*0,60*0,30</t>
  </si>
  <si>
    <t>583374020</t>
  </si>
  <si>
    <t>kamenivo dekorační (kačírek) frakce 16/22</t>
  </si>
  <si>
    <t>-1945040029</t>
  </si>
  <si>
    <t>11,06*1,6</t>
  </si>
  <si>
    <t>Svislé a kompletní konstrukce</t>
  </si>
  <si>
    <t>317944321</t>
  </si>
  <si>
    <t>Válcované nosníky do č.12 dodatečně osazované do připravených otvorů</t>
  </si>
  <si>
    <t>-80952793</t>
  </si>
  <si>
    <t>I č.10</t>
  </si>
  <si>
    <t>8,34*1,20/1000*3</t>
  </si>
  <si>
    <t>346244381</t>
  </si>
  <si>
    <t>Plentování jednostranné v do 200 mm válcovaných nosníků cihlami</t>
  </si>
  <si>
    <t>229458430</t>
  </si>
  <si>
    <t>0,90*0,30</t>
  </si>
  <si>
    <t>Vodorovné konstrukce</t>
  </si>
  <si>
    <t>413232221</t>
  </si>
  <si>
    <t>Zazdívka zhlaví válcovaných nosníků v do 300 mm</t>
  </si>
  <si>
    <t>-946144728</t>
  </si>
  <si>
    <t>434191423</t>
  </si>
  <si>
    <t>Osazení schodišťových stupňů kamenných pemrlovaných na desku</t>
  </si>
  <si>
    <t>-1172211232</t>
  </si>
  <si>
    <t>,,stávající stupně,,</t>
  </si>
  <si>
    <t>2,30+3+3,60+0,60*2+0,30*2</t>
  </si>
  <si>
    <t>1,20+1,20+0,60+0,60</t>
  </si>
  <si>
    <t>1,60+1,60+1,60+1,60</t>
  </si>
  <si>
    <t>Komunikace pozemní</t>
  </si>
  <si>
    <t>564710011</t>
  </si>
  <si>
    <t>Podklad z kameniva hrubého drceného vel. 8-16 mm tl 50 mm</t>
  </si>
  <si>
    <t>-1232280492</t>
  </si>
  <si>
    <t>,,okapový chodník,,</t>
  </si>
  <si>
    <t>(10,90+4,48+1+7,92+1+4,48+10,90+4,48+1+3,216+3,372+3,216+1+4,48)*0,60</t>
  </si>
  <si>
    <t>564811111</t>
  </si>
  <si>
    <t>Podklad ze štěrkodrtě ŠD tl 50 mm</t>
  </si>
  <si>
    <t>-1017146354</t>
  </si>
  <si>
    <t>564831111</t>
  </si>
  <si>
    <t>Podklad ze štěrkodrtě ŠD tl 100 mm</t>
  </si>
  <si>
    <t>1466570904</t>
  </si>
  <si>
    <t>591211111</t>
  </si>
  <si>
    <t>Kladení dlažby z kostek drobných z kamene do lože z kameniva těženého tl 50 mm</t>
  </si>
  <si>
    <t>1093723679</t>
  </si>
  <si>
    <t>58381007</t>
  </si>
  <si>
    <t>kostka dlažební žula drobná 8/10</t>
  </si>
  <si>
    <t>-1323399898</t>
  </si>
  <si>
    <t>Úpravy povrchů, podlahy a osazování výplní</t>
  </si>
  <si>
    <t>611311121</t>
  </si>
  <si>
    <t>Vápenná omítka hladká jednovrstvá vnitřních stropů rovných nanášená ručně</t>
  </si>
  <si>
    <t>1803454461</t>
  </si>
  <si>
    <t>,,podhled dveřního otvoru,,</t>
  </si>
  <si>
    <t>0,48*0,85</t>
  </si>
  <si>
    <t>612321141</t>
  </si>
  <si>
    <t>Vápenocementová omítka štuková dvouvrstvá vnitřních stěn nanášená ručně</t>
  </si>
  <si>
    <t>1221196271</t>
  </si>
  <si>
    <t>(4+3,30)*2*3,50-1*2,50+1*0,48*2+2,50*0,48*2-0,90*2,50+0,40*2,50*2+0,95*0,40</t>
  </si>
  <si>
    <t>Mezisoučet</t>
  </si>
  <si>
    <t>(4,48+4)*2*3,50-1*2,50*2+1*0,48*2*2+2,50*0,48*2*2</t>
  </si>
  <si>
    <t>(4+3)*2*3,50-1*2,50+1*0,48*2+2,50*0,48*2-1,30*2,50-0,80*2,80+0,80*0,30+0,30*2,80*2</t>
  </si>
  <si>
    <t>(4+4,50)*2*3,50-1*2,50*3+1*0,48*2*3+2,50*0,48*2*3-0,90*2,50+0,30*0,90+0,30*2,50*2</t>
  </si>
  <si>
    <t>(11,081+2+2,20+2+11,081+5)*5,80</t>
  </si>
  <si>
    <t>5*3,50/2</t>
  </si>
  <si>
    <t>-1*2,70*3</t>
  </si>
  <si>
    <t>-0,95*2,0*3</t>
  </si>
  <si>
    <t>-0,80*2,20*2</t>
  </si>
  <si>
    <t>-1,65*4,20</t>
  </si>
  <si>
    <t>(1+2,70)*2*0,48*3</t>
  </si>
  <si>
    <t>(0,80+2,20)*2*0,48*2</t>
  </si>
  <si>
    <t>(1,65+4,20+4,20)*0,20</t>
  </si>
  <si>
    <t>odpočet ostění</t>
  </si>
  <si>
    <t>-42,448</t>
  </si>
  <si>
    <t>odpočet obkladu</t>
  </si>
  <si>
    <t>-22,52</t>
  </si>
  <si>
    <t>,,ODPOČET HOTOVÉ PLOCHY,,</t>
  </si>
  <si>
    <t>-300</t>
  </si>
  <si>
    <t>612325302</t>
  </si>
  <si>
    <t>Vápenocementová štuková omítka ostění nebo nadpraží</t>
  </si>
  <si>
    <t>-1071820370</t>
  </si>
  <si>
    <t>1*0,48+2,50*0,48*2+0,40*2,50*2+0,95*0,40</t>
  </si>
  <si>
    <t>1*0,48*2+2,50*0,48*2*2</t>
  </si>
  <si>
    <t>1*0,48+2,50*0,48*2+0,80*0,30+0,30*2,80*2</t>
  </si>
  <si>
    <t>1*0,48*3+2,50*0,48*2*3+0,30*0,90+0,30*2,50*2</t>
  </si>
  <si>
    <t>(1+2,70+2,70)*0,48*3</t>
  </si>
  <si>
    <t>(0,80+2,20+2,20)*0,48*2</t>
  </si>
  <si>
    <t>622325312</t>
  </si>
  <si>
    <t>Oprava vnější vápenocementové štukové omítky složitosti 2 v rozsahu do 30%</t>
  </si>
  <si>
    <t>-82647265</t>
  </si>
  <si>
    <t>,,oprava z nově provedené omítky,,</t>
  </si>
  <si>
    <t>622325319</t>
  </si>
  <si>
    <t>Oprava vnější vápenocementové štukové omítky složitosti 2 v rozsahu do 100%</t>
  </si>
  <si>
    <t>-1158687810</t>
  </si>
  <si>
    <t>,,Oprava omítek říms je zahrnuta ve složitosti fasády,,</t>
  </si>
  <si>
    <t>4,48*5+8,94*5,50+4,48*5,90*2+8,94*5,90+4,48*5,55</t>
  </si>
  <si>
    <t>5,92*7,20-0,80*3,60+5,92*5,50/2+11,80*1,20*2</t>
  </si>
  <si>
    <t>(1,82+3,216+3,372+3,218+1,82)*7,20</t>
  </si>
  <si>
    <t>-1*2,10*5</t>
  </si>
  <si>
    <t>-1,05*2,88*3</t>
  </si>
  <si>
    <t>-0,80*2,80*2</t>
  </si>
  <si>
    <t>(0,80+2,20+2,20)*0,20*2</t>
  </si>
  <si>
    <t>(1+2,10+2,10)*0,20*5</t>
  </si>
  <si>
    <t>(1,05+2,88+2,88)*0,20*3</t>
  </si>
  <si>
    <t>631311114</t>
  </si>
  <si>
    <t>Mazanina tl do 80 mm z betonu prostého bez zvýšených nároků na prostředí tř. C 16/20</t>
  </si>
  <si>
    <t>-1250156910</t>
  </si>
  <si>
    <t>(60,20+17,92+13,20+12+12+12+18)*0,06</t>
  </si>
  <si>
    <t>1763449310</t>
  </si>
  <si>
    <t>631319175</t>
  </si>
  <si>
    <t>Příplatek k mazanině tl do 240 mm za stržení povrchu spodní vrstvy před vložením výztuže</t>
  </si>
  <si>
    <t>-905684219</t>
  </si>
  <si>
    <t>Trubní vedení</t>
  </si>
  <si>
    <t>22</t>
  </si>
  <si>
    <t>2861433.1</t>
  </si>
  <si>
    <t>Drenážní šachta Opti-control  315/100(šachtový komplet) pro napojení potrubí DN 100 včetně usazení</t>
  </si>
  <si>
    <t>-1567452824</t>
  </si>
  <si>
    <t>23</t>
  </si>
  <si>
    <t>2861433.2</t>
  </si>
  <si>
    <t>Filtrační šachta bez poklopu včetně usazení a montáže poklopu</t>
  </si>
  <si>
    <t>-801862581</t>
  </si>
  <si>
    <t>24</t>
  </si>
  <si>
    <t>286143320.1</t>
  </si>
  <si>
    <t>plastový poklop pro drenážní šachtu(1,5t)</t>
  </si>
  <si>
    <t>-1894607681</t>
  </si>
  <si>
    <t>25</t>
  </si>
  <si>
    <t>871218113.1</t>
  </si>
  <si>
    <t>Kladení drenážního potrubí z flexibilního PVC Opti-Dran DN 100 mm</t>
  </si>
  <si>
    <t>-82654857</t>
  </si>
  <si>
    <t>10,90+4,48+1+7,92+1+4,48+10,90+4,48+1+3,216+3,372+3,216+1+4,48</t>
  </si>
  <si>
    <t>26</t>
  </si>
  <si>
    <t>286112230.1</t>
  </si>
  <si>
    <t>trubka drenážní flexibilní Opti-Dran D 100 mm</t>
  </si>
  <si>
    <t>1034377080</t>
  </si>
  <si>
    <t>27</t>
  </si>
  <si>
    <t>286112230.2</t>
  </si>
  <si>
    <t>koleno 90 st. drenážní  D 100 mm</t>
  </si>
  <si>
    <t>-1584288480</t>
  </si>
  <si>
    <t>28</t>
  </si>
  <si>
    <t>919726121</t>
  </si>
  <si>
    <t>Geotextilie pro ochranu, separaci a filtraci netkaná měrná hmotnost do 200 g/m2</t>
  </si>
  <si>
    <t>818755922</t>
  </si>
  <si>
    <t>2x(1x dno rýhy+1x na štěrk.zásyp)</t>
  </si>
  <si>
    <t>(10,90+4,48+1+7,92+1+4,48+10,90+4,48+1+3,216+3,372+3,216+1+4,48)*0,60*2</t>
  </si>
  <si>
    <t>29</t>
  </si>
  <si>
    <t>941111121</t>
  </si>
  <si>
    <t>Montáž lešení řadového trubkového lehkého s podlahami zatížení do 200 kg/m2 š do 1,2 m v do 10 m</t>
  </si>
  <si>
    <t>1365516780</t>
  </si>
  <si>
    <t>,,pro opravu provedené fasády z 30%</t>
  </si>
  <si>
    <t>30</t>
  </si>
  <si>
    <t>941111221</t>
  </si>
  <si>
    <t>Příplatek k lešení řadovému trubkovému lehkému s podlahami š 1,2 m v 10 m za první a ZKD den použití</t>
  </si>
  <si>
    <t>-689136319</t>
  </si>
  <si>
    <t>31</t>
  </si>
  <si>
    <t>941112821</t>
  </si>
  <si>
    <t>Demontáž lešení řadového trubkového lehkého bez podlah zatížení do 200 kg/m2 š do 1,2 m v do 10 m</t>
  </si>
  <si>
    <t>1212145410</t>
  </si>
  <si>
    <t>952901111</t>
  </si>
  <si>
    <t>Vyčištění budov bytové a občanské výstavby při výšce podlaží do 4 m</t>
  </si>
  <si>
    <t>1347232768</t>
  </si>
  <si>
    <t>17,92+13,20+12+18</t>
  </si>
  <si>
    <t>33</t>
  </si>
  <si>
    <t>963022819</t>
  </si>
  <si>
    <t>Bourání kamenných schodišťových stupňů zhotovených na místě</t>
  </si>
  <si>
    <t>547051571</t>
  </si>
  <si>
    <t>,,ozn.7,,</t>
  </si>
  <si>
    <t>34</t>
  </si>
  <si>
    <t>965082941</t>
  </si>
  <si>
    <t>Odstranění násypů pod podlahami tl přes 200 mm</t>
  </si>
  <si>
    <t>-1816428525</t>
  </si>
  <si>
    <t>,,ozn.1,,</t>
  </si>
  <si>
    <t>(35+17,92+13,20+25,20+12+18)*0,55</t>
  </si>
  <si>
    <t>35</t>
  </si>
  <si>
    <t>974031167</t>
  </si>
  <si>
    <t>Vysekání rýh ve zdivu cihelném hl do 150 mm š do 300 mm</t>
  </si>
  <si>
    <t>-1948934492</t>
  </si>
  <si>
    <t>,,pro osazení I,,</t>
  </si>
  <si>
    <t>0,90</t>
  </si>
  <si>
    <t>36</t>
  </si>
  <si>
    <t>978015341</t>
  </si>
  <si>
    <t>Otlučení (osekání) vnější vápenné nebo vápenocementové omítky stupně členitosti 1 a 2 rozsahu do 30%</t>
  </si>
  <si>
    <t>20020043</t>
  </si>
  <si>
    <t>,,otlučení části nově provedené fasády,,</t>
  </si>
  <si>
    <t>37</t>
  </si>
  <si>
    <t>526236722</t>
  </si>
  <si>
    <t>38</t>
  </si>
  <si>
    <t>-850870464</t>
  </si>
  <si>
    <t>100,608*9 'Přepočtené koeficientem množství</t>
  </si>
  <si>
    <t>39</t>
  </si>
  <si>
    <t>-511281452</t>
  </si>
  <si>
    <t>40</t>
  </si>
  <si>
    <t>997013631</t>
  </si>
  <si>
    <t>Poplatek za uložení na skládce (skládkovné) stavebního odpadu směsného kód odpadu 17 09 04</t>
  </si>
  <si>
    <t>-634912346</t>
  </si>
  <si>
    <t>998</t>
  </si>
  <si>
    <t>Přesun hmot</t>
  </si>
  <si>
    <t>41</t>
  </si>
  <si>
    <t>998018002</t>
  </si>
  <si>
    <t>Přesun hmot ruční pro budovy v do 12 m</t>
  </si>
  <si>
    <t>1673499692</t>
  </si>
  <si>
    <t>711</t>
  </si>
  <si>
    <t>Izolace proti vodě, vlhkosti a plynům</t>
  </si>
  <si>
    <t>42</t>
  </si>
  <si>
    <t>711111001</t>
  </si>
  <si>
    <t>Provedení izolace proti zemní vlhkosti vodorovné za studena nátěrem penetračním</t>
  </si>
  <si>
    <t>594216478</t>
  </si>
  <si>
    <t>60,20+17,92+13,20+12+12+12+18</t>
  </si>
  <si>
    <t>43</t>
  </si>
  <si>
    <t>111631500</t>
  </si>
  <si>
    <t>lak penetrační asfaltový</t>
  </si>
  <si>
    <t>1151591960</t>
  </si>
  <si>
    <t>145,32*0,0003 'Přepočtené koeficientem množství</t>
  </si>
  <si>
    <t>44</t>
  </si>
  <si>
    <t>711132111</t>
  </si>
  <si>
    <t>Provedení izolace proti zemní vlhkosti pásy na sucho samolepící svislé</t>
  </si>
  <si>
    <t>-1216998927</t>
  </si>
  <si>
    <t>(8,94+4,48+1+6+1+4,48+8,94+4,48+1,82+2,398+2,560+2,404+1,82+4,48)*1</t>
  </si>
  <si>
    <t>45</t>
  </si>
  <si>
    <t>62866281</t>
  </si>
  <si>
    <t>pás asfaltový samolepicí modifikovaný SBS tl 3mm s vložkou ze skleněné tkaniny se spalitelnou fólií nebo jemnozrnným minerálním posypem nebo textilií na horním povrchu</t>
  </si>
  <si>
    <t>206344640</t>
  </si>
  <si>
    <t>46</t>
  </si>
  <si>
    <t>711141559</t>
  </si>
  <si>
    <t>Provedení izolace proti zemní vlhkosti pásy přitavením vodorovné NAIP</t>
  </si>
  <si>
    <t>-1860099534</t>
  </si>
  <si>
    <t>47</t>
  </si>
  <si>
    <t>62855003</t>
  </si>
  <si>
    <t>pás asfaltový natavitelný modifikovaný SBS tl 4mm s vložkou z polyesterové rohože a hrubozrnným břidličným posypem na horním povrchu</t>
  </si>
  <si>
    <t>-1532917843</t>
  </si>
  <si>
    <t>48</t>
  </si>
  <si>
    <t>711161212</t>
  </si>
  <si>
    <t>Izolace proti zemní vlhkosti nopovou fólií svislá, nopek v 8,0 mm, tl do 0,6 mm</t>
  </si>
  <si>
    <t>-1921468386</t>
  </si>
  <si>
    <t>49</t>
  </si>
  <si>
    <t>711161383</t>
  </si>
  <si>
    <t>Izolace proti zemní vlhkosti nopovou fólií ukončení horní lištou</t>
  </si>
  <si>
    <t>-2097481264</t>
  </si>
  <si>
    <t>8,94+4,48+1+6+1+4,48+8,94+4,48+1,82+2,398+2,560+2,404+1,82+4,48</t>
  </si>
  <si>
    <t>50</t>
  </si>
  <si>
    <t>998711102</t>
  </si>
  <si>
    <t>Přesun hmot tonážní pro izolace proti vodě, vlhkosti a plynům v objektech výšky do 12 m</t>
  </si>
  <si>
    <t>1024406225</t>
  </si>
  <si>
    <t>51</t>
  </si>
  <si>
    <t>998711181</t>
  </si>
  <si>
    <t>Příplatek k přesunu hmot tonážní 711 prováděný bez použití mechanizace</t>
  </si>
  <si>
    <t>-4067179</t>
  </si>
  <si>
    <t>713</t>
  </si>
  <si>
    <t>Izolace tepelné</t>
  </si>
  <si>
    <t>52</t>
  </si>
  <si>
    <t>713121111</t>
  </si>
  <si>
    <t>Montáž izolace tepelné podlah volně kladenými rohožemi, pásy, dílci, deskami 1 vrstva</t>
  </si>
  <si>
    <t>-1694563632</t>
  </si>
  <si>
    <t>53</t>
  </si>
  <si>
    <t>BCL.0001494.URS</t>
  </si>
  <si>
    <t>deska EPS 100 Z kašírovaná V 60 S 35 3000x1000x60mm</t>
  </si>
  <si>
    <t>-807376127</t>
  </si>
  <si>
    <t>145,32*1,02 'Přepočtené koeficientem množství</t>
  </si>
  <si>
    <t>54</t>
  </si>
  <si>
    <t>998713102</t>
  </si>
  <si>
    <t>Přesun hmot tonážní pro izolace tepelné v objektech v do 12 m</t>
  </si>
  <si>
    <t>-612610694</t>
  </si>
  <si>
    <t>55</t>
  </si>
  <si>
    <t>998713181</t>
  </si>
  <si>
    <t>Příplatek k přesunu hmot tonážní 713 prováděný bez použití mechanizace</t>
  </si>
  <si>
    <t>-1176359619</t>
  </si>
  <si>
    <t>763</t>
  </si>
  <si>
    <t>Konstrukce suché výstavby</t>
  </si>
  <si>
    <t>56</t>
  </si>
  <si>
    <t>763111331</t>
  </si>
  <si>
    <t>SDK příčka tl 75 mm profil CW+UW 50 desky 1xH2 12,5 s izolací EI 30 Rw do 45 dB</t>
  </si>
  <si>
    <t>-1565492674</t>
  </si>
  <si>
    <t>1,90*3,50-0,70*1,97</t>
  </si>
  <si>
    <t>57</t>
  </si>
  <si>
    <t>763111333</t>
  </si>
  <si>
    <t>SDK příčka tl 100 mm profil CW+UW 75 desky 1xH2 12,5 s izolací EI 30 Rw do 45 dB</t>
  </si>
  <si>
    <t>290781127</t>
  </si>
  <si>
    <t>(1,55+1,45)*3,50</t>
  </si>
  <si>
    <t>-0,80*1,97</t>
  </si>
  <si>
    <t>58</t>
  </si>
  <si>
    <t>763111717</t>
  </si>
  <si>
    <t>SDK příčka základní penetrační nátěr (oboustranně)</t>
  </si>
  <si>
    <t>-1937251339</t>
  </si>
  <si>
    <t>,,výška nátěru pod podhled,,</t>
  </si>
  <si>
    <t>(1,90*3,30-0,70*1,97)*2</t>
  </si>
  <si>
    <t>(1,55+1,45)*3,30*2</t>
  </si>
  <si>
    <t>-0,80*1,97*2</t>
  </si>
  <si>
    <t>59</t>
  </si>
  <si>
    <t>763131452</t>
  </si>
  <si>
    <t>SDK podhled deska 1xH2 12,5 s izolací dvouvrstvá spodní kce profil CD+UD</t>
  </si>
  <si>
    <t>680229722</t>
  </si>
  <si>
    <t>12+12+12+18</t>
  </si>
  <si>
    <t>60</t>
  </si>
  <si>
    <t>763131714</t>
  </si>
  <si>
    <t>SDK podhled základní penetrační nátěr</t>
  </si>
  <si>
    <t>640629348</t>
  </si>
  <si>
    <t>61</t>
  </si>
  <si>
    <t>763131751</t>
  </si>
  <si>
    <t>Montáž parotěsné zábrany do SDK podhledu</t>
  </si>
  <si>
    <t>418118032</t>
  </si>
  <si>
    <t>,,S5-střecha nad podkrovím vrátnice,,</t>
  </si>
  <si>
    <t>54-18</t>
  </si>
  <si>
    <t>62</t>
  </si>
  <si>
    <t>283292100</t>
  </si>
  <si>
    <t>zábrana parotěsná PK-BAR SPECIÁL role 1,5 x 50 m</t>
  </si>
  <si>
    <t>1458062018</t>
  </si>
  <si>
    <t>Poznámka k položce:
Parotěsná zábrana zpevněná mřížkou s hlavní funkcí jako větrotěsná zábrana..</t>
  </si>
  <si>
    <t>36*1,2 'Přepočtené koeficientem množství</t>
  </si>
  <si>
    <t>63</t>
  </si>
  <si>
    <t>763131752</t>
  </si>
  <si>
    <t>Montáž jedné vrstvy tepelné izolace do SDK podhledu</t>
  </si>
  <si>
    <t>-302588075</t>
  </si>
  <si>
    <t>-18</t>
  </si>
  <si>
    <t>64</t>
  </si>
  <si>
    <t>63148102</t>
  </si>
  <si>
    <t>deska tepelně izolační minerální univerzální λ=0,038-0,039 tl 60mm</t>
  </si>
  <si>
    <t>-1793624993</t>
  </si>
  <si>
    <t>36*1,02 'Přepočtené koeficientem množství</t>
  </si>
  <si>
    <t>65</t>
  </si>
  <si>
    <t>763181311</t>
  </si>
  <si>
    <t>Montáž jednokřídlové kovové zárubně SDK příčka</t>
  </si>
  <si>
    <t>450266820</t>
  </si>
  <si>
    <t>66</t>
  </si>
  <si>
    <t>55331511</t>
  </si>
  <si>
    <t>zárubeň ocelová pro sádrokarton 75 levá/pravá 700</t>
  </si>
  <si>
    <t>-273162112</t>
  </si>
  <si>
    <t>,,pro dveře 1/T,,</t>
  </si>
  <si>
    <t>67</t>
  </si>
  <si>
    <t>55331512</t>
  </si>
  <si>
    <t>zárubeň ocelová pro sádrokarton 75 levá/pravá 800</t>
  </si>
  <si>
    <t>932667542</t>
  </si>
  <si>
    <t>,,pro dveře 2/T,,</t>
  </si>
  <si>
    <t>68</t>
  </si>
  <si>
    <t>998763302</t>
  </si>
  <si>
    <t>Přesun hmot tonážní pro sádrokartonové konstrukce v objektech v do 12 m</t>
  </si>
  <si>
    <t>-488922888</t>
  </si>
  <si>
    <t>69</t>
  </si>
  <si>
    <t>998763381</t>
  </si>
  <si>
    <t>Příplatek k přesunu hmot tonážní 763 SDK prováděný bez použití mechanizace</t>
  </si>
  <si>
    <t>742711382</t>
  </si>
  <si>
    <t>70</t>
  </si>
  <si>
    <t>-1072177749</t>
  </si>
  <si>
    <t>1*2,50*5</t>
  </si>
  <si>
    <t>-8,75</t>
  </si>
  <si>
    <t>71</t>
  </si>
  <si>
    <t>766660001</t>
  </si>
  <si>
    <t>Montáž dveřních křídel otvíravých jednokřídlových š do 0,8 m do ocelové zárubně</t>
  </si>
  <si>
    <t>1950082241</t>
  </si>
  <si>
    <t>72</t>
  </si>
  <si>
    <t>611627000.1</t>
  </si>
  <si>
    <t>dveře vnitřní hladké dýha dub plné 1křídlové 70x197 cm ELEGANT KOMFORT M10,,ozn.1/T,,</t>
  </si>
  <si>
    <t>743977269</t>
  </si>
  <si>
    <t>73</t>
  </si>
  <si>
    <t>611627000.2</t>
  </si>
  <si>
    <t>dveře vnitřní hladké dýha dub plné 1křídlové 90x197 cm ELEGANT KOMFORT M10 ,,ozn.2/T,,</t>
  </si>
  <si>
    <t>-1871071049</t>
  </si>
  <si>
    <t>74</t>
  </si>
  <si>
    <t>766660171</t>
  </si>
  <si>
    <t>Montáž dveřních křídel otvíravých jednokřídlových š do 0,8 m do obložkové zárubně</t>
  </si>
  <si>
    <t>1569941771</t>
  </si>
  <si>
    <t>,,3/T,,</t>
  </si>
  <si>
    <t>75</t>
  </si>
  <si>
    <t>611627000.4</t>
  </si>
  <si>
    <t>dveře vnitřní hladké dýha dub prosklené 1křídlové 80x197 cm ELEGANT KOMFORT M40 ,,ozn.3/T,,</t>
  </si>
  <si>
    <t>-2036132171</t>
  </si>
  <si>
    <t>76</t>
  </si>
  <si>
    <t>766660172</t>
  </si>
  <si>
    <t>Montáž dveřních křídel otvíravých jednokřídlových š přes 0,8 m do obložkové zárubně</t>
  </si>
  <si>
    <t>-807904012</t>
  </si>
  <si>
    <t>,,pro dveře 4a,b/T,,</t>
  </si>
  <si>
    <t>77</t>
  </si>
  <si>
    <t>611627000.5</t>
  </si>
  <si>
    <t>dveře vnitřní plné 1křídlové 95x250 cm (dle stávajících,,ozn.4aT,,</t>
  </si>
  <si>
    <t>72266658</t>
  </si>
  <si>
    <t>78</t>
  </si>
  <si>
    <t>611627000.7</t>
  </si>
  <si>
    <t>dveře vnitřní plné 1křídlové 95x250 cm (dle stávajících) ,,ozn.,4bT,,</t>
  </si>
  <si>
    <t>638497942</t>
  </si>
  <si>
    <t>79</t>
  </si>
  <si>
    <t>766660729</t>
  </si>
  <si>
    <t>Montáž dveřního interiérového kování - štítku s klikou</t>
  </si>
  <si>
    <t>-1316031323</t>
  </si>
  <si>
    <t>80</t>
  </si>
  <si>
    <t>54914610</t>
  </si>
  <si>
    <t>kování dveřní vrchní klika včetně rozet a montážního materiálu R BB nerez PK</t>
  </si>
  <si>
    <t>449622792</t>
  </si>
  <si>
    <t>81</t>
  </si>
  <si>
    <t>-480188287</t>
  </si>
  <si>
    <t>82</t>
  </si>
  <si>
    <t>766682113</t>
  </si>
  <si>
    <t>Montáž zárubní obložkových pro dveře jednokřídlové tl stěny přes 350 mm</t>
  </si>
  <si>
    <t>477776754</t>
  </si>
  <si>
    <t>,,pro dveře 3/T,,</t>
  </si>
  <si>
    <t>83</t>
  </si>
  <si>
    <t>61182264</t>
  </si>
  <si>
    <t>zárubeň obložková pro dveře 1křídlé 600,700,800,900x1970mm tl 180-250mm dub,buk</t>
  </si>
  <si>
    <t>-346244799</t>
  </si>
  <si>
    <t>84</t>
  </si>
  <si>
    <t>766682111</t>
  </si>
  <si>
    <t>Montáž zárubní obložkových pro dveře jednokřídlové tl stěny do 170 mm</t>
  </si>
  <si>
    <t>-905816105</t>
  </si>
  <si>
    <t>,,pro dveře 4a/T,4b/T,,,</t>
  </si>
  <si>
    <t>1+2</t>
  </si>
  <si>
    <t>85</t>
  </si>
  <si>
    <t>611822620.2</t>
  </si>
  <si>
    <t xml:space="preserve">zárubeň obložková pro dveře 1křídlové 95x250 cm, tl. 6 - 17 cm  </t>
  </si>
  <si>
    <t>-2079178163</t>
  </si>
  <si>
    <t>,,4a/Tb/T,,</t>
  </si>
  <si>
    <t>86</t>
  </si>
  <si>
    <t>766694112</t>
  </si>
  <si>
    <t>Montáž parapetních desek dřevěných nebo plastových šířky do 30 cm délky do 1,6 m</t>
  </si>
  <si>
    <t>1820064834</t>
  </si>
  <si>
    <t>,,dřevěné parapety,,</t>
  </si>
  <si>
    <t>,,lamino parapety,,</t>
  </si>
  <si>
    <t>87</t>
  </si>
  <si>
    <t>6111</t>
  </si>
  <si>
    <t>deska parapetní masil dub 1200/160 mm</t>
  </si>
  <si>
    <t>-1667000333</t>
  </si>
  <si>
    <t>1,20*0,16*2</t>
  </si>
  <si>
    <t>88</t>
  </si>
  <si>
    <t>60794100.1</t>
  </si>
  <si>
    <t>deska parapetní dřevotřísková vnitřní 160x1000mm</t>
  </si>
  <si>
    <t>416941136</t>
  </si>
  <si>
    <t>1,40*5</t>
  </si>
  <si>
    <t>89</t>
  </si>
  <si>
    <t>60794121</t>
  </si>
  <si>
    <t>koncovka PVC k parapetním dřevotřískovým deskám 600mm</t>
  </si>
  <si>
    <t>1985217313</t>
  </si>
  <si>
    <t>,,pro parapet lamino,,</t>
  </si>
  <si>
    <t>90</t>
  </si>
  <si>
    <t>-867668789</t>
  </si>
  <si>
    <t>771</t>
  </si>
  <si>
    <t>Podlahy z dlaždic</t>
  </si>
  <si>
    <t>91</t>
  </si>
  <si>
    <t>771574131</t>
  </si>
  <si>
    <t>Montáž podlah keramických velkoformátových z dekorů lepených flexibilním lepidlem do 0,5 ks/ m2</t>
  </si>
  <si>
    <t>-1202491676</t>
  </si>
  <si>
    <t>92</t>
  </si>
  <si>
    <t>597612900</t>
  </si>
  <si>
    <t xml:space="preserve">dlaždice keramické </t>
  </si>
  <si>
    <t>-1432066206</t>
  </si>
  <si>
    <t>145,32*1,1 'Přepočtené koeficientem množství</t>
  </si>
  <si>
    <t>93</t>
  </si>
  <si>
    <t>771579196</t>
  </si>
  <si>
    <t>Příplatek k montáži podlah keramických lepených flexibilním lepidlem za spárování tmelem dvousložkovým</t>
  </si>
  <si>
    <t>319693242</t>
  </si>
  <si>
    <t>94</t>
  </si>
  <si>
    <t>771591111</t>
  </si>
  <si>
    <t>Nátěr penetrační na podlahu</t>
  </si>
  <si>
    <t>2135962687</t>
  </si>
  <si>
    <t>95</t>
  </si>
  <si>
    <t>998771102</t>
  </si>
  <si>
    <t>Přesun hmot tonážní pro podlahy z dlaždic v objektech v do 12 m</t>
  </si>
  <si>
    <t>-2095594900</t>
  </si>
  <si>
    <t>96</t>
  </si>
  <si>
    <t>998771181</t>
  </si>
  <si>
    <t>Příplatek k přesunu hmot tonážní 771 prováděný bez použití mechanizace</t>
  </si>
  <si>
    <t>607919294</t>
  </si>
  <si>
    <t>781</t>
  </si>
  <si>
    <t>Dokončovací práce - obklady</t>
  </si>
  <si>
    <t>97</t>
  </si>
  <si>
    <t>781473113</t>
  </si>
  <si>
    <t>Montáž obkladů vnitřních keramických hladkých do 19 ks/m2 lepených standardním lepidlem</t>
  </si>
  <si>
    <t>775334929</t>
  </si>
  <si>
    <t>,,1.05c,,</t>
  </si>
  <si>
    <t>(1,90+0,90)*2*2-0,70*2</t>
  </si>
  <si>
    <t>,,1.05b,,</t>
  </si>
  <si>
    <t>(1,90+2,03)*2*2-0,80*2-0,70*2</t>
  </si>
  <si>
    <t>98</t>
  </si>
  <si>
    <t>597610260</t>
  </si>
  <si>
    <t>obkládačky keramické</t>
  </si>
  <si>
    <t>-2127937307</t>
  </si>
  <si>
    <t>22,52*1,1 'Přepočtené koeficientem množství</t>
  </si>
  <si>
    <t>99</t>
  </si>
  <si>
    <t>781495111</t>
  </si>
  <si>
    <t>Nátěr penetrační na stěnu</t>
  </si>
  <si>
    <t>-1513074585</t>
  </si>
  <si>
    <t>998781102</t>
  </si>
  <si>
    <t>Přesun hmot tonážní pro obklady keramické v objektech v do 12 m</t>
  </si>
  <si>
    <t>488016292</t>
  </si>
  <si>
    <t>101</t>
  </si>
  <si>
    <t>998781181</t>
  </si>
  <si>
    <t>Příplatek k přesunu hmot tonážní 781 prováděný bez použití mechanizace</t>
  </si>
  <si>
    <t>-1776275330</t>
  </si>
  <si>
    <t>783</t>
  </si>
  <si>
    <t>Dokončovací práce - nátěry</t>
  </si>
  <si>
    <t>102</t>
  </si>
  <si>
    <t>783118101</t>
  </si>
  <si>
    <t>Lazurovací jednonásobný syntetický nátěr truhlářských konstrukcí - 2X NÁTĚR</t>
  </si>
  <si>
    <t>-887559783</t>
  </si>
  <si>
    <t>,,stávající nátěr dvojnásobný,,</t>
  </si>
  <si>
    <t>30*1*2</t>
  </si>
  <si>
    <t>103</t>
  </si>
  <si>
    <t>783315101</t>
  </si>
  <si>
    <t>Mezinátěr jednonásobný syntetický standardní zámečnických konstrukcí</t>
  </si>
  <si>
    <t>-1596801897</t>
  </si>
  <si>
    <t>,,zárubeň 1/T,2/T,,</t>
  </si>
  <si>
    <t>(2*1,97+0,70)*(0,10+2*0,05)</t>
  </si>
  <si>
    <t>(2*1,97+0,80)*(0,10+2*0,05)</t>
  </si>
  <si>
    <t>104</t>
  </si>
  <si>
    <t>783317101</t>
  </si>
  <si>
    <t>Krycí jednonásobný syntetický standardní nátěr zámečnických konstrukcí</t>
  </si>
  <si>
    <t>1622083229</t>
  </si>
  <si>
    <t>105</t>
  </si>
  <si>
    <t>783823133</t>
  </si>
  <si>
    <t>Penetrační silikátový nátěr hladkých, tenkovrstvých zrnitých nebo štukových omítek</t>
  </si>
  <si>
    <t>-1741375249</t>
  </si>
  <si>
    <t>106</t>
  </si>
  <si>
    <t>783827443</t>
  </si>
  <si>
    <t>Krycí dvojnásobný silikátový nátěr omítek stupně členitosti 3</t>
  </si>
  <si>
    <t>-449397583</t>
  </si>
  <si>
    <t>,,fasáda,,</t>
  </si>
  <si>
    <t>107</t>
  </si>
  <si>
    <t>783897607</t>
  </si>
  <si>
    <t>Příplatek k cenám dvojnásobného krycího nátěru omítek za barevné provedení v odstínu světlém</t>
  </si>
  <si>
    <t>195143106</t>
  </si>
  <si>
    <t>784</t>
  </si>
  <si>
    <t>Dokončovací práce - malby a tapety</t>
  </si>
  <si>
    <t>108</t>
  </si>
  <si>
    <t>784181101</t>
  </si>
  <si>
    <t>Základní akrylátová jednonásobná penetrace podkladu v místnostech výšky do 3,80m</t>
  </si>
  <si>
    <t>-197832248</t>
  </si>
  <si>
    <t>(4+3,30)*2*3,50</t>
  </si>
  <si>
    <t>(4,48+4)*2*3,50</t>
  </si>
  <si>
    <t>(4+3)*2*3,50</t>
  </si>
  <si>
    <t>(4+4,50)*2*3,50</t>
  </si>
  <si>
    <t>-1,65*4,20+4</t>
  </si>
  <si>
    <t>109</t>
  </si>
  <si>
    <t>784211111</t>
  </si>
  <si>
    <t>Dvojnásobné bílé malby ze směsí za mokra velmi dobře otěruvzdorných v místnostech výšky do 3,80 m</t>
  </si>
  <si>
    <t>-54232758</t>
  </si>
  <si>
    <t>,,zdivo,,</t>
  </si>
  <si>
    <t>418,28</t>
  </si>
  <si>
    <t>,,sádrokarton,,</t>
  </si>
  <si>
    <t>54+26,43</t>
  </si>
  <si>
    <t>1.2.2 - Vnitřní rozvody vody,kanalizace,zařizovací předměty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</si>
  <si>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</si>
  <si>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</si>
  <si>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</si>
  <si>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ostatní</t>
  </si>
  <si>
    <t xml:space="preserve">    735 - Ústřední vytápění - otopná tělesa</t>
  </si>
  <si>
    <t xml:space="preserve">    751 - Vzduchotechnika</t>
  </si>
  <si>
    <t>721</t>
  </si>
  <si>
    <t>Zdravotechnika - vnitřní kanalizace</t>
  </si>
  <si>
    <t>721 R 274124</t>
  </si>
  <si>
    <t>Přivzdušňovací ventil vnitřní odpadních potrubí do DN 110</t>
  </si>
  <si>
    <t>-1446042820</t>
  </si>
  <si>
    <t>Poznámka k položce:
Kanalizační přivzdušňovací ventil DN75/90/110 s tepelnou izolací a masivním vícebřitovým pryžovým těsněním Al, 32 l/s</t>
  </si>
  <si>
    <t>721174004</t>
  </si>
  <si>
    <t>Potrubí kanalizační z PP svodné DN 75</t>
  </si>
  <si>
    <t>-2067777431</t>
  </si>
  <si>
    <t>721174005</t>
  </si>
  <si>
    <t>Potrubí kanalizační z PP svodné DN 110</t>
  </si>
  <si>
    <t>-957428314</t>
  </si>
  <si>
    <t>721174043</t>
  </si>
  <si>
    <t>Potrubí kanalizační z PP připojovací DN 50</t>
  </si>
  <si>
    <t>-537790106</t>
  </si>
  <si>
    <t>721194105</t>
  </si>
  <si>
    <t>Vyvedení a upevnění odpadních výpustek DN 50</t>
  </si>
  <si>
    <t>1501888293</t>
  </si>
  <si>
    <t>721194107</t>
  </si>
  <si>
    <t>Vyvedení a upevnění odpadních výpustek DN 70</t>
  </si>
  <si>
    <t>-994626251</t>
  </si>
  <si>
    <t>721194109</t>
  </si>
  <si>
    <t>Vyvedení a upevnění odpadních výpustek DN 100</t>
  </si>
  <si>
    <t>-147703422</t>
  </si>
  <si>
    <t>"WC"     1</t>
  </si>
  <si>
    <t>721290111</t>
  </si>
  <si>
    <t>Zkouška těsnosti potrubí kanalizace vodou do DN 125</t>
  </si>
  <si>
    <t>-1762475475</t>
  </si>
  <si>
    <t>998721201</t>
  </si>
  <si>
    <t>Přesun hmot procentní pro vnitřní kanalizace v objektech v do 6 m</t>
  </si>
  <si>
    <t>1156922949</t>
  </si>
  <si>
    <t>722</t>
  </si>
  <si>
    <t>Zdravotechnika - vnitřní vodovod</t>
  </si>
  <si>
    <t>722174021</t>
  </si>
  <si>
    <t>Potrubí vodovodní plastové PPR svar polyfuze PN 20 D 16 x 2,7 mm</t>
  </si>
  <si>
    <t>-1497496192</t>
  </si>
  <si>
    <t>,,SV+TUV,,</t>
  </si>
  <si>
    <t>7,50+6</t>
  </si>
  <si>
    <t>722174023</t>
  </si>
  <si>
    <t>Potrubí vodovodní plastové PPR svar polyfuze PN 20 D 25 x 4,2 mm</t>
  </si>
  <si>
    <t>2062041754</t>
  </si>
  <si>
    <t>722181221</t>
  </si>
  <si>
    <t>Ochrana vodovodního potrubí přilepenými termoizolačními trubicemi z PE tl do 9 mm DN do 22 mm</t>
  </si>
  <si>
    <t>458029513</t>
  </si>
  <si>
    <t>722181222</t>
  </si>
  <si>
    <t>Ochrana vodovodního potrubí přilepenými termoizolačními trubicemi z PE tl do 9 mm DN do 45 mm</t>
  </si>
  <si>
    <t>-1484051649</t>
  </si>
  <si>
    <t>722190401</t>
  </si>
  <si>
    <t>Vyvedení a upevnění výpustku do DN 25</t>
  </si>
  <si>
    <t>-1472528741</t>
  </si>
  <si>
    <t>722220152</t>
  </si>
  <si>
    <t>Nástěnka závitová plastová PPR PN 20 DN 20 x G 1/2</t>
  </si>
  <si>
    <t>-1343447248</t>
  </si>
  <si>
    <t>722220161</t>
  </si>
  <si>
    <t>Nástěnný komplet plastový PPR PN 20 DN 20 x G 1/2</t>
  </si>
  <si>
    <t>soubor</t>
  </si>
  <si>
    <t>233989904</t>
  </si>
  <si>
    <t>722229101</t>
  </si>
  <si>
    <t>Montáž vodovodních armatur s jedním závitem G 1/2 ostatní typ</t>
  </si>
  <si>
    <t>-1192174020</t>
  </si>
  <si>
    <t>"rohový kohout s filtrem"     5</t>
  </si>
  <si>
    <t>551119980</t>
  </si>
  <si>
    <t>ventil rohový kulový s filtrem IVAR 1/2" x 1/2"</t>
  </si>
  <si>
    <t>-577597937</t>
  </si>
  <si>
    <t>Poznámka k položce:
IVAR, ceníkový kód: art.230</t>
  </si>
  <si>
    <t>722240123</t>
  </si>
  <si>
    <t>Kohout kulový plastový PPR DN 25</t>
  </si>
  <si>
    <t>1330525745</t>
  </si>
  <si>
    <t>722263205</t>
  </si>
  <si>
    <t>Vodoměr závitový jednovtokový suchoběžný do 100°C G 1/2 x 80 mm Qn 1,5 m3/h horizontální</t>
  </si>
  <si>
    <t>-606334074</t>
  </si>
  <si>
    <t>722290226</t>
  </si>
  <si>
    <t>Zkouška těsnosti vodovodního potrubí závitového do DN 50</t>
  </si>
  <si>
    <t>1165569504</t>
  </si>
  <si>
    <t>722290234</t>
  </si>
  <si>
    <t>Proplach a dezinfekce vodovodního potrubí do DN 80</t>
  </si>
  <si>
    <t>-136732222</t>
  </si>
  <si>
    <t>998722201</t>
  </si>
  <si>
    <t>Přesun hmot procentní pro vnitřní vodovod v objektech v do 6 m</t>
  </si>
  <si>
    <t>-1987400056</t>
  </si>
  <si>
    <t>725</t>
  </si>
  <si>
    <t>Zdravotechnika - zařizovací předměty</t>
  </si>
  <si>
    <t>725119122</t>
  </si>
  <si>
    <t>Montáž klozetových mís kombi</t>
  </si>
  <si>
    <t>-1479523662</t>
  </si>
  <si>
    <t>LFN.H8263860002413</t>
  </si>
  <si>
    <t>KLOZ KOMB STOJ LYRA PLUS BÍLÁ</t>
  </si>
  <si>
    <t>620270840</t>
  </si>
  <si>
    <t>725219101</t>
  </si>
  <si>
    <t>Montáž umyvadla připevněného na konzoly</t>
  </si>
  <si>
    <t>-180653285</t>
  </si>
  <si>
    <t>LFN.H8143820001041</t>
  </si>
  <si>
    <t>Umyvadlo       LYRA PLUS-55  bílá</t>
  </si>
  <si>
    <t>-99868837</t>
  </si>
  <si>
    <t>LFN.H8193910000001</t>
  </si>
  <si>
    <t>Kryt na sifon  UNIVERSAL     bílá</t>
  </si>
  <si>
    <t>-1161243684</t>
  </si>
  <si>
    <t>725249101</t>
  </si>
  <si>
    <t>Montáž vaničky sprchové</t>
  </si>
  <si>
    <t>1680187413</t>
  </si>
  <si>
    <t>"viz TABULKA VYBAVENÍ - SANITA"</t>
  </si>
  <si>
    <t>"S"</t>
  </si>
  <si>
    <t>"8P2.15"     1</t>
  </si>
  <si>
    <t>55423004</t>
  </si>
  <si>
    <t>vanička sprchová akrylátová čtvercová protiskluzová bílá 800x800x150mm</t>
  </si>
  <si>
    <t>-295645581</t>
  </si>
  <si>
    <t>725249103</t>
  </si>
  <si>
    <t>Montáž zástěny sprchové rohové (sprchový kout)</t>
  </si>
  <si>
    <t>1333603891</t>
  </si>
  <si>
    <t>554842010.1</t>
  </si>
  <si>
    <t>kout sprchový čtrvtkruh zasouvací - výška 1850 cm ECR1/900 rozměr 870-905 mm</t>
  </si>
  <si>
    <t>2090950293</t>
  </si>
  <si>
    <t>725339111</t>
  </si>
  <si>
    <t>Montáž výlevky</t>
  </si>
  <si>
    <t>-505738873</t>
  </si>
  <si>
    <t>LFN.H8510460000001</t>
  </si>
  <si>
    <t>Výlevka        MIRA          bílá</t>
  </si>
  <si>
    <t>-1052619098</t>
  </si>
  <si>
    <t>725532112</t>
  </si>
  <si>
    <t>Elektrický ohřívač zásobníkový akumulační závěsný svislý 50 l / 2 kW</t>
  </si>
  <si>
    <t>-699268473</t>
  </si>
  <si>
    <t>725829131</t>
  </si>
  <si>
    <t>Montáž baterie umyvadlové stojánkové G 1/2 ostatní typ</t>
  </si>
  <si>
    <t>-1404834895</t>
  </si>
  <si>
    <t>551440060</t>
  </si>
  <si>
    <t>baterie umyvadlová páková nízkotlaká stojánková N321S</t>
  </si>
  <si>
    <t>-930284891</t>
  </si>
  <si>
    <t>Poznámka k položce:
Speciální baterie určená pro použití u ohřevu vody pomoci elektrického průtokového ohřívače. Baterie se liší zejména tím, že snižuje tlak vody přicházející vodovodním řadem. Součástí je i odlišný perlátor umožňující větší průtok vody.</t>
  </si>
  <si>
    <t>725839101</t>
  </si>
  <si>
    <t>Montáž baterie vanové nástěnné G 1/2 ostatní typ</t>
  </si>
  <si>
    <t>-1657945080</t>
  </si>
  <si>
    <t>,,pro výlevku,,</t>
  </si>
  <si>
    <t>551440310</t>
  </si>
  <si>
    <t>baterie vanová RENO RI1029 kombinovaná, se sprchou</t>
  </si>
  <si>
    <t>-1125906853</t>
  </si>
  <si>
    <t>725849412</t>
  </si>
  <si>
    <t>Montáž baterie sprchové nástěnné s pevnou výškou sprchy</t>
  </si>
  <si>
    <t>1434652455</t>
  </si>
  <si>
    <t>551455940</t>
  </si>
  <si>
    <t>baterie sprchová páková Vienda 1760Y(U) 150mm chrom</t>
  </si>
  <si>
    <t>-1855090990</t>
  </si>
  <si>
    <t>998725201</t>
  </si>
  <si>
    <t>Přesun hmot procentní pro zařizovací předměty v objektech v do 6 m</t>
  </si>
  <si>
    <t>117047650</t>
  </si>
  <si>
    <t>727</t>
  </si>
  <si>
    <t>Zdravotechnika - ostatní</t>
  </si>
  <si>
    <t>727 R 001</t>
  </si>
  <si>
    <t>Stavební přípomoce</t>
  </si>
  <si>
    <t>kpl</t>
  </si>
  <si>
    <t>39566141</t>
  </si>
  <si>
    <t>Poznámka k položce:
Vysekání drážek vč. zapravení</t>
  </si>
  <si>
    <t>735</t>
  </si>
  <si>
    <t>Ústřední vytápění - otopná tělesa</t>
  </si>
  <si>
    <t>735419125</t>
  </si>
  <si>
    <t>Montáž konvektoru s osazením na konzoly délka do 1290 mm</t>
  </si>
  <si>
    <t>-48779150</t>
  </si>
  <si>
    <t>484558370.1</t>
  </si>
  <si>
    <t>konvektor nástěnný Ecoflex TAC 07</t>
  </si>
  <si>
    <t>840135513</t>
  </si>
  <si>
    <t>484558370.2</t>
  </si>
  <si>
    <t>konvektor nástěnný Ecoflex TAC 05</t>
  </si>
  <si>
    <t>-1803679391</t>
  </si>
  <si>
    <t>484558370.3</t>
  </si>
  <si>
    <t>konvektor nástěnný Ecoflex TAC 10</t>
  </si>
  <si>
    <t>1201192147</t>
  </si>
  <si>
    <t>998735102</t>
  </si>
  <si>
    <t>Přesun hmot tonážní pro otopná tělesa v objektech v do 12 m</t>
  </si>
  <si>
    <t>-23269839</t>
  </si>
  <si>
    <t>998735181</t>
  </si>
  <si>
    <t>Příplatek k přesunu hmot tonážní 735 prováděný bez použití mechanizace</t>
  </si>
  <si>
    <t>682161624</t>
  </si>
  <si>
    <t>751</t>
  </si>
  <si>
    <t>Vzduchotechnika</t>
  </si>
  <si>
    <t>751111012</t>
  </si>
  <si>
    <t>Mtž vent ax ntl nástěnného základního D do 200 mm</t>
  </si>
  <si>
    <t>686154779</t>
  </si>
  <si>
    <t>42914117</t>
  </si>
  <si>
    <t>ventilátor axiální stěnový skříň z plastu zpožděný doběh IP44 25W</t>
  </si>
  <si>
    <t>810168384</t>
  </si>
  <si>
    <t>Poznámka k položce:
T – zpožděný doběh 4–8 minut</t>
  </si>
  <si>
    <t>998751101</t>
  </si>
  <si>
    <t>Přesun hmot tonážní pro vzduchotechniku v objektech v do 12 m</t>
  </si>
  <si>
    <t>1757836624</t>
  </si>
  <si>
    <t>998751181</t>
  </si>
  <si>
    <t>Příplatek k přesunu hmot tonážní 751 prováděný bez použití mechanizace</t>
  </si>
  <si>
    <t>885888649</t>
  </si>
  <si>
    <t>1.2.3 - Silnoproudá elektroinstalace</t>
  </si>
  <si>
    <t>M - Práce a dodávky M</t>
  </si>
  <si>
    <t xml:space="preserve">    21-M - Elektromontáže</t>
  </si>
  <si>
    <t>Práce a dodávky M</t>
  </si>
  <si>
    <t>21-M</t>
  </si>
  <si>
    <t>Elektromontáže</t>
  </si>
  <si>
    <t>21M1</t>
  </si>
  <si>
    <t>Silnoproudá elektroinstalace  -  PŘENOS</t>
  </si>
  <si>
    <t>182864253</t>
  </si>
  <si>
    <t>1.2.4 - SO 02  -  Venkovní vodovod</t>
  </si>
  <si>
    <t xml:space="preserve">    2 - Zakládání</t>
  </si>
  <si>
    <t>113106123</t>
  </si>
  <si>
    <t>-1678827506</t>
  </si>
  <si>
    <t>65*0,80</t>
  </si>
  <si>
    <t>113107162</t>
  </si>
  <si>
    <t>-727533043</t>
  </si>
  <si>
    <t>132312111</t>
  </si>
  <si>
    <t>-1287283396</t>
  </si>
  <si>
    <t>"terén"           0,80*8*1,60</t>
  </si>
  <si>
    <t>"chodník"      0,80*65*(1,60-0,20)</t>
  </si>
  <si>
    <t>162751137</t>
  </si>
  <si>
    <t>Vodorovné přemístění do 10000 m výkopku/sypaniny z horniny třídy těžitelnosti II, skupiny 4 a 5</t>
  </si>
  <si>
    <t>-1607336283</t>
  </si>
  <si>
    <t>83-71,36</t>
  </si>
  <si>
    <t>167151102</t>
  </si>
  <si>
    <t>Nakládání výkopku z hornin třídy těžitelnosti II, skupiny 4 a 5 do 100 m3</t>
  </si>
  <si>
    <t>94944385</t>
  </si>
  <si>
    <t>171201231</t>
  </si>
  <si>
    <t>Poplatek za uložení zeminy a kamení na recyklační skládce (skládkovné) kód odpadu 17 05 04</t>
  </si>
  <si>
    <t>1460451665</t>
  </si>
  <si>
    <t>11,64*1,7</t>
  </si>
  <si>
    <t>-792072909</t>
  </si>
  <si>
    <t>83,04-5,84-5,84</t>
  </si>
  <si>
    <t>1759305457</t>
  </si>
  <si>
    <t>0,80*(65+8)*0,10</t>
  </si>
  <si>
    <t>58331200</t>
  </si>
  <si>
    <t>štěrkopísek netříděný zásypový</t>
  </si>
  <si>
    <t>1457684052</t>
  </si>
  <si>
    <t>5,84*2 'Přepočtené koeficientem množství</t>
  </si>
  <si>
    <t>Zakládání</t>
  </si>
  <si>
    <t>215901101</t>
  </si>
  <si>
    <t>Zhutnění podloží z hornin soudržných nebo nesoudržných pod násypy</t>
  </si>
  <si>
    <t>-1299160244</t>
  </si>
  <si>
    <t>(65+8)*0,80</t>
  </si>
  <si>
    <t>451573111</t>
  </si>
  <si>
    <t>Lože pod potrubí otevřený výkop ze štěrkopísku</t>
  </si>
  <si>
    <t>1220234324</t>
  </si>
  <si>
    <t>596211110</t>
  </si>
  <si>
    <t>Kladení zámkové dlažby komunikací pro pěší tl 60 mm skupiny A pl do 50 m2</t>
  </si>
  <si>
    <t>-2075126269</t>
  </si>
  <si>
    <t>"zámková dlažba - tl. 6cm"</t>
  </si>
  <si>
    <t>BET.K06C01</t>
  </si>
  <si>
    <t>dlažba BEST-KLASIKO 20x10x6cm přírodní</t>
  </si>
  <si>
    <t>199543335</t>
  </si>
  <si>
    <t>"zámková dlažba - tl. 6cm - 30% výměna"</t>
  </si>
  <si>
    <t>65*0,80*0,3</t>
  </si>
  <si>
    <t>871161141</t>
  </si>
  <si>
    <t>Montáž potrubí z PE100 SDR 11 otevřený výkop svařovaných na tupo D 32 x 3,0 mm</t>
  </si>
  <si>
    <t>1671945929</t>
  </si>
  <si>
    <t>28613524</t>
  </si>
  <si>
    <t>potrubí třívrstvé PE100 RC SDR11 32x3,0 dl 12m</t>
  </si>
  <si>
    <t>-697499849</t>
  </si>
  <si>
    <t>30,95*1,15 'Přepočtené koeficientem množství</t>
  </si>
  <si>
    <t>879171111</t>
  </si>
  <si>
    <t>Montáž vodovodní přípojky na potrubí DN 32</t>
  </si>
  <si>
    <t>936243828</t>
  </si>
  <si>
    <t>891181811</t>
  </si>
  <si>
    <t>Demontáž vodovodních šoupátek otevřený výkop DN 40</t>
  </si>
  <si>
    <t>-1845796582</t>
  </si>
  <si>
    <t>891211112</t>
  </si>
  <si>
    <t>Montáž vodovodních šoupátek otevřený výkop DN 50</t>
  </si>
  <si>
    <t>-102421586</t>
  </si>
  <si>
    <t>422 HAWLE 2520</t>
  </si>
  <si>
    <t>Kombinované navrtávací ISO šoupátko pro DN 3/4-2" - č. 2520</t>
  </si>
  <si>
    <t>414122185</t>
  </si>
  <si>
    <t>422 HAWLE 9601</t>
  </si>
  <si>
    <t>zemní souprava teleskopická pro šoupátka - A 1,3-1,8 pro DN 3/4-2" - č. 9601</t>
  </si>
  <si>
    <t>-394492575</t>
  </si>
  <si>
    <t>891319111</t>
  </si>
  <si>
    <t>Montáž navrtávacích pasů na potrubí z jakýchkoli trub DN 150</t>
  </si>
  <si>
    <t>-458347098</t>
  </si>
  <si>
    <t>42273562</t>
  </si>
  <si>
    <t>pás navrtávací se závitovým výstupem z tvárné litiny pro vodovodní PE a PVC potrubí 160-2”</t>
  </si>
  <si>
    <t>-1052349577</t>
  </si>
  <si>
    <t>892233122</t>
  </si>
  <si>
    <t>Proplach a dezinfekce vodovodního potrubí DN od 40 do 70</t>
  </si>
  <si>
    <t>-432648352</t>
  </si>
  <si>
    <t>892241111</t>
  </si>
  <si>
    <t>Tlaková zkouška vodou potrubí do 80</t>
  </si>
  <si>
    <t>-180581106</t>
  </si>
  <si>
    <t>899401112</t>
  </si>
  <si>
    <t>Osazení poklopů litinových šoupátkových</t>
  </si>
  <si>
    <t>-235077688</t>
  </si>
  <si>
    <t>422 HAWLE 1650</t>
  </si>
  <si>
    <t>uliční poklop tuhý (č. 1650)</t>
  </si>
  <si>
    <t>-1125920152</t>
  </si>
  <si>
    <t>422 HAWLE 3481</t>
  </si>
  <si>
    <t>univerzální podkladová deska - č. 3481</t>
  </si>
  <si>
    <t>-1262027821</t>
  </si>
  <si>
    <t>899721111</t>
  </si>
  <si>
    <t>Signalizační vodič DN do 150 mm na potrubí</t>
  </si>
  <si>
    <t>-237880368</t>
  </si>
  <si>
    <t>899722112</t>
  </si>
  <si>
    <t>Krytí potrubí z plastů výstražnou fólií z PVC 25 cm</t>
  </si>
  <si>
    <t>1108575571</t>
  </si>
  <si>
    <t>997013111</t>
  </si>
  <si>
    <t>Vnitrostaveništní doprava suti a vybouraných hmot pro budovy v do 6 m s použitím mechanizace</t>
  </si>
  <si>
    <t>-1278771555</t>
  </si>
  <si>
    <t>-945213086</t>
  </si>
  <si>
    <t>28,608*9 'Přepočtené koeficientem množství</t>
  </si>
  <si>
    <t>861445243</t>
  </si>
  <si>
    <t>-1194786704</t>
  </si>
  <si>
    <t>997013655</t>
  </si>
  <si>
    <t>Poplatek za uložení na skládce (skládkovné) zeminy a kamení kód odpadu 17 05 04</t>
  </si>
  <si>
    <t>1263213910</t>
  </si>
  <si>
    <t>998229112</t>
  </si>
  <si>
    <t>Přesun hmot ruční pro pozemní komunikace s krytem dlážděným na vzdálenost do 50 m</t>
  </si>
  <si>
    <t>538416405</t>
  </si>
  <si>
    <t>722261924</t>
  </si>
  <si>
    <t>Výměna závitových vodoměrů G 6/4</t>
  </si>
  <si>
    <t>122500466</t>
  </si>
  <si>
    <t>388 R 214650</t>
  </si>
  <si>
    <t>Domovní  vodoměr  DS TRP/M10 DN30, L=260mm</t>
  </si>
  <si>
    <t>2084791232</t>
  </si>
  <si>
    <t>998722101</t>
  </si>
  <si>
    <t>Přesun hmot tonážní pro vnitřní vodovod v objektech v do 6 m</t>
  </si>
  <si>
    <t>1505785741</t>
  </si>
  <si>
    <t>1.2.5 - SO 03  -  Venkovní kanalizace</t>
  </si>
  <si>
    <t>131351100</t>
  </si>
  <si>
    <t>Hloubení jam nezapažených v hornině třídy těžitelnosti II, skupiny 4 objem do 20 m3 strojně</t>
  </si>
  <si>
    <t>-1941091538</t>
  </si>
  <si>
    <t>,,výkop pro žumpu,,</t>
  </si>
  <si>
    <t>1,90*5*1,80</t>
  </si>
  <si>
    <t>-1151013270</t>
  </si>
  <si>
    <t>17,10-6,975-0,36-0,18</t>
  </si>
  <si>
    <t>926739975</t>
  </si>
  <si>
    <t>171201201</t>
  </si>
  <si>
    <t>Uložení sypaniny na skládky nebo meziskládky</t>
  </si>
  <si>
    <t>2140988273</t>
  </si>
  <si>
    <t>246659749</t>
  </si>
  <si>
    <t>(17,1-6,975)*1,7</t>
  </si>
  <si>
    <t>17,213*1,7 'Přepočtené koeficientem množství</t>
  </si>
  <si>
    <t>763870913</t>
  </si>
  <si>
    <t>,,žumpa,,</t>
  </si>
  <si>
    <t>17,10-(4,50*1,50*1,50)</t>
  </si>
  <si>
    <t>-128420801</t>
  </si>
  <si>
    <t>2*0,60*0,30</t>
  </si>
  <si>
    <t>1872133751</t>
  </si>
  <si>
    <t>0,36*2 'Přepočtené koeficientem množství</t>
  </si>
  <si>
    <t>-719660735</t>
  </si>
  <si>
    <t>1,90*5</t>
  </si>
  <si>
    <t>382411113.1</t>
  </si>
  <si>
    <t>Osazení a dodávka žumpy NAUTILUS NVL7 včetně nátoku a  zhotovení dna pro usazení</t>
  </si>
  <si>
    <t>-154008208</t>
  </si>
  <si>
    <t>-1057368383</t>
  </si>
  <si>
    <t>2*0,60*0,15</t>
  </si>
  <si>
    <t>871273121</t>
  </si>
  <si>
    <t>Montáž kanalizačního potrubí z PVC těsněné gumovým kroužkem otevřený výkop sklon do 20 % DN 125</t>
  </si>
  <si>
    <t>1102672825</t>
  </si>
  <si>
    <t>"trubka 125"</t>
  </si>
  <si>
    <t>"2000"     2,0*1</t>
  </si>
  <si>
    <t>OSM.221020</t>
  </si>
  <si>
    <t>KGEM trouba DN125x3,2/2000 SN4</t>
  </si>
  <si>
    <t>-1075730777</t>
  </si>
  <si>
    <t>894812201</t>
  </si>
  <si>
    <t>Revizní a čistící šachta z PP šachtové dno DN 425/150 průtočné</t>
  </si>
  <si>
    <t>27714890</t>
  </si>
  <si>
    <t>"šachta revizní"</t>
  </si>
  <si>
    <t>894812231</t>
  </si>
  <si>
    <t>Revizní a čistící šachta z PP DN 425 šachtová roura korugovaná bez hrdla světlé hloubky 1500 mm</t>
  </si>
  <si>
    <t>871730579</t>
  </si>
  <si>
    <t>894812241</t>
  </si>
  <si>
    <t>Revizní a čistící šachta z PP DN 425 šachtová roura teleskopická světlé hloubky 375 mm</t>
  </si>
  <si>
    <t>-1179895114</t>
  </si>
  <si>
    <t>894812249</t>
  </si>
  <si>
    <t>Příplatek k rourám revizní a čistící šachty z PP DN 425 za uříznutí šachtové roury</t>
  </si>
  <si>
    <t>477186685</t>
  </si>
  <si>
    <t>894812257</t>
  </si>
  <si>
    <t>Revizní a čistící šachta z PP DN 425 poklop plastový pochůzí pro třídu zatížení A15</t>
  </si>
  <si>
    <t>848323050</t>
  </si>
  <si>
    <t>895971111</t>
  </si>
  <si>
    <t>Zasakovací box z polypropylenu PP bez revize pro vsakování jednořadová galerie objemu do 5 m3</t>
  </si>
  <si>
    <t>1093322932</t>
  </si>
  <si>
    <t>998276101</t>
  </si>
  <si>
    <t>Přesun hmot pro trubní vedení z trub z plastických hmot otevřený výkop</t>
  </si>
  <si>
    <t>951470742</t>
  </si>
  <si>
    <t>721242116</t>
  </si>
  <si>
    <t>Lapač střešních splavenin z PP s kulovým kloubem na odtoku DN 125</t>
  </si>
  <si>
    <t>-2142983779</t>
  </si>
  <si>
    <t>"lapač"</t>
  </si>
  <si>
    <t>998721101</t>
  </si>
  <si>
    <t>Přesun hmot tonážní pro vnitřní kanalizace v objektech v do 6 m</t>
  </si>
  <si>
    <t>-1161343431</t>
  </si>
  <si>
    <t>REPASE - dřevěné dveře plné vstupní dvoukřídlé 1650x4200 mm ,,ozn.6/T včetně rámu,, Pouze dílčí repase</t>
  </si>
  <si>
    <t>150,000*20</t>
  </si>
  <si>
    <t>73-6,46 (již realizováno)</t>
  </si>
  <si>
    <t>Poznámka k položce:
včetně čerpadla, včetně betonové desky (tl. 10cm), bez nádrže (již dodána)</t>
  </si>
  <si>
    <t xml:space="preserve">,,odpočet provedené práce </t>
  </si>
  <si>
    <t>Nacenit samostatný soubor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</si>
</sst>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4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workbookViewId="0" topLeftCell="A24">
      <selection activeCell="AR2" sqref="AR2:BE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45" t="s">
        <v>5</v>
      </c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2:71" s="1" customFormat="1" ht="12" customHeight="1">
      <c r="B5" s="21"/>
      <c r="D5" s="24" t="s">
        <v>12</v>
      </c>
      <c r="K5" s="238" t="s">
        <v>13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R5" s="21"/>
      <c r="BS5" s="18" t="s">
        <v>6</v>
      </c>
    </row>
    <row r="6" spans="2:71" s="1" customFormat="1" ht="36.95" customHeight="1">
      <c r="B6" s="21"/>
      <c r="D6" s="26" t="s">
        <v>14</v>
      </c>
      <c r="K6" s="240" t="s">
        <v>15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R6" s="21"/>
      <c r="BS6" s="18" t="s">
        <v>16</v>
      </c>
    </row>
    <row r="7" spans="2:71" s="1" customFormat="1" ht="12" customHeight="1">
      <c r="B7" s="21"/>
      <c r="D7" s="27" t="s">
        <v>17</v>
      </c>
      <c r="K7" s="25" t="s">
        <v>1</v>
      </c>
      <c r="AK7" s="27" t="s">
        <v>18</v>
      </c>
      <c r="AN7" s="25" t="s">
        <v>1</v>
      </c>
      <c r="AR7" s="21"/>
      <c r="BS7" s="18" t="s">
        <v>19</v>
      </c>
    </row>
    <row r="8" spans="2:71" s="1" customFormat="1" ht="12" customHeight="1">
      <c r="B8" s="21"/>
      <c r="D8" s="27" t="s">
        <v>20</v>
      </c>
      <c r="K8" s="25" t="s">
        <v>21</v>
      </c>
      <c r="AK8" s="27" t="s">
        <v>22</v>
      </c>
      <c r="AN8" s="25" t="s">
        <v>23</v>
      </c>
      <c r="AR8" s="21"/>
      <c r="BS8" s="18" t="s">
        <v>24</v>
      </c>
    </row>
    <row r="9" spans="2:71" s="1" customFormat="1" ht="14.45" customHeight="1">
      <c r="B9" s="21"/>
      <c r="AR9" s="21"/>
      <c r="BS9" s="18" t="s">
        <v>25</v>
      </c>
    </row>
    <row r="10" spans="2:71" s="1" customFormat="1" ht="12" customHeight="1">
      <c r="B10" s="21"/>
      <c r="D10" s="27" t="s">
        <v>26</v>
      </c>
      <c r="AK10" s="27" t="s">
        <v>27</v>
      </c>
      <c r="AN10" s="25" t="s">
        <v>1</v>
      </c>
      <c r="AR10" s="21"/>
      <c r="BS10" s="18" t="s">
        <v>16</v>
      </c>
    </row>
    <row r="11" spans="2:71" s="1" customFormat="1" ht="18.4" customHeight="1">
      <c r="B11" s="21"/>
      <c r="E11" s="25" t="s">
        <v>28</v>
      </c>
      <c r="AK11" s="27" t="s">
        <v>29</v>
      </c>
      <c r="AN11" s="25" t="s">
        <v>1</v>
      </c>
      <c r="AR11" s="21"/>
      <c r="BS11" s="18" t="s">
        <v>16</v>
      </c>
    </row>
    <row r="12" spans="2:71" s="1" customFormat="1" ht="6.95" customHeight="1">
      <c r="B12" s="21"/>
      <c r="AR12" s="21"/>
      <c r="BS12" s="18" t="s">
        <v>16</v>
      </c>
    </row>
    <row r="13" spans="2:71" s="1" customFormat="1" ht="12" customHeight="1">
      <c r="B13" s="21"/>
      <c r="D13" s="27" t="s">
        <v>30</v>
      </c>
      <c r="AK13" s="27" t="s">
        <v>27</v>
      </c>
      <c r="AN13" s="25" t="s">
        <v>1</v>
      </c>
      <c r="AR13" s="21"/>
      <c r="BS13" s="18" t="s">
        <v>16</v>
      </c>
    </row>
    <row r="14" spans="2:71" ht="12.75">
      <c r="B14" s="21"/>
      <c r="E14" s="25" t="s">
        <v>28</v>
      </c>
      <c r="AK14" s="27" t="s">
        <v>29</v>
      </c>
      <c r="AN14" s="25" t="s">
        <v>1</v>
      </c>
      <c r="AR14" s="21"/>
      <c r="BS14" s="18" t="s">
        <v>16</v>
      </c>
    </row>
    <row r="15" spans="2:71" s="1" customFormat="1" ht="6.95" customHeight="1">
      <c r="B15" s="21"/>
      <c r="AR15" s="21"/>
      <c r="BS15" s="18" t="s">
        <v>3</v>
      </c>
    </row>
    <row r="16" spans="2:71" s="1" customFormat="1" ht="12" customHeight="1">
      <c r="B16" s="21"/>
      <c r="D16" s="27" t="s">
        <v>31</v>
      </c>
      <c r="AK16" s="27" t="s">
        <v>27</v>
      </c>
      <c r="AN16" s="25" t="s">
        <v>32</v>
      </c>
      <c r="AR16" s="21"/>
      <c r="BS16" s="18" t="s">
        <v>3</v>
      </c>
    </row>
    <row r="17" spans="2:71" s="1" customFormat="1" ht="18.4" customHeight="1">
      <c r="B17" s="21"/>
      <c r="E17" s="25" t="s">
        <v>33</v>
      </c>
      <c r="AK17" s="27" t="s">
        <v>29</v>
      </c>
      <c r="AN17" s="25" t="s">
        <v>1</v>
      </c>
      <c r="AR17" s="21"/>
      <c r="BS17" s="18" t="s">
        <v>34</v>
      </c>
    </row>
    <row r="18" spans="2:71" s="1" customFormat="1" ht="6.95" customHeight="1">
      <c r="B18" s="21"/>
      <c r="AR18" s="21"/>
      <c r="BS18" s="18" t="s">
        <v>6</v>
      </c>
    </row>
    <row r="19" spans="2:71" s="1" customFormat="1" ht="12" customHeight="1">
      <c r="B19" s="21"/>
      <c r="D19" s="27" t="s">
        <v>35</v>
      </c>
      <c r="AK19" s="27" t="s">
        <v>27</v>
      </c>
      <c r="AN19" s="25" t="s">
        <v>1</v>
      </c>
      <c r="AR19" s="21"/>
      <c r="BS19" s="18" t="s">
        <v>6</v>
      </c>
    </row>
    <row r="20" spans="2:71" s="1" customFormat="1" ht="18.4" customHeight="1">
      <c r="B20" s="21"/>
      <c r="E20" s="25" t="s">
        <v>36</v>
      </c>
      <c r="AK20" s="27" t="s">
        <v>29</v>
      </c>
      <c r="AN20" s="25" t="s">
        <v>1</v>
      </c>
      <c r="AR20" s="21"/>
      <c r="BS20" s="18" t="s">
        <v>34</v>
      </c>
    </row>
    <row r="21" spans="2:44" s="1" customFormat="1" ht="6.95" customHeight="1">
      <c r="B21" s="21"/>
      <c r="AR21" s="21"/>
    </row>
    <row r="22" spans="2:44" s="1" customFormat="1" ht="12" customHeight="1">
      <c r="B22" s="21"/>
      <c r="D22" s="27" t="s">
        <v>37</v>
      </c>
      <c r="AR22" s="21"/>
    </row>
    <row r="23" spans="2:44" s="1" customFormat="1" ht="47.25" customHeight="1">
      <c r="B23" s="21"/>
      <c r="E23" s="241" t="s">
        <v>38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R23" s="21"/>
    </row>
    <row r="24" spans="2:44" s="1" customFormat="1" ht="6.95" customHeight="1">
      <c r="B24" s="21"/>
      <c r="AR24" s="21"/>
    </row>
    <row r="25" spans="2:44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57" s="2" customFormat="1" ht="25.9" customHeight="1">
      <c r="A26" s="30"/>
      <c r="B26" s="31"/>
      <c r="C26" s="30"/>
      <c r="D26" s="32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42">
        <f>ROUND(AG94,2)</f>
        <v>0</v>
      </c>
      <c r="AL26" s="243"/>
      <c r="AM26" s="243"/>
      <c r="AN26" s="243"/>
      <c r="AO26" s="243"/>
      <c r="AP26" s="30"/>
      <c r="AQ26" s="30"/>
      <c r="AR26" s="31"/>
      <c r="BE26" s="30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44" t="s">
        <v>40</v>
      </c>
      <c r="M28" s="244"/>
      <c r="N28" s="244"/>
      <c r="O28" s="244"/>
      <c r="P28" s="244"/>
      <c r="Q28" s="30"/>
      <c r="R28" s="30"/>
      <c r="S28" s="30"/>
      <c r="T28" s="30"/>
      <c r="U28" s="30"/>
      <c r="V28" s="30"/>
      <c r="W28" s="244" t="s">
        <v>41</v>
      </c>
      <c r="X28" s="244"/>
      <c r="Y28" s="244"/>
      <c r="Z28" s="244"/>
      <c r="AA28" s="244"/>
      <c r="AB28" s="244"/>
      <c r="AC28" s="244"/>
      <c r="AD28" s="244"/>
      <c r="AE28" s="244"/>
      <c r="AF28" s="30"/>
      <c r="AG28" s="30"/>
      <c r="AH28" s="30"/>
      <c r="AI28" s="30"/>
      <c r="AJ28" s="30"/>
      <c r="AK28" s="244" t="s">
        <v>42</v>
      </c>
      <c r="AL28" s="244"/>
      <c r="AM28" s="244"/>
      <c r="AN28" s="244"/>
      <c r="AO28" s="244"/>
      <c r="AP28" s="30"/>
      <c r="AQ28" s="30"/>
      <c r="AR28" s="31"/>
      <c r="BE28" s="30"/>
    </row>
    <row r="29" spans="2:44" s="3" customFormat="1" ht="14.45" customHeight="1">
      <c r="B29" s="35"/>
      <c r="D29" s="27" t="s">
        <v>43</v>
      </c>
      <c r="F29" s="27" t="s">
        <v>44</v>
      </c>
      <c r="L29" s="246">
        <v>0.21</v>
      </c>
      <c r="M29" s="237"/>
      <c r="N29" s="237"/>
      <c r="O29" s="237"/>
      <c r="P29" s="237"/>
      <c r="W29" s="236">
        <f>ROUND(AZ94,2)</f>
        <v>0</v>
      </c>
      <c r="X29" s="237"/>
      <c r="Y29" s="237"/>
      <c r="Z29" s="237"/>
      <c r="AA29" s="237"/>
      <c r="AB29" s="237"/>
      <c r="AC29" s="237"/>
      <c r="AD29" s="237"/>
      <c r="AE29" s="237"/>
      <c r="AK29" s="236">
        <f>ROUND(AV94,2)</f>
        <v>0</v>
      </c>
      <c r="AL29" s="237"/>
      <c r="AM29" s="237"/>
      <c r="AN29" s="237"/>
      <c r="AO29" s="237"/>
      <c r="AR29" s="35"/>
    </row>
    <row r="30" spans="2:44" s="3" customFormat="1" ht="14.45" customHeight="1">
      <c r="B30" s="35"/>
      <c r="F30" s="27" t="s">
        <v>45</v>
      </c>
      <c r="L30" s="246">
        <v>0.15</v>
      </c>
      <c r="M30" s="237"/>
      <c r="N30" s="237"/>
      <c r="O30" s="237"/>
      <c r="P30" s="237"/>
      <c r="W30" s="236">
        <f>ROUND(BA94,2)</f>
        <v>0</v>
      </c>
      <c r="X30" s="237"/>
      <c r="Y30" s="237"/>
      <c r="Z30" s="237"/>
      <c r="AA30" s="237"/>
      <c r="AB30" s="237"/>
      <c r="AC30" s="237"/>
      <c r="AD30" s="237"/>
      <c r="AE30" s="237"/>
      <c r="AK30" s="236">
        <f>ROUND(AW94,2)</f>
        <v>0</v>
      </c>
      <c r="AL30" s="237"/>
      <c r="AM30" s="237"/>
      <c r="AN30" s="237"/>
      <c r="AO30" s="237"/>
      <c r="AR30" s="35"/>
    </row>
    <row r="31" spans="2:44" s="3" customFormat="1" ht="14.45" customHeight="1" hidden="1">
      <c r="B31" s="35"/>
      <c r="F31" s="27" t="s">
        <v>46</v>
      </c>
      <c r="L31" s="246">
        <v>0.21</v>
      </c>
      <c r="M31" s="237"/>
      <c r="N31" s="237"/>
      <c r="O31" s="237"/>
      <c r="P31" s="237"/>
      <c r="W31" s="236">
        <f>ROUND(BB94,2)</f>
        <v>0</v>
      </c>
      <c r="X31" s="237"/>
      <c r="Y31" s="237"/>
      <c r="Z31" s="237"/>
      <c r="AA31" s="237"/>
      <c r="AB31" s="237"/>
      <c r="AC31" s="237"/>
      <c r="AD31" s="237"/>
      <c r="AE31" s="237"/>
      <c r="AK31" s="236">
        <v>0</v>
      </c>
      <c r="AL31" s="237"/>
      <c r="AM31" s="237"/>
      <c r="AN31" s="237"/>
      <c r="AO31" s="237"/>
      <c r="AR31" s="35"/>
    </row>
    <row r="32" spans="2:44" s="3" customFormat="1" ht="14.45" customHeight="1" hidden="1">
      <c r="B32" s="35"/>
      <c r="F32" s="27" t="s">
        <v>47</v>
      </c>
      <c r="L32" s="246">
        <v>0.15</v>
      </c>
      <c r="M32" s="237"/>
      <c r="N32" s="237"/>
      <c r="O32" s="237"/>
      <c r="P32" s="237"/>
      <c r="W32" s="236">
        <f>ROUND(BC94,2)</f>
        <v>0</v>
      </c>
      <c r="X32" s="237"/>
      <c r="Y32" s="237"/>
      <c r="Z32" s="237"/>
      <c r="AA32" s="237"/>
      <c r="AB32" s="237"/>
      <c r="AC32" s="237"/>
      <c r="AD32" s="237"/>
      <c r="AE32" s="237"/>
      <c r="AK32" s="236">
        <v>0</v>
      </c>
      <c r="AL32" s="237"/>
      <c r="AM32" s="237"/>
      <c r="AN32" s="237"/>
      <c r="AO32" s="237"/>
      <c r="AR32" s="35"/>
    </row>
    <row r="33" spans="2:44" s="3" customFormat="1" ht="14.45" customHeight="1" hidden="1">
      <c r="B33" s="35"/>
      <c r="F33" s="27" t="s">
        <v>48</v>
      </c>
      <c r="L33" s="246">
        <v>0</v>
      </c>
      <c r="M33" s="237"/>
      <c r="N33" s="237"/>
      <c r="O33" s="237"/>
      <c r="P33" s="237"/>
      <c r="W33" s="236">
        <f>ROUND(BD94,2)</f>
        <v>0</v>
      </c>
      <c r="X33" s="237"/>
      <c r="Y33" s="237"/>
      <c r="Z33" s="237"/>
      <c r="AA33" s="237"/>
      <c r="AB33" s="237"/>
      <c r="AC33" s="237"/>
      <c r="AD33" s="237"/>
      <c r="AE33" s="237"/>
      <c r="AK33" s="236">
        <v>0</v>
      </c>
      <c r="AL33" s="237"/>
      <c r="AM33" s="237"/>
      <c r="AN33" s="237"/>
      <c r="AO33" s="237"/>
      <c r="AR33" s="3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6"/>
      <c r="D35" s="37" t="s">
        <v>49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50</v>
      </c>
      <c r="U35" s="38"/>
      <c r="V35" s="38"/>
      <c r="W35" s="38"/>
      <c r="X35" s="250" t="s">
        <v>51</v>
      </c>
      <c r="Y35" s="248"/>
      <c r="Z35" s="248"/>
      <c r="AA35" s="248"/>
      <c r="AB35" s="248"/>
      <c r="AC35" s="38"/>
      <c r="AD35" s="38"/>
      <c r="AE35" s="38"/>
      <c r="AF35" s="38"/>
      <c r="AG35" s="38"/>
      <c r="AH35" s="38"/>
      <c r="AI35" s="38"/>
      <c r="AJ35" s="38"/>
      <c r="AK35" s="247">
        <f>SUM(AK26:AK33)</f>
        <v>0</v>
      </c>
      <c r="AL35" s="248"/>
      <c r="AM35" s="248"/>
      <c r="AN35" s="248"/>
      <c r="AO35" s="249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0"/>
      <c r="D49" s="41" t="s">
        <v>52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53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0"/>
      <c r="B60" s="31"/>
      <c r="C60" s="30"/>
      <c r="D60" s="43" t="s">
        <v>54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55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54</v>
      </c>
      <c r="AI60" s="33"/>
      <c r="AJ60" s="33"/>
      <c r="AK60" s="33"/>
      <c r="AL60" s="33"/>
      <c r="AM60" s="43" t="s">
        <v>55</v>
      </c>
      <c r="AN60" s="33"/>
      <c r="AO60" s="33"/>
      <c r="AP60" s="30"/>
      <c r="AQ60" s="30"/>
      <c r="AR60" s="31"/>
      <c r="BE60" s="30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0"/>
      <c r="B64" s="31"/>
      <c r="C64" s="30"/>
      <c r="D64" s="41" t="s">
        <v>56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57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0"/>
      <c r="B75" s="31"/>
      <c r="C75" s="30"/>
      <c r="D75" s="43" t="s">
        <v>54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55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54</v>
      </c>
      <c r="AI75" s="33"/>
      <c r="AJ75" s="33"/>
      <c r="AK75" s="33"/>
      <c r="AL75" s="33"/>
      <c r="AM75" s="43" t="s">
        <v>55</v>
      </c>
      <c r="AN75" s="33"/>
      <c r="AO75" s="33"/>
      <c r="AP75" s="30"/>
      <c r="AQ75" s="30"/>
      <c r="AR75" s="31"/>
      <c r="BE75" s="30"/>
    </row>
    <row r="76" spans="1:57" s="2" customFormat="1" ht="1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5" customHeight="1">
      <c r="A82" s="30"/>
      <c r="B82" s="31"/>
      <c r="C82" s="22" t="s">
        <v>58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7" t="s">
        <v>12</v>
      </c>
      <c r="L84" s="4" t="str">
        <f>K5</f>
        <v>VA1</v>
      </c>
      <c r="AR84" s="49"/>
    </row>
    <row r="85" spans="2:44" s="5" customFormat="1" ht="36.95" customHeight="1">
      <c r="B85" s="50"/>
      <c r="C85" s="51" t="s">
        <v>14</v>
      </c>
      <c r="L85" s="212" t="str">
        <f>K6</f>
        <v>Objekt kaple na pohřebišti v Krásném Březně p.p.č.897/2 - (r.2020)</v>
      </c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R85" s="50"/>
    </row>
    <row r="86" spans="1:5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7" t="s">
        <v>20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Krásné Březno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22</v>
      </c>
      <c r="AJ87" s="30"/>
      <c r="AK87" s="30"/>
      <c r="AL87" s="30"/>
      <c r="AM87" s="214" t="str">
        <f>IF(AN8="","",AN8)</f>
        <v>21. 4. 2020</v>
      </c>
      <c r="AN87" s="214"/>
      <c r="AO87" s="30"/>
      <c r="AP87" s="30"/>
      <c r="AQ87" s="30"/>
      <c r="AR87" s="31"/>
      <c r="BE87" s="30"/>
    </row>
    <row r="88" spans="1:5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2" customHeight="1">
      <c r="A89" s="30"/>
      <c r="B89" s="31"/>
      <c r="C89" s="27" t="s">
        <v>26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 xml:space="preserve"> 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31</v>
      </c>
      <c r="AJ89" s="30"/>
      <c r="AK89" s="30"/>
      <c r="AL89" s="30"/>
      <c r="AM89" s="215" t="str">
        <f>IF(E17="","",E17)</f>
        <v>VARIA s.r.o.</v>
      </c>
      <c r="AN89" s="216"/>
      <c r="AO89" s="216"/>
      <c r="AP89" s="216"/>
      <c r="AQ89" s="30"/>
      <c r="AR89" s="31"/>
      <c r="AS89" s="217" t="s">
        <v>59</v>
      </c>
      <c r="AT89" s="218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2" customHeight="1">
      <c r="A90" s="30"/>
      <c r="B90" s="31"/>
      <c r="C90" s="27" t="s">
        <v>30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 xml:space="preserve"> 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35</v>
      </c>
      <c r="AJ90" s="30"/>
      <c r="AK90" s="30"/>
      <c r="AL90" s="30"/>
      <c r="AM90" s="215" t="str">
        <f>IF(E20="","",E20)</f>
        <v>D.Prombergerová</v>
      </c>
      <c r="AN90" s="216"/>
      <c r="AO90" s="216"/>
      <c r="AP90" s="216"/>
      <c r="AQ90" s="30"/>
      <c r="AR90" s="31"/>
      <c r="AS90" s="219"/>
      <c r="AT90" s="220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19"/>
      <c r="AT91" s="220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221" t="s">
        <v>60</v>
      </c>
      <c r="D92" s="222"/>
      <c r="E92" s="222"/>
      <c r="F92" s="222"/>
      <c r="G92" s="222"/>
      <c r="H92" s="58"/>
      <c r="I92" s="224" t="s">
        <v>61</v>
      </c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3" t="s">
        <v>62</v>
      </c>
      <c r="AH92" s="222"/>
      <c r="AI92" s="222"/>
      <c r="AJ92" s="222"/>
      <c r="AK92" s="222"/>
      <c r="AL92" s="222"/>
      <c r="AM92" s="222"/>
      <c r="AN92" s="224" t="s">
        <v>63</v>
      </c>
      <c r="AO92" s="222"/>
      <c r="AP92" s="225"/>
      <c r="AQ92" s="59" t="s">
        <v>64</v>
      </c>
      <c r="AR92" s="31"/>
      <c r="AS92" s="60" t="s">
        <v>65</v>
      </c>
      <c r="AT92" s="61" t="s">
        <v>66</v>
      </c>
      <c r="AU92" s="61" t="s">
        <v>67</v>
      </c>
      <c r="AV92" s="61" t="s">
        <v>68</v>
      </c>
      <c r="AW92" s="61" t="s">
        <v>69</v>
      </c>
      <c r="AX92" s="61" t="s">
        <v>70</v>
      </c>
      <c r="AY92" s="61" t="s">
        <v>71</v>
      </c>
      <c r="AZ92" s="61" t="s">
        <v>72</v>
      </c>
      <c r="BA92" s="61" t="s">
        <v>73</v>
      </c>
      <c r="BB92" s="61" t="s">
        <v>74</v>
      </c>
      <c r="BC92" s="61" t="s">
        <v>75</v>
      </c>
      <c r="BD92" s="62" t="s">
        <v>76</v>
      </c>
      <c r="BE92" s="30"/>
    </row>
    <row r="93" spans="1:57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5" customHeight="1">
      <c r="B94" s="66"/>
      <c r="C94" s="67" t="s">
        <v>77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34">
        <f>ROUND(AG95,2)</f>
        <v>0</v>
      </c>
      <c r="AH94" s="234"/>
      <c r="AI94" s="234"/>
      <c r="AJ94" s="234"/>
      <c r="AK94" s="234"/>
      <c r="AL94" s="234"/>
      <c r="AM94" s="234"/>
      <c r="AN94" s="235">
        <f aca="true" t="shared" si="0" ref="AN94:AN102">SUM(AG94,AT94)</f>
        <v>0</v>
      </c>
      <c r="AO94" s="235"/>
      <c r="AP94" s="235"/>
      <c r="AQ94" s="70" t="s">
        <v>1</v>
      </c>
      <c r="AR94" s="66"/>
      <c r="AS94" s="71">
        <f>ROUND(AS95,2)</f>
        <v>0</v>
      </c>
      <c r="AT94" s="72">
        <f aca="true" t="shared" si="1" ref="AT94:AT102">ROUND(SUM(AV94:AW94),2)</f>
        <v>0</v>
      </c>
      <c r="AU94" s="73">
        <f>ROUND(AU95,5)</f>
        <v>1391.34316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78</v>
      </c>
      <c r="BT94" s="75" t="s">
        <v>79</v>
      </c>
      <c r="BU94" s="76" t="s">
        <v>80</v>
      </c>
      <c r="BV94" s="75" t="s">
        <v>81</v>
      </c>
      <c r="BW94" s="75" t="s">
        <v>4</v>
      </c>
      <c r="BX94" s="75" t="s">
        <v>82</v>
      </c>
      <c r="CL94" s="75" t="s">
        <v>1</v>
      </c>
    </row>
    <row r="95" spans="2:91" s="7" customFormat="1" ht="24.75" customHeight="1">
      <c r="B95" s="77"/>
      <c r="C95" s="78"/>
      <c r="D95" s="226" t="s">
        <v>19</v>
      </c>
      <c r="E95" s="226"/>
      <c r="F95" s="226"/>
      <c r="G95" s="226"/>
      <c r="H95" s="226"/>
      <c r="I95" s="79"/>
      <c r="J95" s="226" t="s">
        <v>83</v>
      </c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7">
        <f>ROUND(AG96+AG97,2)</f>
        <v>0</v>
      </c>
      <c r="AH95" s="228"/>
      <c r="AI95" s="228"/>
      <c r="AJ95" s="228"/>
      <c r="AK95" s="228"/>
      <c r="AL95" s="228"/>
      <c r="AM95" s="228"/>
      <c r="AN95" s="229">
        <f t="shared" si="0"/>
        <v>0</v>
      </c>
      <c r="AO95" s="228"/>
      <c r="AP95" s="228"/>
      <c r="AQ95" s="80" t="s">
        <v>84</v>
      </c>
      <c r="AR95" s="77"/>
      <c r="AS95" s="81">
        <f>ROUND(AS96+AS97,2)</f>
        <v>0</v>
      </c>
      <c r="AT95" s="82">
        <f t="shared" si="1"/>
        <v>0</v>
      </c>
      <c r="AU95" s="83">
        <f>ROUND(AU96+AU97,5)</f>
        <v>1391.34316</v>
      </c>
      <c r="AV95" s="82">
        <f>ROUND(AZ95*L29,2)</f>
        <v>0</v>
      </c>
      <c r="AW95" s="82">
        <f>ROUND(BA95*L30,2)</f>
        <v>0</v>
      </c>
      <c r="AX95" s="82">
        <f>ROUND(BB95*L29,2)</f>
        <v>0</v>
      </c>
      <c r="AY95" s="82">
        <f>ROUND(BC95*L30,2)</f>
        <v>0</v>
      </c>
      <c r="AZ95" s="82">
        <f>ROUND(AZ96+AZ97,2)</f>
        <v>0</v>
      </c>
      <c r="BA95" s="82">
        <f>ROUND(BA96+BA97,2)</f>
        <v>0</v>
      </c>
      <c r="BB95" s="82">
        <f>ROUND(BB96+BB97,2)</f>
        <v>0</v>
      </c>
      <c r="BC95" s="82">
        <f>ROUND(BC96+BC97,2)</f>
        <v>0</v>
      </c>
      <c r="BD95" s="84">
        <f>ROUND(BD96+BD97,2)</f>
        <v>0</v>
      </c>
      <c r="BS95" s="85" t="s">
        <v>78</v>
      </c>
      <c r="BT95" s="85" t="s">
        <v>19</v>
      </c>
      <c r="BU95" s="85" t="s">
        <v>80</v>
      </c>
      <c r="BV95" s="85" t="s">
        <v>81</v>
      </c>
      <c r="BW95" s="85" t="s">
        <v>85</v>
      </c>
      <c r="BX95" s="85" t="s">
        <v>4</v>
      </c>
      <c r="CL95" s="85" t="s">
        <v>1</v>
      </c>
      <c r="CM95" s="85" t="s">
        <v>86</v>
      </c>
    </row>
    <row r="96" spans="1:90" s="4" customFormat="1" ht="16.5" customHeight="1">
      <c r="A96" s="86" t="s">
        <v>87</v>
      </c>
      <c r="B96" s="49"/>
      <c r="C96" s="10"/>
      <c r="D96" s="10"/>
      <c r="E96" s="230" t="s">
        <v>88</v>
      </c>
      <c r="F96" s="230"/>
      <c r="G96" s="230"/>
      <c r="H96" s="230"/>
      <c r="I96" s="230"/>
      <c r="J96" s="10"/>
      <c r="K96" s="230" t="s">
        <v>89</v>
      </c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1">
        <f>'1.1 - Rekonstrukce kaple ...'!J32</f>
        <v>0</v>
      </c>
      <c r="AH96" s="232"/>
      <c r="AI96" s="232"/>
      <c r="AJ96" s="232"/>
      <c r="AK96" s="232"/>
      <c r="AL96" s="232"/>
      <c r="AM96" s="232"/>
      <c r="AN96" s="231">
        <f t="shared" si="0"/>
        <v>0</v>
      </c>
      <c r="AO96" s="232"/>
      <c r="AP96" s="232"/>
      <c r="AQ96" s="87" t="s">
        <v>90</v>
      </c>
      <c r="AR96" s="49"/>
      <c r="AS96" s="88">
        <v>0</v>
      </c>
      <c r="AT96" s="89">
        <f t="shared" si="1"/>
        <v>0</v>
      </c>
      <c r="AU96" s="90">
        <f>'1.1 - Rekonstrukce kaple ...'!P126</f>
        <v>88.716572</v>
      </c>
      <c r="AV96" s="89">
        <f>'1.1 - Rekonstrukce kaple ...'!J35</f>
        <v>0</v>
      </c>
      <c r="AW96" s="89">
        <f>'1.1 - Rekonstrukce kaple ...'!J36</f>
        <v>0</v>
      </c>
      <c r="AX96" s="89">
        <f>'1.1 - Rekonstrukce kaple ...'!J37</f>
        <v>0</v>
      </c>
      <c r="AY96" s="89">
        <f>'1.1 - Rekonstrukce kaple ...'!J38</f>
        <v>0</v>
      </c>
      <c r="AZ96" s="89">
        <f>'1.1 - Rekonstrukce kaple ...'!F35</f>
        <v>0</v>
      </c>
      <c r="BA96" s="89">
        <f>'1.1 - Rekonstrukce kaple ...'!F36</f>
        <v>0</v>
      </c>
      <c r="BB96" s="89">
        <f>'1.1 - Rekonstrukce kaple ...'!F37</f>
        <v>0</v>
      </c>
      <c r="BC96" s="89">
        <f>'1.1 - Rekonstrukce kaple ...'!F38</f>
        <v>0</v>
      </c>
      <c r="BD96" s="91">
        <f>'1.1 - Rekonstrukce kaple ...'!F39</f>
        <v>0</v>
      </c>
      <c r="BT96" s="25" t="s">
        <v>86</v>
      </c>
      <c r="BV96" s="25" t="s">
        <v>81</v>
      </c>
      <c r="BW96" s="25" t="s">
        <v>91</v>
      </c>
      <c r="BX96" s="25" t="s">
        <v>85</v>
      </c>
      <c r="CL96" s="25" t="s">
        <v>1</v>
      </c>
    </row>
    <row r="97" spans="2:90" s="4" customFormat="1" ht="16.5" customHeight="1">
      <c r="B97" s="49"/>
      <c r="C97" s="10"/>
      <c r="D97" s="10"/>
      <c r="E97" s="230" t="s">
        <v>92</v>
      </c>
      <c r="F97" s="230"/>
      <c r="G97" s="230"/>
      <c r="H97" s="230"/>
      <c r="I97" s="230"/>
      <c r="J97" s="10"/>
      <c r="K97" s="230" t="s">
        <v>93</v>
      </c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3">
        <f>ROUND(SUM(AG98:AG102),2)</f>
        <v>0</v>
      </c>
      <c r="AH97" s="232"/>
      <c r="AI97" s="232"/>
      <c r="AJ97" s="232"/>
      <c r="AK97" s="232"/>
      <c r="AL97" s="232"/>
      <c r="AM97" s="232"/>
      <c r="AN97" s="231">
        <f t="shared" si="0"/>
        <v>0</v>
      </c>
      <c r="AO97" s="232"/>
      <c r="AP97" s="232"/>
      <c r="AQ97" s="87" t="s">
        <v>90</v>
      </c>
      <c r="AR97" s="49"/>
      <c r="AS97" s="88">
        <f>ROUND(SUM(AS98:AS102),2)</f>
        <v>0</v>
      </c>
      <c r="AT97" s="89">
        <f t="shared" si="1"/>
        <v>0</v>
      </c>
      <c r="AU97" s="90">
        <f>ROUND(SUM(AU98:AU102),5)</f>
        <v>1302.62659</v>
      </c>
      <c r="AV97" s="89">
        <f>ROUND(AZ97*L29,2)</f>
        <v>0</v>
      </c>
      <c r="AW97" s="89">
        <f>ROUND(BA97*L30,2)</f>
        <v>0</v>
      </c>
      <c r="AX97" s="89">
        <f>ROUND(BB97*L29,2)</f>
        <v>0</v>
      </c>
      <c r="AY97" s="89">
        <f>ROUND(BC97*L30,2)</f>
        <v>0</v>
      </c>
      <c r="AZ97" s="89">
        <f>ROUND(SUM(AZ98:AZ102),2)</f>
        <v>0</v>
      </c>
      <c r="BA97" s="89">
        <f>ROUND(SUM(BA98:BA102),2)</f>
        <v>0</v>
      </c>
      <c r="BB97" s="89">
        <f>ROUND(SUM(BB98:BB102),2)</f>
        <v>0</v>
      </c>
      <c r="BC97" s="89">
        <f>ROUND(SUM(BC98:BC102),2)</f>
        <v>0</v>
      </c>
      <c r="BD97" s="91">
        <f>ROUND(SUM(BD98:BD102),2)</f>
        <v>0</v>
      </c>
      <c r="BS97" s="25" t="s">
        <v>78</v>
      </c>
      <c r="BT97" s="25" t="s">
        <v>86</v>
      </c>
      <c r="BU97" s="25" t="s">
        <v>80</v>
      </c>
      <c r="BV97" s="25" t="s">
        <v>81</v>
      </c>
      <c r="BW97" s="25" t="s">
        <v>94</v>
      </c>
      <c r="BX97" s="25" t="s">
        <v>85</v>
      </c>
      <c r="CL97" s="25" t="s">
        <v>1</v>
      </c>
    </row>
    <row r="98" spans="1:90" s="4" customFormat="1" ht="23.25" customHeight="1">
      <c r="A98" s="86" t="s">
        <v>87</v>
      </c>
      <c r="B98" s="49"/>
      <c r="C98" s="10"/>
      <c r="D98" s="10"/>
      <c r="E98" s="10"/>
      <c r="F98" s="230" t="s">
        <v>95</v>
      </c>
      <c r="G98" s="230"/>
      <c r="H98" s="230"/>
      <c r="I98" s="230"/>
      <c r="J98" s="230"/>
      <c r="K98" s="10"/>
      <c r="L98" s="230" t="s">
        <v>96</v>
      </c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1">
        <f>'1.2.1 - Stavebně konstruk...'!J34</f>
        <v>0</v>
      </c>
      <c r="AH98" s="232"/>
      <c r="AI98" s="232"/>
      <c r="AJ98" s="232"/>
      <c r="AK98" s="232"/>
      <c r="AL98" s="232"/>
      <c r="AM98" s="232"/>
      <c r="AN98" s="231">
        <f t="shared" si="0"/>
        <v>0</v>
      </c>
      <c r="AO98" s="232"/>
      <c r="AP98" s="232"/>
      <c r="AQ98" s="87" t="s">
        <v>90</v>
      </c>
      <c r="AR98" s="49"/>
      <c r="AS98" s="88">
        <v>0</v>
      </c>
      <c r="AT98" s="89">
        <f t="shared" si="1"/>
        <v>0</v>
      </c>
      <c r="AU98" s="90">
        <f>'1.2.1 - Stavebně konstruk...'!P143</f>
        <v>1132.8604619999999</v>
      </c>
      <c r="AV98" s="89">
        <f>'1.2.1 - Stavebně konstruk...'!J37</f>
        <v>0</v>
      </c>
      <c r="AW98" s="89">
        <f>'1.2.1 - Stavebně konstruk...'!J38</f>
        <v>0</v>
      </c>
      <c r="AX98" s="89">
        <f>'1.2.1 - Stavebně konstruk...'!J39</f>
        <v>0</v>
      </c>
      <c r="AY98" s="89">
        <f>'1.2.1 - Stavebně konstruk...'!J40</f>
        <v>0</v>
      </c>
      <c r="AZ98" s="89">
        <f>'1.2.1 - Stavebně konstruk...'!F37</f>
        <v>0</v>
      </c>
      <c r="BA98" s="89">
        <f>'1.2.1 - Stavebně konstruk...'!F38</f>
        <v>0</v>
      </c>
      <c r="BB98" s="89">
        <f>'1.2.1 - Stavebně konstruk...'!F39</f>
        <v>0</v>
      </c>
      <c r="BC98" s="89">
        <f>'1.2.1 - Stavebně konstruk...'!F40</f>
        <v>0</v>
      </c>
      <c r="BD98" s="91">
        <f>'1.2.1 - Stavebně konstruk...'!F41</f>
        <v>0</v>
      </c>
      <c r="BT98" s="25" t="s">
        <v>97</v>
      </c>
      <c r="BV98" s="25" t="s">
        <v>81</v>
      </c>
      <c r="BW98" s="25" t="s">
        <v>98</v>
      </c>
      <c r="BX98" s="25" t="s">
        <v>94</v>
      </c>
      <c r="CL98" s="25" t="s">
        <v>1</v>
      </c>
    </row>
    <row r="99" spans="1:90" s="4" customFormat="1" ht="23.25" customHeight="1">
      <c r="A99" s="86" t="s">
        <v>87</v>
      </c>
      <c r="B99" s="49"/>
      <c r="C99" s="10"/>
      <c r="D99" s="10"/>
      <c r="E99" s="10"/>
      <c r="F99" s="230" t="s">
        <v>99</v>
      </c>
      <c r="G99" s="230"/>
      <c r="H99" s="230"/>
      <c r="I99" s="230"/>
      <c r="J99" s="230"/>
      <c r="K99" s="10"/>
      <c r="L99" s="230" t="s">
        <v>100</v>
      </c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1">
        <f>'1.2.2 - Vnitřní rozvody v...'!J34</f>
        <v>0</v>
      </c>
      <c r="AH99" s="232"/>
      <c r="AI99" s="232"/>
      <c r="AJ99" s="232"/>
      <c r="AK99" s="232"/>
      <c r="AL99" s="232"/>
      <c r="AM99" s="232"/>
      <c r="AN99" s="231">
        <f t="shared" si="0"/>
        <v>0</v>
      </c>
      <c r="AO99" s="232"/>
      <c r="AP99" s="232"/>
      <c r="AQ99" s="87" t="s">
        <v>90</v>
      </c>
      <c r="AR99" s="49"/>
      <c r="AS99" s="88">
        <v>0</v>
      </c>
      <c r="AT99" s="89">
        <f t="shared" si="1"/>
        <v>0</v>
      </c>
      <c r="AU99" s="90">
        <f>'1.2.2 - Vnitřní rozvody v...'!P131</f>
        <v>50.3219</v>
      </c>
      <c r="AV99" s="89">
        <f>'1.2.2 - Vnitřní rozvody v...'!J37</f>
        <v>0</v>
      </c>
      <c r="AW99" s="89">
        <f>'1.2.2 - Vnitřní rozvody v...'!J38</f>
        <v>0</v>
      </c>
      <c r="AX99" s="89">
        <f>'1.2.2 - Vnitřní rozvody v...'!J39</f>
        <v>0</v>
      </c>
      <c r="AY99" s="89">
        <f>'1.2.2 - Vnitřní rozvody v...'!J40</f>
        <v>0</v>
      </c>
      <c r="AZ99" s="89">
        <f>'1.2.2 - Vnitřní rozvody v...'!F37</f>
        <v>0</v>
      </c>
      <c r="BA99" s="89">
        <f>'1.2.2 - Vnitřní rozvody v...'!F38</f>
        <v>0</v>
      </c>
      <c r="BB99" s="89">
        <f>'1.2.2 - Vnitřní rozvody v...'!F39</f>
        <v>0</v>
      </c>
      <c r="BC99" s="89">
        <f>'1.2.2 - Vnitřní rozvody v...'!F40</f>
        <v>0</v>
      </c>
      <c r="BD99" s="91">
        <f>'1.2.2 - Vnitřní rozvody v...'!F41</f>
        <v>0</v>
      </c>
      <c r="BT99" s="25" t="s">
        <v>97</v>
      </c>
      <c r="BV99" s="25" t="s">
        <v>81</v>
      </c>
      <c r="BW99" s="25" t="s">
        <v>101</v>
      </c>
      <c r="BX99" s="25" t="s">
        <v>94</v>
      </c>
      <c r="CL99" s="25" t="s">
        <v>1</v>
      </c>
    </row>
    <row r="100" spans="1:90" s="4" customFormat="1" ht="16.5" customHeight="1">
      <c r="A100" s="86" t="s">
        <v>87</v>
      </c>
      <c r="B100" s="49"/>
      <c r="C100" s="10"/>
      <c r="D100" s="10"/>
      <c r="E100" s="10"/>
      <c r="F100" s="230" t="s">
        <v>102</v>
      </c>
      <c r="G100" s="230"/>
      <c r="H100" s="230"/>
      <c r="I100" s="230"/>
      <c r="J100" s="230"/>
      <c r="K100" s="10"/>
      <c r="L100" s="230" t="s">
        <v>103</v>
      </c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1">
        <f>'1.2.3 - Silnoproudá elekt...'!J34</f>
        <v>0</v>
      </c>
      <c r="AH100" s="232"/>
      <c r="AI100" s="232"/>
      <c r="AJ100" s="232"/>
      <c r="AK100" s="232"/>
      <c r="AL100" s="232"/>
      <c r="AM100" s="232"/>
      <c r="AN100" s="231">
        <f t="shared" si="0"/>
        <v>0</v>
      </c>
      <c r="AO100" s="232"/>
      <c r="AP100" s="232"/>
      <c r="AQ100" s="87" t="s">
        <v>90</v>
      </c>
      <c r="AR100" s="49"/>
      <c r="AS100" s="88">
        <v>0</v>
      </c>
      <c r="AT100" s="89">
        <f t="shared" si="1"/>
        <v>0</v>
      </c>
      <c r="AU100" s="90">
        <f>'1.2.3 - Silnoproudá elekt...'!P126</f>
        <v>0</v>
      </c>
      <c r="AV100" s="89">
        <f>'1.2.3 - Silnoproudá elekt...'!J37</f>
        <v>0</v>
      </c>
      <c r="AW100" s="89">
        <f>'1.2.3 - Silnoproudá elekt...'!J38</f>
        <v>0</v>
      </c>
      <c r="AX100" s="89">
        <f>'1.2.3 - Silnoproudá elekt...'!J39</f>
        <v>0</v>
      </c>
      <c r="AY100" s="89">
        <f>'1.2.3 - Silnoproudá elekt...'!J40</f>
        <v>0</v>
      </c>
      <c r="AZ100" s="89">
        <f>'1.2.3 - Silnoproudá elekt...'!F37</f>
        <v>0</v>
      </c>
      <c r="BA100" s="89">
        <f>'1.2.3 - Silnoproudá elekt...'!F38</f>
        <v>0</v>
      </c>
      <c r="BB100" s="89">
        <f>'1.2.3 - Silnoproudá elekt...'!F39</f>
        <v>0</v>
      </c>
      <c r="BC100" s="89">
        <f>'1.2.3 - Silnoproudá elekt...'!F40</f>
        <v>0</v>
      </c>
      <c r="BD100" s="91">
        <f>'1.2.3 - Silnoproudá elekt...'!F41</f>
        <v>0</v>
      </c>
      <c r="BT100" s="25" t="s">
        <v>97</v>
      </c>
      <c r="BV100" s="25" t="s">
        <v>81</v>
      </c>
      <c r="BW100" s="25" t="s">
        <v>104</v>
      </c>
      <c r="BX100" s="25" t="s">
        <v>94</v>
      </c>
      <c r="CL100" s="25" t="s">
        <v>1</v>
      </c>
    </row>
    <row r="101" spans="1:90" s="4" customFormat="1" ht="16.5" customHeight="1">
      <c r="A101" s="86" t="s">
        <v>87</v>
      </c>
      <c r="B101" s="49"/>
      <c r="C101" s="10"/>
      <c r="D101" s="10"/>
      <c r="E101" s="10"/>
      <c r="F101" s="230" t="s">
        <v>105</v>
      </c>
      <c r="G101" s="230"/>
      <c r="H101" s="230"/>
      <c r="I101" s="230"/>
      <c r="J101" s="230"/>
      <c r="K101" s="10"/>
      <c r="L101" s="230" t="s">
        <v>106</v>
      </c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1">
        <f>'1.2.4 - SO 02  -  Venkovn...'!J34</f>
        <v>0</v>
      </c>
      <c r="AH101" s="232"/>
      <c r="AI101" s="232"/>
      <c r="AJ101" s="232"/>
      <c r="AK101" s="232"/>
      <c r="AL101" s="232"/>
      <c r="AM101" s="232"/>
      <c r="AN101" s="231">
        <f t="shared" si="0"/>
        <v>0</v>
      </c>
      <c r="AO101" s="232"/>
      <c r="AP101" s="232"/>
      <c r="AQ101" s="87" t="s">
        <v>90</v>
      </c>
      <c r="AR101" s="49"/>
      <c r="AS101" s="88">
        <v>0</v>
      </c>
      <c r="AT101" s="89">
        <f t="shared" si="1"/>
        <v>0</v>
      </c>
      <c r="AU101" s="90">
        <f>'1.2.4 - SO 02  -  Venkovn...'!P134</f>
        <v>97.384933</v>
      </c>
      <c r="AV101" s="89">
        <f>'1.2.4 - SO 02  -  Venkovn...'!J37</f>
        <v>0</v>
      </c>
      <c r="AW101" s="89">
        <f>'1.2.4 - SO 02  -  Venkovn...'!J38</f>
        <v>0</v>
      </c>
      <c r="AX101" s="89">
        <f>'1.2.4 - SO 02  -  Venkovn...'!J39</f>
        <v>0</v>
      </c>
      <c r="AY101" s="89">
        <f>'1.2.4 - SO 02  -  Venkovn...'!J40</f>
        <v>0</v>
      </c>
      <c r="AZ101" s="89">
        <f>'1.2.4 - SO 02  -  Venkovn...'!F37</f>
        <v>0</v>
      </c>
      <c r="BA101" s="89">
        <f>'1.2.4 - SO 02  -  Venkovn...'!F38</f>
        <v>0</v>
      </c>
      <c r="BB101" s="89">
        <f>'1.2.4 - SO 02  -  Venkovn...'!F39</f>
        <v>0</v>
      </c>
      <c r="BC101" s="89">
        <f>'1.2.4 - SO 02  -  Venkovn...'!F40</f>
        <v>0</v>
      </c>
      <c r="BD101" s="91">
        <f>'1.2.4 - SO 02  -  Venkovn...'!F41</f>
        <v>0</v>
      </c>
      <c r="BT101" s="25" t="s">
        <v>97</v>
      </c>
      <c r="BV101" s="25" t="s">
        <v>81</v>
      </c>
      <c r="BW101" s="25" t="s">
        <v>107</v>
      </c>
      <c r="BX101" s="25" t="s">
        <v>94</v>
      </c>
      <c r="CL101" s="25" t="s">
        <v>1</v>
      </c>
    </row>
    <row r="102" spans="1:90" s="4" customFormat="1" ht="16.5" customHeight="1">
      <c r="A102" s="86" t="s">
        <v>87</v>
      </c>
      <c r="B102" s="49"/>
      <c r="C102" s="10"/>
      <c r="D102" s="10"/>
      <c r="E102" s="10"/>
      <c r="F102" s="230" t="s">
        <v>108</v>
      </c>
      <c r="G102" s="230"/>
      <c r="H102" s="230"/>
      <c r="I102" s="230"/>
      <c r="J102" s="230"/>
      <c r="K102" s="10"/>
      <c r="L102" s="230" t="s">
        <v>109</v>
      </c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1">
        <f>'1.2.5 - SO 03  -  Venkovn...'!J34</f>
        <v>0</v>
      </c>
      <c r="AH102" s="232"/>
      <c r="AI102" s="232"/>
      <c r="AJ102" s="232"/>
      <c r="AK102" s="232"/>
      <c r="AL102" s="232"/>
      <c r="AM102" s="232"/>
      <c r="AN102" s="231">
        <f t="shared" si="0"/>
        <v>0</v>
      </c>
      <c r="AO102" s="232"/>
      <c r="AP102" s="232"/>
      <c r="AQ102" s="87" t="s">
        <v>90</v>
      </c>
      <c r="AR102" s="49"/>
      <c r="AS102" s="92">
        <v>0</v>
      </c>
      <c r="AT102" s="93">
        <f t="shared" si="1"/>
        <v>0</v>
      </c>
      <c r="AU102" s="94">
        <f>'1.2.5 - SO 03  -  Venkovn...'!P133</f>
        <v>22.05929</v>
      </c>
      <c r="AV102" s="93">
        <f>'1.2.5 - SO 03  -  Venkovn...'!J37</f>
        <v>0</v>
      </c>
      <c r="AW102" s="93">
        <f>'1.2.5 - SO 03  -  Venkovn...'!J38</f>
        <v>0</v>
      </c>
      <c r="AX102" s="93">
        <f>'1.2.5 - SO 03  -  Venkovn...'!J39</f>
        <v>0</v>
      </c>
      <c r="AY102" s="93">
        <f>'1.2.5 - SO 03  -  Venkovn...'!J40</f>
        <v>0</v>
      </c>
      <c r="AZ102" s="93">
        <f>'1.2.5 - SO 03  -  Venkovn...'!F37</f>
        <v>0</v>
      </c>
      <c r="BA102" s="93">
        <f>'1.2.5 - SO 03  -  Venkovn...'!F38</f>
        <v>0</v>
      </c>
      <c r="BB102" s="93">
        <f>'1.2.5 - SO 03  -  Venkovn...'!F39</f>
        <v>0</v>
      </c>
      <c r="BC102" s="93">
        <f>'1.2.5 - SO 03  -  Venkovn...'!F40</f>
        <v>0</v>
      </c>
      <c r="BD102" s="95">
        <f>'1.2.5 - SO 03  -  Venkovn...'!F41</f>
        <v>0</v>
      </c>
      <c r="BT102" s="25" t="s">
        <v>97</v>
      </c>
      <c r="BV102" s="25" t="s">
        <v>81</v>
      </c>
      <c r="BW102" s="25" t="s">
        <v>110</v>
      </c>
      <c r="BX102" s="25" t="s">
        <v>94</v>
      </c>
      <c r="CL102" s="25" t="s">
        <v>1</v>
      </c>
    </row>
    <row r="103" spans="1:57" s="2" customFormat="1" ht="30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1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  <row r="104" spans="1:57" s="2" customFormat="1" ht="6.95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31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</sheetData>
  <mergeCells count="68">
    <mergeCell ref="AR2:BE2"/>
    <mergeCell ref="W33:AE33"/>
    <mergeCell ref="L33:P33"/>
    <mergeCell ref="AK33:AO33"/>
    <mergeCell ref="AK35:AO35"/>
    <mergeCell ref="X35:AB35"/>
    <mergeCell ref="L31:P31"/>
    <mergeCell ref="AK31:AO31"/>
    <mergeCell ref="W31:AE31"/>
    <mergeCell ref="AK32:AO32"/>
    <mergeCell ref="L32:P32"/>
    <mergeCell ref="W32:AE32"/>
    <mergeCell ref="W29:AE29"/>
    <mergeCell ref="AK29:AO29"/>
    <mergeCell ref="L29:P29"/>
    <mergeCell ref="L30:P30"/>
    <mergeCell ref="AK30:AO30"/>
    <mergeCell ref="W30:AE30"/>
    <mergeCell ref="K5:AO5"/>
    <mergeCell ref="K6:AO6"/>
    <mergeCell ref="E23:AN23"/>
    <mergeCell ref="AK26:AO26"/>
    <mergeCell ref="L28:P28"/>
    <mergeCell ref="AK28:AO28"/>
    <mergeCell ref="W28:AE28"/>
    <mergeCell ref="AN102:AP102"/>
    <mergeCell ref="AG102:AM102"/>
    <mergeCell ref="F102:J102"/>
    <mergeCell ref="L102:AF102"/>
    <mergeCell ref="AG94:AM94"/>
    <mergeCell ref="AN94:AP94"/>
    <mergeCell ref="AN100:AP100"/>
    <mergeCell ref="AG100:AM100"/>
    <mergeCell ref="F100:J100"/>
    <mergeCell ref="L100:AF100"/>
    <mergeCell ref="AN101:AP101"/>
    <mergeCell ref="AG101:AM101"/>
    <mergeCell ref="F101:J101"/>
    <mergeCell ref="L101:AF101"/>
    <mergeCell ref="L98:AF98"/>
    <mergeCell ref="AG98:AM98"/>
    <mergeCell ref="AN98:AP98"/>
    <mergeCell ref="F98:J98"/>
    <mergeCell ref="AN99:AP99"/>
    <mergeCell ref="AG99:AM99"/>
    <mergeCell ref="F99:J99"/>
    <mergeCell ref="L99:AF99"/>
    <mergeCell ref="K96:AF96"/>
    <mergeCell ref="AG96:AM96"/>
    <mergeCell ref="E96:I96"/>
    <mergeCell ref="AN96:AP96"/>
    <mergeCell ref="K97:AF97"/>
    <mergeCell ref="E97:I97"/>
    <mergeCell ref="AN97:AP97"/>
    <mergeCell ref="AG97:AM97"/>
    <mergeCell ref="C92:G92"/>
    <mergeCell ref="AG92:AM92"/>
    <mergeCell ref="AN92:AP92"/>
    <mergeCell ref="I92:AF92"/>
    <mergeCell ref="J95:AF95"/>
    <mergeCell ref="AG95:AM95"/>
    <mergeCell ref="D95:H95"/>
    <mergeCell ref="AN95:AP95"/>
    <mergeCell ref="L85:AO85"/>
    <mergeCell ref="AM87:AN87"/>
    <mergeCell ref="AM89:AP89"/>
    <mergeCell ref="AS89:AT91"/>
    <mergeCell ref="AM90:AP90"/>
  </mergeCells>
  <hyperlinks>
    <hyperlink ref="A96" location="'1.1 - Rekonstrukce kaple ...'!C2" display="/"/>
    <hyperlink ref="A98" location="'1.2.1 - Stavebně konstruk...'!C2" display="/"/>
    <hyperlink ref="A99" location="'1.2.2 - Vnitřní rozvody v...'!C2" display="/"/>
    <hyperlink ref="A100" location="'1.2.3 - Silnoproudá elekt...'!C2" display="/"/>
    <hyperlink ref="A101" location="'1.2.4 - SO 02  -  Venkovn...'!C2" display="/"/>
    <hyperlink ref="A102" location="'1.2.5 - SO 03  -  Venkov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75"/>
  <sheetViews>
    <sheetView showGridLines="0" workbookViewId="0" topLeftCell="A163">
      <selection activeCell="J187" sqref="J18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45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8" t="s">
        <v>91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111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52" t="str">
        <f>'Rekapitulace stavby'!K6</f>
        <v>Objekt kaple na pohřebišti v Krásném Březně p.p.č.897/2 - (r.2020)</v>
      </c>
      <c r="F7" s="253"/>
      <c r="G7" s="253"/>
      <c r="H7" s="253"/>
      <c r="L7" s="21"/>
    </row>
    <row r="8" spans="2:12" s="1" customFormat="1" ht="12" customHeight="1">
      <c r="B8" s="21"/>
      <c r="D8" s="27" t="s">
        <v>112</v>
      </c>
      <c r="L8" s="21"/>
    </row>
    <row r="9" spans="1:31" s="2" customFormat="1" ht="23.25" customHeight="1">
      <c r="A9" s="30"/>
      <c r="B9" s="31"/>
      <c r="C9" s="30"/>
      <c r="D9" s="30"/>
      <c r="E9" s="252" t="s">
        <v>113</v>
      </c>
      <c r="F9" s="251"/>
      <c r="G9" s="251"/>
      <c r="H9" s="251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 customHeight="1">
      <c r="A10" s="30"/>
      <c r="B10" s="31"/>
      <c r="C10" s="30"/>
      <c r="D10" s="27" t="s">
        <v>114</v>
      </c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6.5" customHeight="1">
      <c r="A11" s="30"/>
      <c r="B11" s="31"/>
      <c r="C11" s="30"/>
      <c r="D11" s="30"/>
      <c r="E11" s="212" t="s">
        <v>115</v>
      </c>
      <c r="F11" s="251"/>
      <c r="G11" s="251"/>
      <c r="H11" s="251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2" customHeight="1">
      <c r="A13" s="30"/>
      <c r="B13" s="31"/>
      <c r="C13" s="30"/>
      <c r="D13" s="27" t="s">
        <v>17</v>
      </c>
      <c r="E13" s="30"/>
      <c r="F13" s="25" t="s">
        <v>1</v>
      </c>
      <c r="G13" s="30"/>
      <c r="H13" s="30"/>
      <c r="I13" s="27" t="s">
        <v>18</v>
      </c>
      <c r="J13" s="25" t="s">
        <v>1</v>
      </c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20</v>
      </c>
      <c r="E14" s="30"/>
      <c r="F14" s="25" t="s">
        <v>21</v>
      </c>
      <c r="G14" s="30"/>
      <c r="H14" s="30"/>
      <c r="I14" s="27" t="s">
        <v>22</v>
      </c>
      <c r="J14" s="53" t="str">
        <f>'Rekapitulace stavby'!AN8</f>
        <v>21. 4. 2020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0.9" customHeigh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26</v>
      </c>
      <c r="E16" s="30"/>
      <c r="F16" s="30"/>
      <c r="G16" s="30"/>
      <c r="H16" s="30"/>
      <c r="I16" s="27" t="s">
        <v>27</v>
      </c>
      <c r="J16" s="25" t="str">
        <f>IF('Rekapitulace stavby'!AN10="","",'Rekapitulace stavby'!AN10)</f>
        <v/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customHeight="1">
      <c r="A17" s="30"/>
      <c r="B17" s="31"/>
      <c r="C17" s="30"/>
      <c r="D17" s="30"/>
      <c r="E17" s="25" t="str">
        <f>IF('Rekapitulace stavby'!E11="","",'Rekapitulace stavby'!E11)</f>
        <v xml:space="preserve"> </v>
      </c>
      <c r="F17" s="30"/>
      <c r="G17" s="30"/>
      <c r="H17" s="30"/>
      <c r="I17" s="27" t="s">
        <v>29</v>
      </c>
      <c r="J17" s="25" t="str">
        <f>IF('Rekapitulace stavby'!AN11="","",'Rekapitulace stavby'!AN11)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6.95" customHeigh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customHeight="1">
      <c r="A19" s="30"/>
      <c r="B19" s="31"/>
      <c r="C19" s="30"/>
      <c r="D19" s="27" t="s">
        <v>30</v>
      </c>
      <c r="E19" s="30"/>
      <c r="F19" s="30"/>
      <c r="G19" s="30"/>
      <c r="H19" s="30"/>
      <c r="I19" s="27" t="s">
        <v>27</v>
      </c>
      <c r="J19" s="25" t="str">
        <f>'Rekapitulace stavby'!AN13</f>
        <v/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customHeight="1">
      <c r="A20" s="30"/>
      <c r="B20" s="31"/>
      <c r="C20" s="30"/>
      <c r="D20" s="30"/>
      <c r="E20" s="238" t="str">
        <f>'Rekapitulace stavby'!E14</f>
        <v xml:space="preserve"> </v>
      </c>
      <c r="F20" s="238"/>
      <c r="G20" s="238"/>
      <c r="H20" s="238"/>
      <c r="I20" s="27" t="s">
        <v>29</v>
      </c>
      <c r="J20" s="25" t="str">
        <f>'Rekapitulace stavby'!AN14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6.95" customHeigh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customHeight="1">
      <c r="A22" s="30"/>
      <c r="B22" s="31"/>
      <c r="C22" s="30"/>
      <c r="D22" s="27" t="s">
        <v>31</v>
      </c>
      <c r="E22" s="30"/>
      <c r="F22" s="30"/>
      <c r="G22" s="30"/>
      <c r="H22" s="30"/>
      <c r="I22" s="27" t="s">
        <v>27</v>
      </c>
      <c r="J22" s="25" t="s">
        <v>1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customHeight="1">
      <c r="A23" s="30"/>
      <c r="B23" s="31"/>
      <c r="C23" s="30"/>
      <c r="D23" s="30"/>
      <c r="E23" s="25" t="s">
        <v>116</v>
      </c>
      <c r="F23" s="30"/>
      <c r="G23" s="30"/>
      <c r="H23" s="30"/>
      <c r="I23" s="27" t="s">
        <v>29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6.95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customHeight="1">
      <c r="A25" s="30"/>
      <c r="B25" s="31"/>
      <c r="C25" s="30"/>
      <c r="D25" s="27" t="s">
        <v>35</v>
      </c>
      <c r="E25" s="30"/>
      <c r="F25" s="30"/>
      <c r="G25" s="30"/>
      <c r="H25" s="30"/>
      <c r="I25" s="27" t="s">
        <v>27</v>
      </c>
      <c r="J25" s="25" t="s">
        <v>32</v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customHeight="1">
      <c r="A26" s="30"/>
      <c r="B26" s="31"/>
      <c r="C26" s="30"/>
      <c r="D26" s="30"/>
      <c r="E26" s="25" t="s">
        <v>117</v>
      </c>
      <c r="F26" s="30"/>
      <c r="G26" s="30"/>
      <c r="H26" s="30"/>
      <c r="I26" s="27" t="s">
        <v>29</v>
      </c>
      <c r="J26" s="25" t="s">
        <v>118</v>
      </c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customHeight="1">
      <c r="A28" s="30"/>
      <c r="B28" s="31"/>
      <c r="C28" s="30"/>
      <c r="D28" s="27" t="s">
        <v>37</v>
      </c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" customFormat="1" ht="16.5" customHeight="1">
      <c r="A29" s="98"/>
      <c r="B29" s="99"/>
      <c r="C29" s="98"/>
      <c r="D29" s="98"/>
      <c r="E29" s="241" t="s">
        <v>1</v>
      </c>
      <c r="F29" s="241"/>
      <c r="G29" s="241"/>
      <c r="H29" s="241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customHeight="1">
      <c r="A32" s="30"/>
      <c r="B32" s="31"/>
      <c r="C32" s="30"/>
      <c r="D32" s="101" t="s">
        <v>39</v>
      </c>
      <c r="E32" s="30"/>
      <c r="F32" s="30"/>
      <c r="G32" s="30"/>
      <c r="H32" s="30"/>
      <c r="I32" s="30"/>
      <c r="J32" s="69">
        <f>ROUND(J126,2)</f>
        <v>0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30"/>
      <c r="F34" s="34" t="s">
        <v>41</v>
      </c>
      <c r="G34" s="30"/>
      <c r="H34" s="30"/>
      <c r="I34" s="34" t="s">
        <v>40</v>
      </c>
      <c r="J34" s="34" t="s">
        <v>42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>
      <c r="A35" s="30"/>
      <c r="B35" s="31"/>
      <c r="C35" s="30"/>
      <c r="D35" s="102" t="s">
        <v>43</v>
      </c>
      <c r="E35" s="27" t="s">
        <v>44</v>
      </c>
      <c r="F35" s="103">
        <f>ROUND((SUM(BE126:BE174)),2)</f>
        <v>0</v>
      </c>
      <c r="G35" s="30"/>
      <c r="H35" s="30"/>
      <c r="I35" s="104">
        <v>0.21</v>
      </c>
      <c r="J35" s="103">
        <f>ROUND(((SUM(BE126:BE174))*I35),2)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27" t="s">
        <v>45</v>
      </c>
      <c r="F36" s="103">
        <f>ROUND((SUM(BF126:BF174)),2)</f>
        <v>0</v>
      </c>
      <c r="G36" s="30"/>
      <c r="H36" s="30"/>
      <c r="I36" s="104">
        <v>0.15</v>
      </c>
      <c r="J36" s="103">
        <f>ROUND(((SUM(BF126:BF174))*I36),2)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7" t="s">
        <v>46</v>
      </c>
      <c r="F37" s="103">
        <f>ROUND((SUM(BG126:BG174)),2)</f>
        <v>0</v>
      </c>
      <c r="G37" s="30"/>
      <c r="H37" s="30"/>
      <c r="I37" s="104">
        <v>0.21</v>
      </c>
      <c r="J37" s="10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 hidden="1">
      <c r="A38" s="30"/>
      <c r="B38" s="31"/>
      <c r="C38" s="30"/>
      <c r="D38" s="30"/>
      <c r="E38" s="27" t="s">
        <v>47</v>
      </c>
      <c r="F38" s="103">
        <f>ROUND((SUM(BH126:BH174)),2)</f>
        <v>0</v>
      </c>
      <c r="G38" s="30"/>
      <c r="H38" s="30"/>
      <c r="I38" s="104">
        <v>0.15</v>
      </c>
      <c r="J38" s="103">
        <f>0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48</v>
      </c>
      <c r="F39" s="103">
        <f>ROUND((SUM(BI126:BI174)),2)</f>
        <v>0</v>
      </c>
      <c r="G39" s="30"/>
      <c r="H39" s="30"/>
      <c r="I39" s="104">
        <v>0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customHeight="1">
      <c r="A41" s="30"/>
      <c r="B41" s="31"/>
      <c r="C41" s="105"/>
      <c r="D41" s="106" t="s">
        <v>49</v>
      </c>
      <c r="E41" s="58"/>
      <c r="F41" s="58"/>
      <c r="G41" s="107" t="s">
        <v>50</v>
      </c>
      <c r="H41" s="108" t="s">
        <v>51</v>
      </c>
      <c r="I41" s="58"/>
      <c r="J41" s="109">
        <f>SUM(J32:J39)</f>
        <v>0</v>
      </c>
      <c r="K41" s="11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54</v>
      </c>
      <c r="E61" s="33"/>
      <c r="F61" s="111" t="s">
        <v>55</v>
      </c>
      <c r="G61" s="43" t="s">
        <v>54</v>
      </c>
      <c r="H61" s="33"/>
      <c r="I61" s="33"/>
      <c r="J61" s="112" t="s">
        <v>55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56</v>
      </c>
      <c r="E65" s="44"/>
      <c r="F65" s="44"/>
      <c r="G65" s="41" t="s">
        <v>57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54</v>
      </c>
      <c r="E76" s="33"/>
      <c r="F76" s="111" t="s">
        <v>55</v>
      </c>
      <c r="G76" s="43" t="s">
        <v>54</v>
      </c>
      <c r="H76" s="33"/>
      <c r="I76" s="33"/>
      <c r="J76" s="112" t="s">
        <v>55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52" t="str">
        <f>E7</f>
        <v>Objekt kaple na pohřebišti v Krásném Březně p.p.č.897/2 - (r.2020)</v>
      </c>
      <c r="F85" s="253"/>
      <c r="G85" s="253"/>
      <c r="H85" s="25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112</v>
      </c>
      <c r="L86" s="21"/>
    </row>
    <row r="87" spans="1:31" s="2" customFormat="1" ht="23.25" customHeight="1">
      <c r="A87" s="30"/>
      <c r="B87" s="31"/>
      <c r="C87" s="30"/>
      <c r="D87" s="30"/>
      <c r="E87" s="252" t="s">
        <v>113</v>
      </c>
      <c r="F87" s="251"/>
      <c r="G87" s="251"/>
      <c r="H87" s="251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>
      <c r="A88" s="30"/>
      <c r="B88" s="31"/>
      <c r="C88" s="27" t="s">
        <v>114</v>
      </c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customHeight="1">
      <c r="A89" s="30"/>
      <c r="B89" s="31"/>
      <c r="C89" s="30"/>
      <c r="D89" s="30"/>
      <c r="E89" s="212" t="str">
        <f>E11</f>
        <v xml:space="preserve">1.1 - Rekonstrukce kaple  -  1.ETAPA  </v>
      </c>
      <c r="F89" s="251"/>
      <c r="G89" s="251"/>
      <c r="H89" s="251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customHeight="1">
      <c r="A91" s="30"/>
      <c r="B91" s="31"/>
      <c r="C91" s="27" t="s">
        <v>20</v>
      </c>
      <c r="D91" s="30"/>
      <c r="E91" s="30"/>
      <c r="F91" s="25" t="str">
        <f>F14</f>
        <v>Krásné Březno</v>
      </c>
      <c r="G91" s="30"/>
      <c r="H91" s="30"/>
      <c r="I91" s="27" t="s">
        <v>22</v>
      </c>
      <c r="J91" s="53" t="str">
        <f>IF(J14="","",J14)</f>
        <v>21. 4. 2020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5.2" customHeight="1">
      <c r="A93" s="30"/>
      <c r="B93" s="31"/>
      <c r="C93" s="27" t="s">
        <v>26</v>
      </c>
      <c r="D93" s="30"/>
      <c r="E93" s="30"/>
      <c r="F93" s="25" t="str">
        <f>E17</f>
        <v xml:space="preserve"> </v>
      </c>
      <c r="G93" s="30"/>
      <c r="H93" s="30"/>
      <c r="I93" s="27" t="s">
        <v>31</v>
      </c>
      <c r="J93" s="28" t="str">
        <f>E23</f>
        <v>Ing.Jitka Gazdová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2" customHeight="1">
      <c r="A94" s="30"/>
      <c r="B94" s="31"/>
      <c r="C94" s="27" t="s">
        <v>30</v>
      </c>
      <c r="D94" s="30"/>
      <c r="E94" s="30"/>
      <c r="F94" s="25" t="str">
        <f>IF(E20="","",E20)</f>
        <v xml:space="preserve"> </v>
      </c>
      <c r="G94" s="30"/>
      <c r="H94" s="30"/>
      <c r="I94" s="27" t="s">
        <v>35</v>
      </c>
      <c r="J94" s="28" t="str">
        <f>E26</f>
        <v>Varia s.r.o.</v>
      </c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customHeight="1">
      <c r="A96" s="30"/>
      <c r="B96" s="31"/>
      <c r="C96" s="113" t="s">
        <v>120</v>
      </c>
      <c r="D96" s="105"/>
      <c r="E96" s="105"/>
      <c r="F96" s="105"/>
      <c r="G96" s="105"/>
      <c r="H96" s="105"/>
      <c r="I96" s="105"/>
      <c r="J96" s="114" t="s">
        <v>121</v>
      </c>
      <c r="K96" s="105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2" customFormat="1" ht="22.9" customHeight="1">
      <c r="A98" s="30"/>
      <c r="B98" s="31"/>
      <c r="C98" s="115" t="s">
        <v>122</v>
      </c>
      <c r="D98" s="30"/>
      <c r="E98" s="30"/>
      <c r="F98" s="30"/>
      <c r="G98" s="30"/>
      <c r="H98" s="30"/>
      <c r="I98" s="30"/>
      <c r="J98" s="69">
        <f>J126</f>
        <v>0</v>
      </c>
      <c r="K98" s="30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8" t="s">
        <v>123</v>
      </c>
    </row>
    <row r="99" spans="2:12" s="9" customFormat="1" ht="24.95" customHeight="1">
      <c r="B99" s="116"/>
      <c r="D99" s="117" t="s">
        <v>124</v>
      </c>
      <c r="E99" s="118"/>
      <c r="F99" s="118"/>
      <c r="G99" s="118"/>
      <c r="H99" s="118"/>
      <c r="I99" s="118"/>
      <c r="J99" s="119">
        <f>J127</f>
        <v>0</v>
      </c>
      <c r="L99" s="116"/>
    </row>
    <row r="100" spans="2:12" s="10" customFormat="1" ht="19.9" customHeight="1">
      <c r="B100" s="120"/>
      <c r="D100" s="121" t="s">
        <v>125</v>
      </c>
      <c r="E100" s="122"/>
      <c r="F100" s="122"/>
      <c r="G100" s="122"/>
      <c r="H100" s="122"/>
      <c r="I100" s="122"/>
      <c r="J100" s="123">
        <f>J128</f>
        <v>0</v>
      </c>
      <c r="L100" s="120"/>
    </row>
    <row r="101" spans="2:12" s="10" customFormat="1" ht="19.9" customHeight="1">
      <c r="B101" s="120"/>
      <c r="D101" s="121" t="s">
        <v>126</v>
      </c>
      <c r="E101" s="122"/>
      <c r="F101" s="122"/>
      <c r="G101" s="122"/>
      <c r="H101" s="122"/>
      <c r="I101" s="122"/>
      <c r="J101" s="123">
        <f>J131</f>
        <v>0</v>
      </c>
      <c r="L101" s="120"/>
    </row>
    <row r="102" spans="2:12" s="9" customFormat="1" ht="24.95" customHeight="1">
      <c r="B102" s="116"/>
      <c r="D102" s="117" t="s">
        <v>127</v>
      </c>
      <c r="E102" s="118"/>
      <c r="F102" s="118"/>
      <c r="G102" s="118"/>
      <c r="H102" s="118"/>
      <c r="I102" s="118"/>
      <c r="J102" s="119">
        <f>J137</f>
        <v>0</v>
      </c>
      <c r="L102" s="116"/>
    </row>
    <row r="103" spans="2:12" s="10" customFormat="1" ht="19.9" customHeight="1">
      <c r="B103" s="120"/>
      <c r="D103" s="121" t="s">
        <v>128</v>
      </c>
      <c r="E103" s="122"/>
      <c r="F103" s="122"/>
      <c r="G103" s="122"/>
      <c r="H103" s="122"/>
      <c r="I103" s="122"/>
      <c r="J103" s="123">
        <f>J138</f>
        <v>0</v>
      </c>
      <c r="L103" s="120"/>
    </row>
    <row r="104" spans="2:12" s="10" customFormat="1" ht="19.9" customHeight="1">
      <c r="B104" s="120"/>
      <c r="D104" s="121" t="s">
        <v>129</v>
      </c>
      <c r="E104" s="122"/>
      <c r="F104" s="122"/>
      <c r="G104" s="122"/>
      <c r="H104" s="122"/>
      <c r="I104" s="122"/>
      <c r="J104" s="123">
        <f>J159</f>
        <v>0</v>
      </c>
      <c r="L104" s="120"/>
    </row>
    <row r="105" spans="1:31" s="2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2" customFormat="1" ht="6.95" customHeight="1">
      <c r="A110" s="30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24.95" customHeight="1">
      <c r="A111" s="30"/>
      <c r="B111" s="31"/>
      <c r="C111" s="22" t="s">
        <v>130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2" customHeight="1">
      <c r="A113" s="30"/>
      <c r="B113" s="31"/>
      <c r="C113" s="27" t="s">
        <v>14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6.5" customHeight="1">
      <c r="A114" s="30"/>
      <c r="B114" s="31"/>
      <c r="C114" s="30"/>
      <c r="D114" s="30"/>
      <c r="E114" s="252" t="str">
        <f>E7</f>
        <v>Objekt kaple na pohřebišti v Krásném Březně p.p.č.897/2 - (r.2020)</v>
      </c>
      <c r="F114" s="253"/>
      <c r="G114" s="253"/>
      <c r="H114" s="253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2:12" s="1" customFormat="1" ht="12" customHeight="1">
      <c r="B115" s="21"/>
      <c r="C115" s="27" t="s">
        <v>112</v>
      </c>
      <c r="L115" s="21"/>
    </row>
    <row r="116" spans="1:31" s="2" customFormat="1" ht="23.25" customHeight="1">
      <c r="A116" s="30"/>
      <c r="B116" s="31"/>
      <c r="C116" s="30"/>
      <c r="D116" s="30"/>
      <c r="E116" s="252" t="s">
        <v>113</v>
      </c>
      <c r="F116" s="251"/>
      <c r="G116" s="251"/>
      <c r="H116" s="251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2" customHeight="1">
      <c r="A117" s="30"/>
      <c r="B117" s="31"/>
      <c r="C117" s="27" t="s">
        <v>114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6.5" customHeight="1">
      <c r="A118" s="30"/>
      <c r="B118" s="31"/>
      <c r="C118" s="30"/>
      <c r="D118" s="30"/>
      <c r="E118" s="212" t="str">
        <f>E11</f>
        <v xml:space="preserve">1.1 - Rekonstrukce kaple  -  1.ETAPA  </v>
      </c>
      <c r="F118" s="251"/>
      <c r="G118" s="251"/>
      <c r="H118" s="251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>
      <c r="A120" s="30"/>
      <c r="B120" s="31"/>
      <c r="C120" s="27" t="s">
        <v>20</v>
      </c>
      <c r="D120" s="30"/>
      <c r="E120" s="30"/>
      <c r="F120" s="25" t="str">
        <f>F14</f>
        <v>Krásné Březno</v>
      </c>
      <c r="G120" s="30"/>
      <c r="H120" s="30"/>
      <c r="I120" s="27" t="s">
        <v>22</v>
      </c>
      <c r="J120" s="53" t="str">
        <f>IF(J14="","",J14)</f>
        <v>21. 4. 2020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5.2" customHeight="1">
      <c r="A122" s="30"/>
      <c r="B122" s="31"/>
      <c r="C122" s="27" t="s">
        <v>26</v>
      </c>
      <c r="D122" s="30"/>
      <c r="E122" s="30"/>
      <c r="F122" s="25" t="str">
        <f>E17</f>
        <v xml:space="preserve"> </v>
      </c>
      <c r="G122" s="30"/>
      <c r="H122" s="30"/>
      <c r="I122" s="27" t="s">
        <v>31</v>
      </c>
      <c r="J122" s="28" t="str">
        <f>E23</f>
        <v>Ing.Jitka Gazdová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5.2" customHeight="1">
      <c r="A123" s="30"/>
      <c r="B123" s="31"/>
      <c r="C123" s="27" t="s">
        <v>30</v>
      </c>
      <c r="D123" s="30"/>
      <c r="E123" s="30"/>
      <c r="F123" s="25" t="str">
        <f>IF(E20="","",E20)</f>
        <v xml:space="preserve"> </v>
      </c>
      <c r="G123" s="30"/>
      <c r="H123" s="30"/>
      <c r="I123" s="27" t="s">
        <v>35</v>
      </c>
      <c r="J123" s="28" t="str">
        <f>E26</f>
        <v>Varia s.r.o.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0.3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1" customFormat="1" ht="29.25" customHeight="1">
      <c r="A125" s="124"/>
      <c r="B125" s="125"/>
      <c r="C125" s="126" t="s">
        <v>131</v>
      </c>
      <c r="D125" s="127" t="s">
        <v>64</v>
      </c>
      <c r="E125" s="127" t="s">
        <v>60</v>
      </c>
      <c r="F125" s="127" t="s">
        <v>61</v>
      </c>
      <c r="G125" s="127" t="s">
        <v>132</v>
      </c>
      <c r="H125" s="127" t="s">
        <v>133</v>
      </c>
      <c r="I125" s="127" t="s">
        <v>134</v>
      </c>
      <c r="J125" s="128" t="s">
        <v>121</v>
      </c>
      <c r="K125" s="129" t="s">
        <v>135</v>
      </c>
      <c r="L125" s="130"/>
      <c r="M125" s="60" t="s">
        <v>1</v>
      </c>
      <c r="N125" s="61" t="s">
        <v>43</v>
      </c>
      <c r="O125" s="61" t="s">
        <v>136</v>
      </c>
      <c r="P125" s="61" t="s">
        <v>137</v>
      </c>
      <c r="Q125" s="61" t="s">
        <v>138</v>
      </c>
      <c r="R125" s="61" t="s">
        <v>139</v>
      </c>
      <c r="S125" s="61" t="s">
        <v>140</v>
      </c>
      <c r="T125" s="62" t="s">
        <v>141</v>
      </c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</row>
    <row r="126" spans="1:63" s="2" customFormat="1" ht="22.9" customHeight="1">
      <c r="A126" s="30"/>
      <c r="B126" s="31"/>
      <c r="C126" s="67" t="s">
        <v>142</v>
      </c>
      <c r="D126" s="30"/>
      <c r="E126" s="30"/>
      <c r="F126" s="30"/>
      <c r="G126" s="30"/>
      <c r="H126" s="30"/>
      <c r="I126" s="30"/>
      <c r="J126" s="131">
        <f>BK126</f>
        <v>0</v>
      </c>
      <c r="K126" s="30"/>
      <c r="L126" s="31"/>
      <c r="M126" s="63"/>
      <c r="N126" s="54"/>
      <c r="O126" s="64"/>
      <c r="P126" s="132">
        <f>P127+P137</f>
        <v>88.716572</v>
      </c>
      <c r="Q126" s="64"/>
      <c r="R126" s="132">
        <f>R127+R137</f>
        <v>0.2562381274</v>
      </c>
      <c r="S126" s="64"/>
      <c r="T126" s="133">
        <f>T127+T137</f>
        <v>5.325554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8" t="s">
        <v>78</v>
      </c>
      <c r="AU126" s="18" t="s">
        <v>123</v>
      </c>
      <c r="BK126" s="134">
        <f>BK127+BK137</f>
        <v>0</v>
      </c>
    </row>
    <row r="127" spans="2:63" s="12" customFormat="1" ht="25.9" customHeight="1">
      <c r="B127" s="135"/>
      <c r="D127" s="136" t="s">
        <v>78</v>
      </c>
      <c r="E127" s="137" t="s">
        <v>143</v>
      </c>
      <c r="F127" s="137" t="s">
        <v>144</v>
      </c>
      <c r="J127" s="138">
        <f>BK127</f>
        <v>0</v>
      </c>
      <c r="L127" s="135"/>
      <c r="M127" s="139"/>
      <c r="N127" s="140"/>
      <c r="O127" s="140"/>
      <c r="P127" s="141">
        <f>P128+P131</f>
        <v>23.447301999999997</v>
      </c>
      <c r="Q127" s="140"/>
      <c r="R127" s="141">
        <f>R128+R131</f>
        <v>0</v>
      </c>
      <c r="S127" s="140"/>
      <c r="T127" s="142">
        <f>T128+T131</f>
        <v>5.325554</v>
      </c>
      <c r="AR127" s="136" t="s">
        <v>19</v>
      </c>
      <c r="AT127" s="143" t="s">
        <v>78</v>
      </c>
      <c r="AU127" s="143" t="s">
        <v>79</v>
      </c>
      <c r="AY127" s="136" t="s">
        <v>145</v>
      </c>
      <c r="BK127" s="144">
        <f>BK128+BK131</f>
        <v>0</v>
      </c>
    </row>
    <row r="128" spans="2:63" s="12" customFormat="1" ht="22.9" customHeight="1">
      <c r="B128" s="135"/>
      <c r="D128" s="136" t="s">
        <v>78</v>
      </c>
      <c r="E128" s="145" t="s">
        <v>146</v>
      </c>
      <c r="F128" s="145" t="s">
        <v>147</v>
      </c>
      <c r="J128" s="146">
        <f>BK128</f>
        <v>0</v>
      </c>
      <c r="L128" s="135"/>
      <c r="M128" s="139"/>
      <c r="N128" s="140"/>
      <c r="O128" s="140"/>
      <c r="P128" s="141">
        <f>SUM(P129:P130)</f>
        <v>8.08522</v>
      </c>
      <c r="Q128" s="140"/>
      <c r="R128" s="141">
        <f>SUM(R129:R130)</f>
        <v>0</v>
      </c>
      <c r="S128" s="140"/>
      <c r="T128" s="142">
        <f>SUM(T129:T130)</f>
        <v>5.325554</v>
      </c>
      <c r="AR128" s="136" t="s">
        <v>19</v>
      </c>
      <c r="AT128" s="143" t="s">
        <v>78</v>
      </c>
      <c r="AU128" s="143" t="s">
        <v>19</v>
      </c>
      <c r="AY128" s="136" t="s">
        <v>145</v>
      </c>
      <c r="BK128" s="144">
        <f>SUM(BK129:BK130)</f>
        <v>0</v>
      </c>
    </row>
    <row r="129" spans="1:65" s="2" customFormat="1" ht="21.75" customHeight="1">
      <c r="A129" s="30"/>
      <c r="B129" s="147"/>
      <c r="C129" s="148" t="s">
        <v>19</v>
      </c>
      <c r="D129" s="148" t="s">
        <v>148</v>
      </c>
      <c r="E129" s="149" t="s">
        <v>149</v>
      </c>
      <c r="F129" s="150" t="s">
        <v>150</v>
      </c>
      <c r="G129" s="151" t="s">
        <v>151</v>
      </c>
      <c r="H129" s="152">
        <v>3.341</v>
      </c>
      <c r="I129" s="153">
        <v>0</v>
      </c>
      <c r="J129" s="153">
        <f>ROUND(I129*H129,2)</f>
        <v>0</v>
      </c>
      <c r="K129" s="154"/>
      <c r="L129" s="31"/>
      <c r="M129" s="155" t="s">
        <v>1</v>
      </c>
      <c r="N129" s="156" t="s">
        <v>44</v>
      </c>
      <c r="O129" s="157">
        <v>2.42</v>
      </c>
      <c r="P129" s="157">
        <f>O129*H129</f>
        <v>8.08522</v>
      </c>
      <c r="Q129" s="157">
        <v>0</v>
      </c>
      <c r="R129" s="157">
        <f>Q129*H129</f>
        <v>0</v>
      </c>
      <c r="S129" s="157">
        <v>1.594</v>
      </c>
      <c r="T129" s="158">
        <f>S129*H129</f>
        <v>5.325554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9" t="s">
        <v>152</v>
      </c>
      <c r="AT129" s="159" t="s">
        <v>148</v>
      </c>
      <c r="AU129" s="159" t="s">
        <v>86</v>
      </c>
      <c r="AY129" s="18" t="s">
        <v>145</v>
      </c>
      <c r="BE129" s="160">
        <f>IF(N129="základní",J129,0)</f>
        <v>0</v>
      </c>
      <c r="BF129" s="160">
        <f>IF(N129="snížená",J129,0)</f>
        <v>0</v>
      </c>
      <c r="BG129" s="160">
        <f>IF(N129="zákl. přenesená",J129,0)</f>
        <v>0</v>
      </c>
      <c r="BH129" s="160">
        <f>IF(N129="sníž. přenesená",J129,0)</f>
        <v>0</v>
      </c>
      <c r="BI129" s="160">
        <f>IF(N129="nulová",J129,0)</f>
        <v>0</v>
      </c>
      <c r="BJ129" s="18" t="s">
        <v>19</v>
      </c>
      <c r="BK129" s="160">
        <f>ROUND(I129*H129,2)</f>
        <v>0</v>
      </c>
      <c r="BL129" s="18" t="s">
        <v>152</v>
      </c>
      <c r="BM129" s="159" t="s">
        <v>153</v>
      </c>
    </row>
    <row r="130" spans="2:51" s="13" customFormat="1" ht="12">
      <c r="B130" s="161"/>
      <c r="D130" s="162" t="s">
        <v>154</v>
      </c>
      <c r="E130" s="163" t="s">
        <v>1</v>
      </c>
      <c r="F130" s="164" t="s">
        <v>155</v>
      </c>
      <c r="H130" s="165">
        <v>3.341</v>
      </c>
      <c r="L130" s="161"/>
      <c r="M130" s="166"/>
      <c r="N130" s="167"/>
      <c r="O130" s="167"/>
      <c r="P130" s="167"/>
      <c r="Q130" s="167"/>
      <c r="R130" s="167"/>
      <c r="S130" s="167"/>
      <c r="T130" s="168"/>
      <c r="AT130" s="163" t="s">
        <v>154</v>
      </c>
      <c r="AU130" s="163" t="s">
        <v>86</v>
      </c>
      <c r="AV130" s="13" t="s">
        <v>86</v>
      </c>
      <c r="AW130" s="13" t="s">
        <v>34</v>
      </c>
      <c r="AX130" s="13" t="s">
        <v>19</v>
      </c>
      <c r="AY130" s="163" t="s">
        <v>145</v>
      </c>
    </row>
    <row r="131" spans="2:63" s="12" customFormat="1" ht="22.9" customHeight="1">
      <c r="B131" s="135"/>
      <c r="D131" s="136" t="s">
        <v>78</v>
      </c>
      <c r="E131" s="145" t="s">
        <v>156</v>
      </c>
      <c r="F131" s="145" t="s">
        <v>157</v>
      </c>
      <c r="J131" s="146">
        <f>BK131</f>
        <v>0</v>
      </c>
      <c r="L131" s="135"/>
      <c r="M131" s="139"/>
      <c r="N131" s="140"/>
      <c r="O131" s="140"/>
      <c r="P131" s="141">
        <f>SUM(P132:P136)</f>
        <v>15.362081999999997</v>
      </c>
      <c r="Q131" s="140"/>
      <c r="R131" s="141">
        <f>SUM(R132:R136)</f>
        <v>0</v>
      </c>
      <c r="S131" s="140"/>
      <c r="T131" s="142">
        <f>SUM(T132:T136)</f>
        <v>0</v>
      </c>
      <c r="AR131" s="136" t="s">
        <v>19</v>
      </c>
      <c r="AT131" s="143" t="s">
        <v>78</v>
      </c>
      <c r="AU131" s="143" t="s">
        <v>19</v>
      </c>
      <c r="AY131" s="136" t="s">
        <v>145</v>
      </c>
      <c r="BK131" s="144">
        <f>SUM(BK132:BK136)</f>
        <v>0</v>
      </c>
    </row>
    <row r="132" spans="1:65" s="2" customFormat="1" ht="21.75" customHeight="1">
      <c r="A132" s="30"/>
      <c r="B132" s="147"/>
      <c r="C132" s="148" t="s">
        <v>86</v>
      </c>
      <c r="D132" s="148" t="s">
        <v>148</v>
      </c>
      <c r="E132" s="149" t="s">
        <v>158</v>
      </c>
      <c r="F132" s="150" t="s">
        <v>159</v>
      </c>
      <c r="G132" s="151" t="s">
        <v>160</v>
      </c>
      <c r="H132" s="152">
        <v>2.663</v>
      </c>
      <c r="I132" s="153">
        <v>0</v>
      </c>
      <c r="J132" s="153">
        <f>ROUND(I132*H132,2)</f>
        <v>0</v>
      </c>
      <c r="K132" s="154"/>
      <c r="L132" s="31"/>
      <c r="M132" s="155" t="s">
        <v>1</v>
      </c>
      <c r="N132" s="156" t="s">
        <v>44</v>
      </c>
      <c r="O132" s="157">
        <v>5.46</v>
      </c>
      <c r="P132" s="157">
        <f>O132*H132</f>
        <v>14.539979999999998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9" t="s">
        <v>152</v>
      </c>
      <c r="AT132" s="159" t="s">
        <v>148</v>
      </c>
      <c r="AU132" s="159" t="s">
        <v>86</v>
      </c>
      <c r="AY132" s="18" t="s">
        <v>145</v>
      </c>
      <c r="BE132" s="160">
        <f>IF(N132="základní",J132,0)</f>
        <v>0</v>
      </c>
      <c r="BF132" s="160">
        <f>IF(N132="snížená",J132,0)</f>
        <v>0</v>
      </c>
      <c r="BG132" s="160">
        <f>IF(N132="zákl. přenesená",J132,0)</f>
        <v>0</v>
      </c>
      <c r="BH132" s="160">
        <f>IF(N132="sníž. přenesená",J132,0)</f>
        <v>0</v>
      </c>
      <c r="BI132" s="160">
        <f>IF(N132="nulová",J132,0)</f>
        <v>0</v>
      </c>
      <c r="BJ132" s="18" t="s">
        <v>19</v>
      </c>
      <c r="BK132" s="160">
        <f>ROUND(I132*H132,2)</f>
        <v>0</v>
      </c>
      <c r="BL132" s="18" t="s">
        <v>152</v>
      </c>
      <c r="BM132" s="159" t="s">
        <v>161</v>
      </c>
    </row>
    <row r="133" spans="1:65" s="2" customFormat="1" ht="21.75" customHeight="1">
      <c r="A133" s="30"/>
      <c r="B133" s="147"/>
      <c r="C133" s="148" t="s">
        <v>97</v>
      </c>
      <c r="D133" s="148" t="s">
        <v>148</v>
      </c>
      <c r="E133" s="149" t="s">
        <v>162</v>
      </c>
      <c r="F133" s="150" t="s">
        <v>163</v>
      </c>
      <c r="G133" s="151" t="s">
        <v>160</v>
      </c>
      <c r="H133" s="152">
        <v>23.967</v>
      </c>
      <c r="I133" s="153">
        <v>0</v>
      </c>
      <c r="J133" s="153">
        <f>ROUND(I133*H133,2)</f>
        <v>0</v>
      </c>
      <c r="K133" s="154"/>
      <c r="L133" s="31"/>
      <c r="M133" s="155" t="s">
        <v>1</v>
      </c>
      <c r="N133" s="156" t="s">
        <v>44</v>
      </c>
      <c r="O133" s="157">
        <v>0.006</v>
      </c>
      <c r="P133" s="157">
        <f>O133*H133</f>
        <v>0.14380199999999999</v>
      </c>
      <c r="Q133" s="157">
        <v>0</v>
      </c>
      <c r="R133" s="157">
        <f>Q133*H133</f>
        <v>0</v>
      </c>
      <c r="S133" s="157">
        <v>0</v>
      </c>
      <c r="T133" s="158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9" t="s">
        <v>152</v>
      </c>
      <c r="AT133" s="159" t="s">
        <v>148</v>
      </c>
      <c r="AU133" s="159" t="s">
        <v>86</v>
      </c>
      <c r="AY133" s="18" t="s">
        <v>145</v>
      </c>
      <c r="BE133" s="160">
        <f>IF(N133="základní",J133,0)</f>
        <v>0</v>
      </c>
      <c r="BF133" s="160">
        <f>IF(N133="snížená",J133,0)</f>
        <v>0</v>
      </c>
      <c r="BG133" s="160">
        <f>IF(N133="zákl. přenesená",J133,0)</f>
        <v>0</v>
      </c>
      <c r="BH133" s="160">
        <f>IF(N133="sníž. přenesená",J133,0)</f>
        <v>0</v>
      </c>
      <c r="BI133" s="160">
        <f>IF(N133="nulová",J133,0)</f>
        <v>0</v>
      </c>
      <c r="BJ133" s="18" t="s">
        <v>19</v>
      </c>
      <c r="BK133" s="160">
        <f>ROUND(I133*H133,2)</f>
        <v>0</v>
      </c>
      <c r="BL133" s="18" t="s">
        <v>152</v>
      </c>
      <c r="BM133" s="159" t="s">
        <v>164</v>
      </c>
    </row>
    <row r="134" spans="2:51" s="13" customFormat="1" ht="12">
      <c r="B134" s="161"/>
      <c r="D134" s="162" t="s">
        <v>154</v>
      </c>
      <c r="F134" s="164" t="s">
        <v>165</v>
      </c>
      <c r="H134" s="165">
        <v>23.967</v>
      </c>
      <c r="L134" s="161"/>
      <c r="M134" s="166"/>
      <c r="N134" s="167"/>
      <c r="O134" s="167"/>
      <c r="P134" s="167"/>
      <c r="Q134" s="167"/>
      <c r="R134" s="167"/>
      <c r="S134" s="167"/>
      <c r="T134" s="168"/>
      <c r="AT134" s="163" t="s">
        <v>154</v>
      </c>
      <c r="AU134" s="163" t="s">
        <v>86</v>
      </c>
      <c r="AV134" s="13" t="s">
        <v>86</v>
      </c>
      <c r="AW134" s="13" t="s">
        <v>3</v>
      </c>
      <c r="AX134" s="13" t="s">
        <v>19</v>
      </c>
      <c r="AY134" s="163" t="s">
        <v>145</v>
      </c>
    </row>
    <row r="135" spans="1:65" s="2" customFormat="1" ht="21.75" customHeight="1">
      <c r="A135" s="30"/>
      <c r="B135" s="147"/>
      <c r="C135" s="148" t="s">
        <v>152</v>
      </c>
      <c r="D135" s="148" t="s">
        <v>148</v>
      </c>
      <c r="E135" s="149" t="s">
        <v>166</v>
      </c>
      <c r="F135" s="150" t="s">
        <v>167</v>
      </c>
      <c r="G135" s="151" t="s">
        <v>160</v>
      </c>
      <c r="H135" s="152">
        <v>2.66</v>
      </c>
      <c r="I135" s="153">
        <v>0</v>
      </c>
      <c r="J135" s="153">
        <f>ROUND(I135*H135,2)</f>
        <v>0</v>
      </c>
      <c r="K135" s="154"/>
      <c r="L135" s="31"/>
      <c r="M135" s="155" t="s">
        <v>1</v>
      </c>
      <c r="N135" s="156" t="s">
        <v>44</v>
      </c>
      <c r="O135" s="157">
        <v>0.255</v>
      </c>
      <c r="P135" s="157">
        <f>O135*H135</f>
        <v>0.6783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9" t="s">
        <v>152</v>
      </c>
      <c r="AT135" s="159" t="s">
        <v>148</v>
      </c>
      <c r="AU135" s="159" t="s">
        <v>86</v>
      </c>
      <c r="AY135" s="18" t="s">
        <v>145</v>
      </c>
      <c r="BE135" s="160">
        <f>IF(N135="základní",J135,0)</f>
        <v>0</v>
      </c>
      <c r="BF135" s="160">
        <f>IF(N135="snížená",J135,0)</f>
        <v>0</v>
      </c>
      <c r="BG135" s="160">
        <f>IF(N135="zákl. přenesená",J135,0)</f>
        <v>0</v>
      </c>
      <c r="BH135" s="160">
        <f>IF(N135="sníž. přenesená",J135,0)</f>
        <v>0</v>
      </c>
      <c r="BI135" s="160">
        <f>IF(N135="nulová",J135,0)</f>
        <v>0</v>
      </c>
      <c r="BJ135" s="18" t="s">
        <v>19</v>
      </c>
      <c r="BK135" s="160">
        <f>ROUND(I135*H135,2)</f>
        <v>0</v>
      </c>
      <c r="BL135" s="18" t="s">
        <v>152</v>
      </c>
      <c r="BM135" s="159" t="s">
        <v>168</v>
      </c>
    </row>
    <row r="136" spans="1:65" s="2" customFormat="1" ht="21.75" customHeight="1">
      <c r="A136" s="30"/>
      <c r="B136" s="147"/>
      <c r="C136" s="148" t="s">
        <v>169</v>
      </c>
      <c r="D136" s="148" t="s">
        <v>148</v>
      </c>
      <c r="E136" s="149" t="s">
        <v>170</v>
      </c>
      <c r="F136" s="150" t="s">
        <v>171</v>
      </c>
      <c r="G136" s="151" t="s">
        <v>160</v>
      </c>
      <c r="H136" s="152">
        <v>2.66</v>
      </c>
      <c r="I136" s="153">
        <v>0</v>
      </c>
      <c r="J136" s="153">
        <f>ROUND(I136*H136,2)</f>
        <v>0</v>
      </c>
      <c r="K136" s="154"/>
      <c r="L136" s="31"/>
      <c r="M136" s="155" t="s">
        <v>1</v>
      </c>
      <c r="N136" s="156" t="s">
        <v>44</v>
      </c>
      <c r="O136" s="157">
        <v>0</v>
      </c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9" t="s">
        <v>152</v>
      </c>
      <c r="AT136" s="159" t="s">
        <v>148</v>
      </c>
      <c r="AU136" s="159" t="s">
        <v>86</v>
      </c>
      <c r="AY136" s="18" t="s">
        <v>145</v>
      </c>
      <c r="BE136" s="160">
        <f>IF(N136="základní",J136,0)</f>
        <v>0</v>
      </c>
      <c r="BF136" s="160">
        <f>IF(N136="snížená",J136,0)</f>
        <v>0</v>
      </c>
      <c r="BG136" s="160">
        <f>IF(N136="zákl. přenesená",J136,0)</f>
        <v>0</v>
      </c>
      <c r="BH136" s="160">
        <f>IF(N136="sníž. přenesená",J136,0)</f>
        <v>0</v>
      </c>
      <c r="BI136" s="160">
        <f>IF(N136="nulová",J136,0)</f>
        <v>0</v>
      </c>
      <c r="BJ136" s="18" t="s">
        <v>19</v>
      </c>
      <c r="BK136" s="160">
        <f>ROUND(I136*H136,2)</f>
        <v>0</v>
      </c>
      <c r="BL136" s="18" t="s">
        <v>152</v>
      </c>
      <c r="BM136" s="159" t="s">
        <v>172</v>
      </c>
    </row>
    <row r="137" spans="2:63" s="12" customFormat="1" ht="25.9" customHeight="1">
      <c r="B137" s="135"/>
      <c r="D137" s="136" t="s">
        <v>78</v>
      </c>
      <c r="E137" s="137" t="s">
        <v>173</v>
      </c>
      <c r="F137" s="137" t="s">
        <v>174</v>
      </c>
      <c r="J137" s="138">
        <f>BK137</f>
        <v>0</v>
      </c>
      <c r="L137" s="135"/>
      <c r="M137" s="139"/>
      <c r="N137" s="140"/>
      <c r="O137" s="140"/>
      <c r="P137" s="141">
        <f>P138+P159</f>
        <v>65.26927</v>
      </c>
      <c r="Q137" s="140"/>
      <c r="R137" s="141">
        <f>R138+R159</f>
        <v>0.2562381274</v>
      </c>
      <c r="S137" s="140"/>
      <c r="T137" s="142">
        <f>T138+T159</f>
        <v>0</v>
      </c>
      <c r="AR137" s="136" t="s">
        <v>86</v>
      </c>
      <c r="AT137" s="143" t="s">
        <v>78</v>
      </c>
      <c r="AU137" s="143" t="s">
        <v>79</v>
      </c>
      <c r="AY137" s="136" t="s">
        <v>145</v>
      </c>
      <c r="BK137" s="144">
        <f>BK138+BK159</f>
        <v>0</v>
      </c>
    </row>
    <row r="138" spans="2:63" s="12" customFormat="1" ht="22.9" customHeight="1">
      <c r="B138" s="135"/>
      <c r="D138" s="136" t="s">
        <v>78</v>
      </c>
      <c r="E138" s="145" t="s">
        <v>175</v>
      </c>
      <c r="F138" s="145" t="s">
        <v>176</v>
      </c>
      <c r="J138" s="146">
        <f>BK138</f>
        <v>0</v>
      </c>
      <c r="L138" s="135"/>
      <c r="M138" s="139"/>
      <c r="N138" s="140"/>
      <c r="O138" s="140"/>
      <c r="P138" s="141">
        <f>SUM(P139:P158)</f>
        <v>27.894630000000003</v>
      </c>
      <c r="Q138" s="140"/>
      <c r="R138" s="141">
        <f>SUM(R139:R158)</f>
        <v>0.21944990800000003</v>
      </c>
      <c r="S138" s="140"/>
      <c r="T138" s="142">
        <f>SUM(T139:T158)</f>
        <v>0</v>
      </c>
      <c r="AR138" s="136" t="s">
        <v>86</v>
      </c>
      <c r="AT138" s="143" t="s">
        <v>78</v>
      </c>
      <c r="AU138" s="143" t="s">
        <v>19</v>
      </c>
      <c r="AY138" s="136" t="s">
        <v>145</v>
      </c>
      <c r="BK138" s="144">
        <f>SUM(BK139:BK158)</f>
        <v>0</v>
      </c>
    </row>
    <row r="139" spans="1:65" s="2" customFormat="1" ht="21.75" customHeight="1">
      <c r="A139" s="30"/>
      <c r="B139" s="147"/>
      <c r="C139" s="148" t="s">
        <v>177</v>
      </c>
      <c r="D139" s="148" t="s">
        <v>148</v>
      </c>
      <c r="E139" s="149" t="s">
        <v>178</v>
      </c>
      <c r="F139" s="150" t="s">
        <v>179</v>
      </c>
      <c r="G139" s="151" t="s">
        <v>180</v>
      </c>
      <c r="H139" s="152">
        <v>13</v>
      </c>
      <c r="I139" s="153">
        <v>0</v>
      </c>
      <c r="J139" s="153">
        <f>ROUND(I139*H139,2)</f>
        <v>0</v>
      </c>
      <c r="K139" s="154"/>
      <c r="L139" s="31"/>
      <c r="M139" s="155" t="s">
        <v>1</v>
      </c>
      <c r="N139" s="156" t="s">
        <v>44</v>
      </c>
      <c r="O139" s="157">
        <v>0.331</v>
      </c>
      <c r="P139" s="157">
        <f>O139*H139</f>
        <v>4.303</v>
      </c>
      <c r="Q139" s="157">
        <v>0.001265216</v>
      </c>
      <c r="R139" s="157">
        <f>Q139*H139</f>
        <v>0.016447808</v>
      </c>
      <c r="S139" s="157">
        <v>0</v>
      </c>
      <c r="T139" s="158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9" t="s">
        <v>181</v>
      </c>
      <c r="AT139" s="159" t="s">
        <v>148</v>
      </c>
      <c r="AU139" s="159" t="s">
        <v>86</v>
      </c>
      <c r="AY139" s="18" t="s">
        <v>145</v>
      </c>
      <c r="BE139" s="160">
        <f>IF(N139="základní",J139,0)</f>
        <v>0</v>
      </c>
      <c r="BF139" s="160">
        <f>IF(N139="snížená",J139,0)</f>
        <v>0</v>
      </c>
      <c r="BG139" s="160">
        <f>IF(N139="zákl. přenesená",J139,0)</f>
        <v>0</v>
      </c>
      <c r="BH139" s="160">
        <f>IF(N139="sníž. přenesená",J139,0)</f>
        <v>0</v>
      </c>
      <c r="BI139" s="160">
        <f>IF(N139="nulová",J139,0)</f>
        <v>0</v>
      </c>
      <c r="BJ139" s="18" t="s">
        <v>19</v>
      </c>
      <c r="BK139" s="160">
        <f>ROUND(I139*H139,2)</f>
        <v>0</v>
      </c>
      <c r="BL139" s="18" t="s">
        <v>181</v>
      </c>
      <c r="BM139" s="159" t="s">
        <v>182</v>
      </c>
    </row>
    <row r="140" spans="2:51" s="13" customFormat="1" ht="12">
      <c r="B140" s="161"/>
      <c r="D140" s="162" t="s">
        <v>154</v>
      </c>
      <c r="E140" s="163" t="s">
        <v>1</v>
      </c>
      <c r="F140" s="164" t="s">
        <v>183</v>
      </c>
      <c r="H140" s="165">
        <v>1.7</v>
      </c>
      <c r="L140" s="161"/>
      <c r="M140" s="166"/>
      <c r="N140" s="167"/>
      <c r="O140" s="167"/>
      <c r="P140" s="167"/>
      <c r="Q140" s="167"/>
      <c r="R140" s="167"/>
      <c r="S140" s="167"/>
      <c r="T140" s="168"/>
      <c r="AT140" s="163" t="s">
        <v>154</v>
      </c>
      <c r="AU140" s="163" t="s">
        <v>86</v>
      </c>
      <c r="AV140" s="13" t="s">
        <v>86</v>
      </c>
      <c r="AW140" s="13" t="s">
        <v>34</v>
      </c>
      <c r="AX140" s="13" t="s">
        <v>79</v>
      </c>
      <c r="AY140" s="163" t="s">
        <v>145</v>
      </c>
    </row>
    <row r="141" spans="2:51" s="13" customFormat="1" ht="12">
      <c r="B141" s="161"/>
      <c r="D141" s="162" t="s">
        <v>154</v>
      </c>
      <c r="E141" s="163" t="s">
        <v>1</v>
      </c>
      <c r="F141" s="164" t="s">
        <v>184</v>
      </c>
      <c r="H141" s="165">
        <v>7.35</v>
      </c>
      <c r="L141" s="161"/>
      <c r="M141" s="166"/>
      <c r="N141" s="167"/>
      <c r="O141" s="167"/>
      <c r="P141" s="167"/>
      <c r="Q141" s="167"/>
      <c r="R141" s="167"/>
      <c r="S141" s="167"/>
      <c r="T141" s="168"/>
      <c r="AT141" s="163" t="s">
        <v>154</v>
      </c>
      <c r="AU141" s="163" t="s">
        <v>86</v>
      </c>
      <c r="AV141" s="13" t="s">
        <v>86</v>
      </c>
      <c r="AW141" s="13" t="s">
        <v>34</v>
      </c>
      <c r="AX141" s="13" t="s">
        <v>79</v>
      </c>
      <c r="AY141" s="163" t="s">
        <v>145</v>
      </c>
    </row>
    <row r="142" spans="2:51" s="13" customFormat="1" ht="12">
      <c r="B142" s="161"/>
      <c r="D142" s="162" t="s">
        <v>154</v>
      </c>
      <c r="E142" s="163" t="s">
        <v>1</v>
      </c>
      <c r="F142" s="164" t="s">
        <v>185</v>
      </c>
      <c r="H142" s="165">
        <v>3.3</v>
      </c>
      <c r="L142" s="161"/>
      <c r="M142" s="166"/>
      <c r="N142" s="167"/>
      <c r="O142" s="167"/>
      <c r="P142" s="167"/>
      <c r="Q142" s="167"/>
      <c r="R142" s="167"/>
      <c r="S142" s="167"/>
      <c r="T142" s="168"/>
      <c r="AT142" s="163" t="s">
        <v>154</v>
      </c>
      <c r="AU142" s="163" t="s">
        <v>86</v>
      </c>
      <c r="AV142" s="13" t="s">
        <v>86</v>
      </c>
      <c r="AW142" s="13" t="s">
        <v>34</v>
      </c>
      <c r="AX142" s="13" t="s">
        <v>79</v>
      </c>
      <c r="AY142" s="163" t="s">
        <v>145</v>
      </c>
    </row>
    <row r="143" spans="2:51" s="13" customFormat="1" ht="12">
      <c r="B143" s="161"/>
      <c r="D143" s="162" t="s">
        <v>154</v>
      </c>
      <c r="E143" s="163" t="s">
        <v>1</v>
      </c>
      <c r="F143" s="164" t="s">
        <v>186</v>
      </c>
      <c r="H143" s="165">
        <v>0.65</v>
      </c>
      <c r="L143" s="161"/>
      <c r="M143" s="166"/>
      <c r="N143" s="167"/>
      <c r="O143" s="167"/>
      <c r="P143" s="167"/>
      <c r="Q143" s="167"/>
      <c r="R143" s="167"/>
      <c r="S143" s="167"/>
      <c r="T143" s="168"/>
      <c r="AT143" s="163" t="s">
        <v>154</v>
      </c>
      <c r="AU143" s="163" t="s">
        <v>86</v>
      </c>
      <c r="AV143" s="13" t="s">
        <v>86</v>
      </c>
      <c r="AW143" s="13" t="s">
        <v>34</v>
      </c>
      <c r="AX143" s="13" t="s">
        <v>79</v>
      </c>
      <c r="AY143" s="163" t="s">
        <v>145</v>
      </c>
    </row>
    <row r="144" spans="2:51" s="14" customFormat="1" ht="12">
      <c r="B144" s="169"/>
      <c r="D144" s="162" t="s">
        <v>154</v>
      </c>
      <c r="E144" s="170" t="s">
        <v>1</v>
      </c>
      <c r="F144" s="171" t="s">
        <v>187</v>
      </c>
      <c r="H144" s="172">
        <v>13</v>
      </c>
      <c r="L144" s="169"/>
      <c r="M144" s="173"/>
      <c r="N144" s="174"/>
      <c r="O144" s="174"/>
      <c r="P144" s="174"/>
      <c r="Q144" s="174"/>
      <c r="R144" s="174"/>
      <c r="S144" s="174"/>
      <c r="T144" s="175"/>
      <c r="AT144" s="170" t="s">
        <v>154</v>
      </c>
      <c r="AU144" s="170" t="s">
        <v>86</v>
      </c>
      <c r="AV144" s="14" t="s">
        <v>152</v>
      </c>
      <c r="AW144" s="14" t="s">
        <v>34</v>
      </c>
      <c r="AX144" s="14" t="s">
        <v>19</v>
      </c>
      <c r="AY144" s="170" t="s">
        <v>145</v>
      </c>
    </row>
    <row r="145" spans="1:65" s="2" customFormat="1" ht="21.75" customHeight="1">
      <c r="A145" s="30"/>
      <c r="B145" s="147"/>
      <c r="C145" s="148" t="s">
        <v>188</v>
      </c>
      <c r="D145" s="148" t="s">
        <v>148</v>
      </c>
      <c r="E145" s="149" t="s">
        <v>189</v>
      </c>
      <c r="F145" s="150" t="s">
        <v>190</v>
      </c>
      <c r="G145" s="151" t="s">
        <v>180</v>
      </c>
      <c r="H145" s="152">
        <v>49</v>
      </c>
      <c r="I145" s="153">
        <v>0</v>
      </c>
      <c r="J145" s="153">
        <f>ROUND(I145*H145,2)</f>
        <v>0</v>
      </c>
      <c r="K145" s="154"/>
      <c r="L145" s="31"/>
      <c r="M145" s="155" t="s">
        <v>1</v>
      </c>
      <c r="N145" s="156" t="s">
        <v>44</v>
      </c>
      <c r="O145" s="157">
        <v>0.348</v>
      </c>
      <c r="P145" s="157">
        <f>O145*H145</f>
        <v>17.052</v>
      </c>
      <c r="Q145" s="157">
        <v>0.00333</v>
      </c>
      <c r="R145" s="157">
        <f>Q145*H145</f>
        <v>0.16317</v>
      </c>
      <c r="S145" s="157">
        <v>0</v>
      </c>
      <c r="T145" s="158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9" t="s">
        <v>181</v>
      </c>
      <c r="AT145" s="159" t="s">
        <v>148</v>
      </c>
      <c r="AU145" s="159" t="s">
        <v>86</v>
      </c>
      <c r="AY145" s="18" t="s">
        <v>145</v>
      </c>
      <c r="BE145" s="160">
        <f>IF(N145="základní",J145,0)</f>
        <v>0</v>
      </c>
      <c r="BF145" s="160">
        <f>IF(N145="snížená",J145,0)</f>
        <v>0</v>
      </c>
      <c r="BG145" s="160">
        <f>IF(N145="zákl. přenesená",J145,0)</f>
        <v>0</v>
      </c>
      <c r="BH145" s="160">
        <f>IF(N145="sníž. přenesená",J145,0)</f>
        <v>0</v>
      </c>
      <c r="BI145" s="160">
        <f>IF(N145="nulová",J145,0)</f>
        <v>0</v>
      </c>
      <c r="BJ145" s="18" t="s">
        <v>19</v>
      </c>
      <c r="BK145" s="160">
        <f>ROUND(I145*H145,2)</f>
        <v>0</v>
      </c>
      <c r="BL145" s="18" t="s">
        <v>181</v>
      </c>
      <c r="BM145" s="159" t="s">
        <v>191</v>
      </c>
    </row>
    <row r="146" spans="2:51" s="15" customFormat="1" ht="12">
      <c r="B146" s="176"/>
      <c r="D146" s="162" t="s">
        <v>154</v>
      </c>
      <c r="E146" s="177" t="s">
        <v>1</v>
      </c>
      <c r="F146" s="178" t="s">
        <v>192</v>
      </c>
      <c r="H146" s="177" t="s">
        <v>1</v>
      </c>
      <c r="L146" s="176"/>
      <c r="M146" s="179"/>
      <c r="N146" s="180"/>
      <c r="O146" s="180"/>
      <c r="P146" s="180"/>
      <c r="Q146" s="180"/>
      <c r="R146" s="180"/>
      <c r="S146" s="180"/>
      <c r="T146" s="181"/>
      <c r="AT146" s="177" t="s">
        <v>154</v>
      </c>
      <c r="AU146" s="177" t="s">
        <v>86</v>
      </c>
      <c r="AV146" s="15" t="s">
        <v>19</v>
      </c>
      <c r="AW146" s="15" t="s">
        <v>34</v>
      </c>
      <c r="AX146" s="15" t="s">
        <v>79</v>
      </c>
      <c r="AY146" s="177" t="s">
        <v>145</v>
      </c>
    </row>
    <row r="147" spans="2:51" s="13" customFormat="1" ht="12">
      <c r="B147" s="161"/>
      <c r="D147" s="162" t="s">
        <v>154</v>
      </c>
      <c r="E147" s="163" t="s">
        <v>1</v>
      </c>
      <c r="F147" s="164" t="s">
        <v>193</v>
      </c>
      <c r="H147" s="165">
        <v>32</v>
      </c>
      <c r="L147" s="161"/>
      <c r="M147" s="166"/>
      <c r="N147" s="167"/>
      <c r="O147" s="167"/>
      <c r="P147" s="167"/>
      <c r="Q147" s="167"/>
      <c r="R147" s="167"/>
      <c r="S147" s="167"/>
      <c r="T147" s="168"/>
      <c r="AT147" s="163" t="s">
        <v>154</v>
      </c>
      <c r="AU147" s="163" t="s">
        <v>86</v>
      </c>
      <c r="AV147" s="13" t="s">
        <v>86</v>
      </c>
      <c r="AW147" s="13" t="s">
        <v>34</v>
      </c>
      <c r="AX147" s="13" t="s">
        <v>79</v>
      </c>
      <c r="AY147" s="163" t="s">
        <v>145</v>
      </c>
    </row>
    <row r="148" spans="2:51" s="15" customFormat="1" ht="12">
      <c r="B148" s="176"/>
      <c r="D148" s="162" t="s">
        <v>154</v>
      </c>
      <c r="E148" s="177" t="s">
        <v>1</v>
      </c>
      <c r="F148" s="178" t="s">
        <v>194</v>
      </c>
      <c r="H148" s="177" t="s">
        <v>1</v>
      </c>
      <c r="L148" s="176"/>
      <c r="M148" s="179"/>
      <c r="N148" s="180"/>
      <c r="O148" s="180"/>
      <c r="P148" s="180"/>
      <c r="Q148" s="180"/>
      <c r="R148" s="180"/>
      <c r="S148" s="180"/>
      <c r="T148" s="181"/>
      <c r="AT148" s="177" t="s">
        <v>154</v>
      </c>
      <c r="AU148" s="177" t="s">
        <v>86</v>
      </c>
      <c r="AV148" s="15" t="s">
        <v>19</v>
      </c>
      <c r="AW148" s="15" t="s">
        <v>34</v>
      </c>
      <c r="AX148" s="15" t="s">
        <v>79</v>
      </c>
      <c r="AY148" s="177" t="s">
        <v>145</v>
      </c>
    </row>
    <row r="149" spans="2:51" s="13" customFormat="1" ht="12">
      <c r="B149" s="161"/>
      <c r="D149" s="162" t="s">
        <v>154</v>
      </c>
      <c r="E149" s="163" t="s">
        <v>1</v>
      </c>
      <c r="F149" s="164" t="s">
        <v>195</v>
      </c>
      <c r="H149" s="165">
        <v>17</v>
      </c>
      <c r="L149" s="161"/>
      <c r="M149" s="166"/>
      <c r="N149" s="167"/>
      <c r="O149" s="167"/>
      <c r="P149" s="167"/>
      <c r="Q149" s="167"/>
      <c r="R149" s="167"/>
      <c r="S149" s="167"/>
      <c r="T149" s="168"/>
      <c r="AT149" s="163" t="s">
        <v>154</v>
      </c>
      <c r="AU149" s="163" t="s">
        <v>86</v>
      </c>
      <c r="AV149" s="13" t="s">
        <v>86</v>
      </c>
      <c r="AW149" s="13" t="s">
        <v>34</v>
      </c>
      <c r="AX149" s="13" t="s">
        <v>79</v>
      </c>
      <c r="AY149" s="163" t="s">
        <v>145</v>
      </c>
    </row>
    <row r="150" spans="2:51" s="14" customFormat="1" ht="12">
      <c r="B150" s="169"/>
      <c r="D150" s="162" t="s">
        <v>154</v>
      </c>
      <c r="E150" s="170" t="s">
        <v>1</v>
      </c>
      <c r="F150" s="171" t="s">
        <v>187</v>
      </c>
      <c r="H150" s="172">
        <v>49</v>
      </c>
      <c r="L150" s="169"/>
      <c r="M150" s="173"/>
      <c r="N150" s="174"/>
      <c r="O150" s="174"/>
      <c r="P150" s="174"/>
      <c r="Q150" s="174"/>
      <c r="R150" s="174"/>
      <c r="S150" s="174"/>
      <c r="T150" s="175"/>
      <c r="AT150" s="170" t="s">
        <v>154</v>
      </c>
      <c r="AU150" s="170" t="s">
        <v>86</v>
      </c>
      <c r="AV150" s="14" t="s">
        <v>152</v>
      </c>
      <c r="AW150" s="14" t="s">
        <v>34</v>
      </c>
      <c r="AX150" s="14" t="s">
        <v>19</v>
      </c>
      <c r="AY150" s="170" t="s">
        <v>145</v>
      </c>
    </row>
    <row r="151" spans="1:65" s="2" customFormat="1" ht="21.75" customHeight="1">
      <c r="A151" s="30"/>
      <c r="B151" s="147"/>
      <c r="C151" s="148" t="s">
        <v>196</v>
      </c>
      <c r="D151" s="148" t="s">
        <v>148</v>
      </c>
      <c r="E151" s="149" t="s">
        <v>197</v>
      </c>
      <c r="F151" s="150" t="s">
        <v>198</v>
      </c>
      <c r="G151" s="151" t="s">
        <v>180</v>
      </c>
      <c r="H151" s="152">
        <v>15.4</v>
      </c>
      <c r="I151" s="153">
        <v>0</v>
      </c>
      <c r="J151" s="153">
        <f>ROUND(I151*H151,2)</f>
        <v>0</v>
      </c>
      <c r="K151" s="154"/>
      <c r="L151" s="31"/>
      <c r="M151" s="155" t="s">
        <v>1</v>
      </c>
      <c r="N151" s="156" t="s">
        <v>44</v>
      </c>
      <c r="O151" s="157">
        <v>0.317</v>
      </c>
      <c r="P151" s="157">
        <f>O151*H151</f>
        <v>4.8818</v>
      </c>
      <c r="Q151" s="157">
        <v>0.0025865</v>
      </c>
      <c r="R151" s="157">
        <f>Q151*H151</f>
        <v>0.039832099999999995</v>
      </c>
      <c r="S151" s="157">
        <v>0</v>
      </c>
      <c r="T151" s="158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9" t="s">
        <v>181</v>
      </c>
      <c r="AT151" s="159" t="s">
        <v>148</v>
      </c>
      <c r="AU151" s="159" t="s">
        <v>86</v>
      </c>
      <c r="AY151" s="18" t="s">
        <v>145</v>
      </c>
      <c r="BE151" s="160">
        <f>IF(N151="základní",J151,0)</f>
        <v>0</v>
      </c>
      <c r="BF151" s="160">
        <f>IF(N151="snížená",J151,0)</f>
        <v>0</v>
      </c>
      <c r="BG151" s="160">
        <f>IF(N151="zákl. přenesená",J151,0)</f>
        <v>0</v>
      </c>
      <c r="BH151" s="160">
        <f>IF(N151="sníž. přenesená",J151,0)</f>
        <v>0</v>
      </c>
      <c r="BI151" s="160">
        <f>IF(N151="nulová",J151,0)</f>
        <v>0</v>
      </c>
      <c r="BJ151" s="18" t="s">
        <v>19</v>
      </c>
      <c r="BK151" s="160">
        <f>ROUND(I151*H151,2)</f>
        <v>0</v>
      </c>
      <c r="BL151" s="18" t="s">
        <v>181</v>
      </c>
      <c r="BM151" s="159" t="s">
        <v>199</v>
      </c>
    </row>
    <row r="152" spans="2:51" s="15" customFormat="1" ht="12">
      <c r="B152" s="176"/>
      <c r="D152" s="162" t="s">
        <v>154</v>
      </c>
      <c r="E152" s="177" t="s">
        <v>1</v>
      </c>
      <c r="F152" s="178" t="s">
        <v>200</v>
      </c>
      <c r="H152" s="177" t="s">
        <v>1</v>
      </c>
      <c r="L152" s="176"/>
      <c r="M152" s="179"/>
      <c r="N152" s="180"/>
      <c r="O152" s="180"/>
      <c r="P152" s="180"/>
      <c r="Q152" s="180"/>
      <c r="R152" s="180"/>
      <c r="S152" s="180"/>
      <c r="T152" s="181"/>
      <c r="AT152" s="177" t="s">
        <v>154</v>
      </c>
      <c r="AU152" s="177" t="s">
        <v>86</v>
      </c>
      <c r="AV152" s="15" t="s">
        <v>19</v>
      </c>
      <c r="AW152" s="15" t="s">
        <v>34</v>
      </c>
      <c r="AX152" s="15" t="s">
        <v>79</v>
      </c>
      <c r="AY152" s="177" t="s">
        <v>145</v>
      </c>
    </row>
    <row r="153" spans="2:51" s="13" customFormat="1" ht="12">
      <c r="B153" s="161"/>
      <c r="D153" s="162" t="s">
        <v>154</v>
      </c>
      <c r="E153" s="163" t="s">
        <v>1</v>
      </c>
      <c r="F153" s="164" t="s">
        <v>201</v>
      </c>
      <c r="H153" s="165">
        <v>13</v>
      </c>
      <c r="L153" s="161"/>
      <c r="M153" s="166"/>
      <c r="N153" s="167"/>
      <c r="O153" s="167"/>
      <c r="P153" s="167"/>
      <c r="Q153" s="167"/>
      <c r="R153" s="167"/>
      <c r="S153" s="167"/>
      <c r="T153" s="168"/>
      <c r="AT153" s="163" t="s">
        <v>154</v>
      </c>
      <c r="AU153" s="163" t="s">
        <v>86</v>
      </c>
      <c r="AV153" s="13" t="s">
        <v>86</v>
      </c>
      <c r="AW153" s="13" t="s">
        <v>34</v>
      </c>
      <c r="AX153" s="13" t="s">
        <v>79</v>
      </c>
      <c r="AY153" s="163" t="s">
        <v>145</v>
      </c>
    </row>
    <row r="154" spans="2:51" s="15" customFormat="1" ht="12">
      <c r="B154" s="176"/>
      <c r="D154" s="162" t="s">
        <v>154</v>
      </c>
      <c r="E154" s="177" t="s">
        <v>1</v>
      </c>
      <c r="F154" s="178" t="s">
        <v>202</v>
      </c>
      <c r="H154" s="177" t="s">
        <v>1</v>
      </c>
      <c r="L154" s="176"/>
      <c r="M154" s="179"/>
      <c r="N154" s="180"/>
      <c r="O154" s="180"/>
      <c r="P154" s="180"/>
      <c r="Q154" s="180"/>
      <c r="R154" s="180"/>
      <c r="S154" s="180"/>
      <c r="T154" s="181"/>
      <c r="AT154" s="177" t="s">
        <v>154</v>
      </c>
      <c r="AU154" s="177" t="s">
        <v>86</v>
      </c>
      <c r="AV154" s="15" t="s">
        <v>19</v>
      </c>
      <c r="AW154" s="15" t="s">
        <v>34</v>
      </c>
      <c r="AX154" s="15" t="s">
        <v>79</v>
      </c>
      <c r="AY154" s="177" t="s">
        <v>145</v>
      </c>
    </row>
    <row r="155" spans="2:51" s="13" customFormat="1" ht="12">
      <c r="B155" s="161"/>
      <c r="D155" s="162" t="s">
        <v>154</v>
      </c>
      <c r="E155" s="163" t="s">
        <v>1</v>
      </c>
      <c r="F155" s="164" t="s">
        <v>203</v>
      </c>
      <c r="H155" s="165">
        <v>2.4</v>
      </c>
      <c r="L155" s="161"/>
      <c r="M155" s="166"/>
      <c r="N155" s="167"/>
      <c r="O155" s="167"/>
      <c r="P155" s="167"/>
      <c r="Q155" s="167"/>
      <c r="R155" s="167"/>
      <c r="S155" s="167"/>
      <c r="T155" s="168"/>
      <c r="AT155" s="163" t="s">
        <v>154</v>
      </c>
      <c r="AU155" s="163" t="s">
        <v>86</v>
      </c>
      <c r="AV155" s="13" t="s">
        <v>86</v>
      </c>
      <c r="AW155" s="13" t="s">
        <v>34</v>
      </c>
      <c r="AX155" s="13" t="s">
        <v>79</v>
      </c>
      <c r="AY155" s="163" t="s">
        <v>145</v>
      </c>
    </row>
    <row r="156" spans="2:51" s="14" customFormat="1" ht="12">
      <c r="B156" s="169"/>
      <c r="D156" s="162" t="s">
        <v>154</v>
      </c>
      <c r="E156" s="170" t="s">
        <v>1</v>
      </c>
      <c r="F156" s="171" t="s">
        <v>187</v>
      </c>
      <c r="H156" s="172">
        <v>15.4</v>
      </c>
      <c r="L156" s="169"/>
      <c r="M156" s="173"/>
      <c r="N156" s="174"/>
      <c r="O156" s="174"/>
      <c r="P156" s="174"/>
      <c r="Q156" s="174"/>
      <c r="R156" s="174"/>
      <c r="S156" s="174"/>
      <c r="T156" s="175"/>
      <c r="AT156" s="170" t="s">
        <v>154</v>
      </c>
      <c r="AU156" s="170" t="s">
        <v>86</v>
      </c>
      <c r="AV156" s="14" t="s">
        <v>152</v>
      </c>
      <c r="AW156" s="14" t="s">
        <v>34</v>
      </c>
      <c r="AX156" s="14" t="s">
        <v>19</v>
      </c>
      <c r="AY156" s="170" t="s">
        <v>145</v>
      </c>
    </row>
    <row r="157" spans="1:65" s="2" customFormat="1" ht="21.75" customHeight="1">
      <c r="A157" s="30"/>
      <c r="B157" s="147"/>
      <c r="C157" s="148" t="s">
        <v>146</v>
      </c>
      <c r="D157" s="148" t="s">
        <v>148</v>
      </c>
      <c r="E157" s="149" t="s">
        <v>204</v>
      </c>
      <c r="F157" s="150" t="s">
        <v>205</v>
      </c>
      <c r="G157" s="151" t="s">
        <v>160</v>
      </c>
      <c r="H157" s="152">
        <v>0.219</v>
      </c>
      <c r="I157" s="153">
        <v>0</v>
      </c>
      <c r="J157" s="153">
        <f>ROUND(I157*H157,2)</f>
        <v>0</v>
      </c>
      <c r="K157" s="154"/>
      <c r="L157" s="31"/>
      <c r="M157" s="155" t="s">
        <v>1</v>
      </c>
      <c r="N157" s="156" t="s">
        <v>44</v>
      </c>
      <c r="O157" s="157">
        <v>4.82</v>
      </c>
      <c r="P157" s="157">
        <f>O157*H157</f>
        <v>1.05558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9" t="s">
        <v>181</v>
      </c>
      <c r="AT157" s="159" t="s">
        <v>148</v>
      </c>
      <c r="AU157" s="159" t="s">
        <v>86</v>
      </c>
      <c r="AY157" s="18" t="s">
        <v>145</v>
      </c>
      <c r="BE157" s="160">
        <f>IF(N157="základní",J157,0)</f>
        <v>0</v>
      </c>
      <c r="BF157" s="160">
        <f>IF(N157="snížená",J157,0)</f>
        <v>0</v>
      </c>
      <c r="BG157" s="160">
        <f>IF(N157="zákl. přenesená",J157,0)</f>
        <v>0</v>
      </c>
      <c r="BH157" s="160">
        <f>IF(N157="sníž. přenesená",J157,0)</f>
        <v>0</v>
      </c>
      <c r="BI157" s="160">
        <f>IF(N157="nulová",J157,0)</f>
        <v>0</v>
      </c>
      <c r="BJ157" s="18" t="s">
        <v>19</v>
      </c>
      <c r="BK157" s="160">
        <f>ROUND(I157*H157,2)</f>
        <v>0</v>
      </c>
      <c r="BL157" s="18" t="s">
        <v>181</v>
      </c>
      <c r="BM157" s="159" t="s">
        <v>206</v>
      </c>
    </row>
    <row r="158" spans="1:65" s="2" customFormat="1" ht="21.75" customHeight="1">
      <c r="A158" s="30"/>
      <c r="B158" s="147"/>
      <c r="C158" s="148" t="s">
        <v>24</v>
      </c>
      <c r="D158" s="148" t="s">
        <v>148</v>
      </c>
      <c r="E158" s="149" t="s">
        <v>207</v>
      </c>
      <c r="F158" s="150" t="s">
        <v>208</v>
      </c>
      <c r="G158" s="151" t="s">
        <v>160</v>
      </c>
      <c r="H158" s="152">
        <v>0.219</v>
      </c>
      <c r="I158" s="153">
        <v>0</v>
      </c>
      <c r="J158" s="153">
        <f>ROUND(I158*H158,2)</f>
        <v>0</v>
      </c>
      <c r="K158" s="154"/>
      <c r="L158" s="31"/>
      <c r="M158" s="155" t="s">
        <v>1</v>
      </c>
      <c r="N158" s="156" t="s">
        <v>44</v>
      </c>
      <c r="O158" s="157">
        <v>2.75</v>
      </c>
      <c r="P158" s="157">
        <f>O158*H158</f>
        <v>0.60225</v>
      </c>
      <c r="Q158" s="157">
        <v>0</v>
      </c>
      <c r="R158" s="157">
        <f>Q158*H158</f>
        <v>0</v>
      </c>
      <c r="S158" s="157">
        <v>0</v>
      </c>
      <c r="T158" s="158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9" t="s">
        <v>181</v>
      </c>
      <c r="AT158" s="159" t="s">
        <v>148</v>
      </c>
      <c r="AU158" s="159" t="s">
        <v>86</v>
      </c>
      <c r="AY158" s="18" t="s">
        <v>145</v>
      </c>
      <c r="BE158" s="160">
        <f>IF(N158="základní",J158,0)</f>
        <v>0</v>
      </c>
      <c r="BF158" s="160">
        <f>IF(N158="snížená",J158,0)</f>
        <v>0</v>
      </c>
      <c r="BG158" s="160">
        <f>IF(N158="zákl. přenesená",J158,0)</f>
        <v>0</v>
      </c>
      <c r="BH158" s="160">
        <f>IF(N158="sníž. přenesená",J158,0)</f>
        <v>0</v>
      </c>
      <c r="BI158" s="160">
        <f>IF(N158="nulová",J158,0)</f>
        <v>0</v>
      </c>
      <c r="BJ158" s="18" t="s">
        <v>19</v>
      </c>
      <c r="BK158" s="160">
        <f>ROUND(I158*H158,2)</f>
        <v>0</v>
      </c>
      <c r="BL158" s="18" t="s">
        <v>181</v>
      </c>
      <c r="BM158" s="159" t="s">
        <v>209</v>
      </c>
    </row>
    <row r="159" spans="2:63" s="12" customFormat="1" ht="22.9" customHeight="1">
      <c r="B159" s="135"/>
      <c r="D159" s="136" t="s">
        <v>78</v>
      </c>
      <c r="E159" s="145" t="s">
        <v>210</v>
      </c>
      <c r="F159" s="145" t="s">
        <v>211</v>
      </c>
      <c r="J159" s="146">
        <f>BK159</f>
        <v>0</v>
      </c>
      <c r="L159" s="135"/>
      <c r="M159" s="139"/>
      <c r="N159" s="140"/>
      <c r="O159" s="140"/>
      <c r="P159" s="141">
        <f>SUM(P160:P174)</f>
        <v>37.37464</v>
      </c>
      <c r="Q159" s="140"/>
      <c r="R159" s="141">
        <f>SUM(R160:R174)</f>
        <v>0.036788219399999995</v>
      </c>
      <c r="S159" s="140"/>
      <c r="T159" s="142">
        <f>SUM(T160:T174)</f>
        <v>0</v>
      </c>
      <c r="AR159" s="136" t="s">
        <v>86</v>
      </c>
      <c r="AT159" s="143" t="s">
        <v>78</v>
      </c>
      <c r="AU159" s="143" t="s">
        <v>19</v>
      </c>
      <c r="AY159" s="136" t="s">
        <v>145</v>
      </c>
      <c r="BK159" s="144">
        <f>SUM(BK160:BK174)</f>
        <v>0</v>
      </c>
    </row>
    <row r="160" spans="1:65" s="2" customFormat="1" ht="21.75" customHeight="1">
      <c r="A160" s="30"/>
      <c r="B160" s="147"/>
      <c r="C160" s="148" t="s">
        <v>212</v>
      </c>
      <c r="D160" s="148" t="s">
        <v>148</v>
      </c>
      <c r="E160" s="149" t="s">
        <v>213</v>
      </c>
      <c r="F160" s="150" t="s">
        <v>214</v>
      </c>
      <c r="G160" s="151" t="s">
        <v>215</v>
      </c>
      <c r="H160" s="152">
        <v>0.774</v>
      </c>
      <c r="I160" s="153">
        <v>0</v>
      </c>
      <c r="J160" s="153">
        <f>ROUND(I160*H160,2)</f>
        <v>0</v>
      </c>
      <c r="K160" s="154"/>
      <c r="L160" s="31"/>
      <c r="M160" s="155" t="s">
        <v>1</v>
      </c>
      <c r="N160" s="156" t="s">
        <v>44</v>
      </c>
      <c r="O160" s="157">
        <v>1.444</v>
      </c>
      <c r="P160" s="157">
        <f>O160*H160</f>
        <v>1.117656</v>
      </c>
      <c r="Q160" s="157">
        <v>0.0002714125</v>
      </c>
      <c r="R160" s="157">
        <f>Q160*H160</f>
        <v>0.00021007327500000003</v>
      </c>
      <c r="S160" s="157">
        <v>0</v>
      </c>
      <c r="T160" s="158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9" t="s">
        <v>181</v>
      </c>
      <c r="AT160" s="159" t="s">
        <v>148</v>
      </c>
      <c r="AU160" s="159" t="s">
        <v>86</v>
      </c>
      <c r="AY160" s="18" t="s">
        <v>145</v>
      </c>
      <c r="BE160" s="160">
        <f>IF(N160="základní",J160,0)</f>
        <v>0</v>
      </c>
      <c r="BF160" s="160">
        <f>IF(N160="snížená",J160,0)</f>
        <v>0</v>
      </c>
      <c r="BG160" s="160">
        <f>IF(N160="zákl. přenesená",J160,0)</f>
        <v>0</v>
      </c>
      <c r="BH160" s="160">
        <f>IF(N160="sníž. přenesená",J160,0)</f>
        <v>0</v>
      </c>
      <c r="BI160" s="160">
        <f>IF(N160="nulová",J160,0)</f>
        <v>0</v>
      </c>
      <c r="BJ160" s="18" t="s">
        <v>19</v>
      </c>
      <c r="BK160" s="160">
        <f>ROUND(I160*H160,2)</f>
        <v>0</v>
      </c>
      <c r="BL160" s="18" t="s">
        <v>181</v>
      </c>
      <c r="BM160" s="159" t="s">
        <v>216</v>
      </c>
    </row>
    <row r="161" spans="2:51" s="15" customFormat="1" ht="12">
      <c r="B161" s="176"/>
      <c r="D161" s="162" t="s">
        <v>154</v>
      </c>
      <c r="E161" s="177" t="s">
        <v>1</v>
      </c>
      <c r="F161" s="178" t="s">
        <v>217</v>
      </c>
      <c r="H161" s="177" t="s">
        <v>1</v>
      </c>
      <c r="L161" s="176"/>
      <c r="M161" s="179"/>
      <c r="N161" s="180"/>
      <c r="O161" s="180"/>
      <c r="P161" s="180"/>
      <c r="Q161" s="180"/>
      <c r="R161" s="180"/>
      <c r="S161" s="180"/>
      <c r="T161" s="181"/>
      <c r="AT161" s="177" t="s">
        <v>154</v>
      </c>
      <c r="AU161" s="177" t="s">
        <v>86</v>
      </c>
      <c r="AV161" s="15" t="s">
        <v>19</v>
      </c>
      <c r="AW161" s="15" t="s">
        <v>34</v>
      </c>
      <c r="AX161" s="15" t="s">
        <v>79</v>
      </c>
      <c r="AY161" s="177" t="s">
        <v>145</v>
      </c>
    </row>
    <row r="162" spans="2:51" s="13" customFormat="1" ht="12">
      <c r="B162" s="161"/>
      <c r="D162" s="162" t="s">
        <v>154</v>
      </c>
      <c r="E162" s="163" t="s">
        <v>1</v>
      </c>
      <c r="F162" s="164" t="s">
        <v>218</v>
      </c>
      <c r="H162" s="165">
        <v>0.774</v>
      </c>
      <c r="L162" s="161"/>
      <c r="M162" s="166"/>
      <c r="N162" s="167"/>
      <c r="O162" s="167"/>
      <c r="P162" s="167"/>
      <c r="Q162" s="167"/>
      <c r="R162" s="167"/>
      <c r="S162" s="167"/>
      <c r="T162" s="168"/>
      <c r="AT162" s="163" t="s">
        <v>154</v>
      </c>
      <c r="AU162" s="163" t="s">
        <v>86</v>
      </c>
      <c r="AV162" s="13" t="s">
        <v>86</v>
      </c>
      <c r="AW162" s="13" t="s">
        <v>34</v>
      </c>
      <c r="AX162" s="13" t="s">
        <v>19</v>
      </c>
      <c r="AY162" s="163" t="s">
        <v>145</v>
      </c>
    </row>
    <row r="163" spans="1:65" s="2" customFormat="1" ht="21.75" customHeight="1">
      <c r="A163" s="30"/>
      <c r="B163" s="147"/>
      <c r="C163" s="148" t="s">
        <v>219</v>
      </c>
      <c r="D163" s="148" t="s">
        <v>148</v>
      </c>
      <c r="E163" s="149" t="s">
        <v>220</v>
      </c>
      <c r="F163" s="150" t="s">
        <v>221</v>
      </c>
      <c r="G163" s="151" t="s">
        <v>215</v>
      </c>
      <c r="H163" s="152">
        <v>2.56</v>
      </c>
      <c r="I163" s="153">
        <v>0</v>
      </c>
      <c r="J163" s="153">
        <f>ROUND(I163*H163,2)</f>
        <v>0</v>
      </c>
      <c r="K163" s="154"/>
      <c r="L163" s="31"/>
      <c r="M163" s="155" t="s">
        <v>1</v>
      </c>
      <c r="N163" s="156" t="s">
        <v>44</v>
      </c>
      <c r="O163" s="157">
        <v>1.84</v>
      </c>
      <c r="P163" s="157">
        <f>O163*H163</f>
        <v>4.7104</v>
      </c>
      <c r="Q163" s="157">
        <v>0.00027615</v>
      </c>
      <c r="R163" s="157">
        <f>Q163*H163</f>
        <v>0.000706944</v>
      </c>
      <c r="S163" s="157">
        <v>0</v>
      </c>
      <c r="T163" s="158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9" t="s">
        <v>181</v>
      </c>
      <c r="AT163" s="159" t="s">
        <v>148</v>
      </c>
      <c r="AU163" s="159" t="s">
        <v>86</v>
      </c>
      <c r="AY163" s="18" t="s">
        <v>145</v>
      </c>
      <c r="BE163" s="160">
        <f>IF(N163="základní",J163,0)</f>
        <v>0</v>
      </c>
      <c r="BF163" s="160">
        <f>IF(N163="snížená",J163,0)</f>
        <v>0</v>
      </c>
      <c r="BG163" s="160">
        <f>IF(N163="zákl. přenesená",J163,0)</f>
        <v>0</v>
      </c>
      <c r="BH163" s="160">
        <f>IF(N163="sníž. přenesená",J163,0)</f>
        <v>0</v>
      </c>
      <c r="BI163" s="160">
        <f>IF(N163="nulová",J163,0)</f>
        <v>0</v>
      </c>
      <c r="BJ163" s="18" t="s">
        <v>19</v>
      </c>
      <c r="BK163" s="160">
        <f>ROUND(I163*H163,2)</f>
        <v>0</v>
      </c>
      <c r="BL163" s="18" t="s">
        <v>181</v>
      </c>
      <c r="BM163" s="159" t="s">
        <v>222</v>
      </c>
    </row>
    <row r="164" spans="2:51" s="13" customFormat="1" ht="12">
      <c r="B164" s="161"/>
      <c r="D164" s="162" t="s">
        <v>154</v>
      </c>
      <c r="E164" s="163" t="s">
        <v>1</v>
      </c>
      <c r="F164" s="164" t="s">
        <v>223</v>
      </c>
      <c r="H164" s="165">
        <v>2.56</v>
      </c>
      <c r="L164" s="161"/>
      <c r="M164" s="166"/>
      <c r="N164" s="167"/>
      <c r="O164" s="167"/>
      <c r="P164" s="167"/>
      <c r="Q164" s="167"/>
      <c r="R164" s="167"/>
      <c r="S164" s="167"/>
      <c r="T164" s="168"/>
      <c r="AT164" s="163" t="s">
        <v>154</v>
      </c>
      <c r="AU164" s="163" t="s">
        <v>86</v>
      </c>
      <c r="AV164" s="13" t="s">
        <v>86</v>
      </c>
      <c r="AW164" s="13" t="s">
        <v>34</v>
      </c>
      <c r="AX164" s="13" t="s">
        <v>19</v>
      </c>
      <c r="AY164" s="163" t="s">
        <v>145</v>
      </c>
    </row>
    <row r="165" spans="1:65" s="2" customFormat="1" ht="21.75" customHeight="1">
      <c r="A165" s="30"/>
      <c r="B165" s="147"/>
      <c r="C165" s="148" t="s">
        <v>201</v>
      </c>
      <c r="D165" s="148" t="s">
        <v>148</v>
      </c>
      <c r="E165" s="149" t="s">
        <v>224</v>
      </c>
      <c r="F165" s="150" t="s">
        <v>225</v>
      </c>
      <c r="G165" s="151" t="s">
        <v>215</v>
      </c>
      <c r="H165" s="152">
        <v>2.722</v>
      </c>
      <c r="I165" s="153">
        <v>0</v>
      </c>
      <c r="J165" s="153">
        <f>ROUND(I165*H165,2)</f>
        <v>0</v>
      </c>
      <c r="K165" s="154"/>
      <c r="L165" s="31"/>
      <c r="M165" s="155" t="s">
        <v>1</v>
      </c>
      <c r="N165" s="156" t="s">
        <v>44</v>
      </c>
      <c r="O165" s="157">
        <v>1.872</v>
      </c>
      <c r="P165" s="157">
        <f>O165*H165</f>
        <v>5.095584000000001</v>
      </c>
      <c r="Q165" s="157">
        <v>0.0002810625</v>
      </c>
      <c r="R165" s="157">
        <f>Q165*H165</f>
        <v>0.000765052125</v>
      </c>
      <c r="S165" s="157">
        <v>0</v>
      </c>
      <c r="T165" s="158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9" t="s">
        <v>181</v>
      </c>
      <c r="AT165" s="159" t="s">
        <v>148</v>
      </c>
      <c r="AU165" s="159" t="s">
        <v>86</v>
      </c>
      <c r="AY165" s="18" t="s">
        <v>145</v>
      </c>
      <c r="BE165" s="160">
        <f>IF(N165="základní",J165,0)</f>
        <v>0</v>
      </c>
      <c r="BF165" s="160">
        <f>IF(N165="snížená",J165,0)</f>
        <v>0</v>
      </c>
      <c r="BG165" s="160">
        <f>IF(N165="zákl. přenesená",J165,0)</f>
        <v>0</v>
      </c>
      <c r="BH165" s="160">
        <f>IF(N165="sníž. přenesená",J165,0)</f>
        <v>0</v>
      </c>
      <c r="BI165" s="160">
        <f>IF(N165="nulová",J165,0)</f>
        <v>0</v>
      </c>
      <c r="BJ165" s="18" t="s">
        <v>19</v>
      </c>
      <c r="BK165" s="160">
        <f>ROUND(I165*H165,2)</f>
        <v>0</v>
      </c>
      <c r="BL165" s="18" t="s">
        <v>181</v>
      </c>
      <c r="BM165" s="159" t="s">
        <v>226</v>
      </c>
    </row>
    <row r="166" spans="2:51" s="13" customFormat="1" ht="12">
      <c r="B166" s="161"/>
      <c r="D166" s="162" t="s">
        <v>154</v>
      </c>
      <c r="E166" s="163" t="s">
        <v>1</v>
      </c>
      <c r="F166" s="164" t="s">
        <v>227</v>
      </c>
      <c r="H166" s="165">
        <v>2.722</v>
      </c>
      <c r="L166" s="161"/>
      <c r="M166" s="166"/>
      <c r="N166" s="167"/>
      <c r="O166" s="167"/>
      <c r="P166" s="167"/>
      <c r="Q166" s="167"/>
      <c r="R166" s="167"/>
      <c r="S166" s="167"/>
      <c r="T166" s="168"/>
      <c r="AT166" s="163" t="s">
        <v>154</v>
      </c>
      <c r="AU166" s="163" t="s">
        <v>86</v>
      </c>
      <c r="AV166" s="13" t="s">
        <v>86</v>
      </c>
      <c r="AW166" s="13" t="s">
        <v>34</v>
      </c>
      <c r="AX166" s="13" t="s">
        <v>19</v>
      </c>
      <c r="AY166" s="163" t="s">
        <v>145</v>
      </c>
    </row>
    <row r="167" spans="1:65" s="2" customFormat="1" ht="21.75" customHeight="1">
      <c r="A167" s="30"/>
      <c r="B167" s="147"/>
      <c r="C167" s="148" t="s">
        <v>228</v>
      </c>
      <c r="D167" s="148" t="s">
        <v>148</v>
      </c>
      <c r="E167" s="149" t="s">
        <v>229</v>
      </c>
      <c r="F167" s="150" t="s">
        <v>230</v>
      </c>
      <c r="G167" s="151" t="s">
        <v>231</v>
      </c>
      <c r="H167" s="152">
        <v>2</v>
      </c>
      <c r="I167" s="153">
        <v>0</v>
      </c>
      <c r="J167" s="153">
        <f aca="true" t="shared" si="0" ref="J167:J172">ROUND(I167*H167,2)</f>
        <v>0</v>
      </c>
      <c r="K167" s="154"/>
      <c r="L167" s="31"/>
      <c r="M167" s="155" t="s">
        <v>1</v>
      </c>
      <c r="N167" s="156" t="s">
        <v>44</v>
      </c>
      <c r="O167" s="157">
        <v>8.604</v>
      </c>
      <c r="P167" s="157">
        <f aca="true" t="shared" si="1" ref="P167:P172">O167*H167</f>
        <v>17.208</v>
      </c>
      <c r="Q167" s="157">
        <v>0.000933075</v>
      </c>
      <c r="R167" s="157">
        <f aca="true" t="shared" si="2" ref="R167:R172">Q167*H167</f>
        <v>0.00186615</v>
      </c>
      <c r="S167" s="157">
        <v>0</v>
      </c>
      <c r="T167" s="158">
        <f aca="true" t="shared" si="3" ref="T167:T172"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9" t="s">
        <v>181</v>
      </c>
      <c r="AT167" s="159" t="s">
        <v>148</v>
      </c>
      <c r="AU167" s="159" t="s">
        <v>86</v>
      </c>
      <c r="AY167" s="18" t="s">
        <v>145</v>
      </c>
      <c r="BE167" s="160">
        <f aca="true" t="shared" si="4" ref="BE167:BE172">IF(N167="základní",J167,0)</f>
        <v>0</v>
      </c>
      <c r="BF167" s="160">
        <f aca="true" t="shared" si="5" ref="BF167:BF172">IF(N167="snížená",J167,0)</f>
        <v>0</v>
      </c>
      <c r="BG167" s="160">
        <f aca="true" t="shared" si="6" ref="BG167:BG172">IF(N167="zákl. přenesená",J167,0)</f>
        <v>0</v>
      </c>
      <c r="BH167" s="160">
        <f aca="true" t="shared" si="7" ref="BH167:BH172">IF(N167="sníž. přenesená",J167,0)</f>
        <v>0</v>
      </c>
      <c r="BI167" s="160">
        <f aca="true" t="shared" si="8" ref="BI167:BI172">IF(N167="nulová",J167,0)</f>
        <v>0</v>
      </c>
      <c r="BJ167" s="18" t="s">
        <v>19</v>
      </c>
      <c r="BK167" s="160">
        <f aca="true" t="shared" si="9" ref="BK167:BK172">ROUND(I167*H167,2)</f>
        <v>0</v>
      </c>
      <c r="BL167" s="18" t="s">
        <v>181</v>
      </c>
      <c r="BM167" s="159" t="s">
        <v>232</v>
      </c>
    </row>
    <row r="168" spans="1:65" s="2" customFormat="1" ht="33" customHeight="1">
      <c r="A168" s="30"/>
      <c r="B168" s="147"/>
      <c r="C168" s="182" t="s">
        <v>8</v>
      </c>
      <c r="D168" s="182" t="s">
        <v>233</v>
      </c>
      <c r="E168" s="183" t="s">
        <v>234</v>
      </c>
      <c r="F168" s="184" t="s">
        <v>235</v>
      </c>
      <c r="G168" s="185" t="s">
        <v>231</v>
      </c>
      <c r="H168" s="186">
        <v>2</v>
      </c>
      <c r="I168" s="187">
        <v>0</v>
      </c>
      <c r="J168" s="187">
        <f t="shared" si="0"/>
        <v>0</v>
      </c>
      <c r="K168" s="188"/>
      <c r="L168" s="189"/>
      <c r="M168" s="190" t="s">
        <v>1</v>
      </c>
      <c r="N168" s="191" t="s">
        <v>44</v>
      </c>
      <c r="O168" s="157">
        <v>0</v>
      </c>
      <c r="P168" s="157">
        <f t="shared" si="1"/>
        <v>0</v>
      </c>
      <c r="Q168" s="157">
        <v>0.015</v>
      </c>
      <c r="R168" s="157">
        <f t="shared" si="2"/>
        <v>0.03</v>
      </c>
      <c r="S168" s="157">
        <v>0</v>
      </c>
      <c r="T168" s="158">
        <f t="shared" si="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9" t="s">
        <v>193</v>
      </c>
      <c r="AT168" s="159" t="s">
        <v>233</v>
      </c>
      <c r="AU168" s="159" t="s">
        <v>86</v>
      </c>
      <c r="AY168" s="18" t="s">
        <v>145</v>
      </c>
      <c r="BE168" s="160">
        <f t="shared" si="4"/>
        <v>0</v>
      </c>
      <c r="BF168" s="160">
        <f t="shared" si="5"/>
        <v>0</v>
      </c>
      <c r="BG168" s="160">
        <f t="shared" si="6"/>
        <v>0</v>
      </c>
      <c r="BH168" s="160">
        <f t="shared" si="7"/>
        <v>0</v>
      </c>
      <c r="BI168" s="160">
        <f t="shared" si="8"/>
        <v>0</v>
      </c>
      <c r="BJ168" s="18" t="s">
        <v>19</v>
      </c>
      <c r="BK168" s="160">
        <f t="shared" si="9"/>
        <v>0</v>
      </c>
      <c r="BL168" s="18" t="s">
        <v>181</v>
      </c>
      <c r="BM168" s="159" t="s">
        <v>236</v>
      </c>
    </row>
    <row r="169" spans="1:65" s="2" customFormat="1" ht="21.75" customHeight="1">
      <c r="A169" s="30"/>
      <c r="B169" s="147"/>
      <c r="C169" s="148" t="s">
        <v>181</v>
      </c>
      <c r="D169" s="148" t="s">
        <v>148</v>
      </c>
      <c r="E169" s="149" t="s">
        <v>237</v>
      </c>
      <c r="F169" s="150" t="s">
        <v>238</v>
      </c>
      <c r="G169" s="151" t="s">
        <v>231</v>
      </c>
      <c r="H169" s="152">
        <v>1</v>
      </c>
      <c r="I169" s="153">
        <v>0</v>
      </c>
      <c r="J169" s="153">
        <f t="shared" si="0"/>
        <v>0</v>
      </c>
      <c r="K169" s="154"/>
      <c r="L169" s="31"/>
      <c r="M169" s="155" t="s">
        <v>1</v>
      </c>
      <c r="N169" s="156" t="s">
        <v>44</v>
      </c>
      <c r="O169" s="157">
        <v>8.159</v>
      </c>
      <c r="P169" s="157">
        <f t="shared" si="1"/>
        <v>8.159</v>
      </c>
      <c r="Q169" s="157">
        <v>0.00084</v>
      </c>
      <c r="R169" s="157">
        <f t="shared" si="2"/>
        <v>0.00084</v>
      </c>
      <c r="S169" s="157">
        <v>0</v>
      </c>
      <c r="T169" s="158">
        <f t="shared" si="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9" t="s">
        <v>181</v>
      </c>
      <c r="AT169" s="159" t="s">
        <v>148</v>
      </c>
      <c r="AU169" s="159" t="s">
        <v>86</v>
      </c>
      <c r="AY169" s="18" t="s">
        <v>145</v>
      </c>
      <c r="BE169" s="160">
        <f t="shared" si="4"/>
        <v>0</v>
      </c>
      <c r="BF169" s="160">
        <f t="shared" si="5"/>
        <v>0</v>
      </c>
      <c r="BG169" s="160">
        <f t="shared" si="6"/>
        <v>0</v>
      </c>
      <c r="BH169" s="160">
        <f t="shared" si="7"/>
        <v>0</v>
      </c>
      <c r="BI169" s="160">
        <f t="shared" si="8"/>
        <v>0</v>
      </c>
      <c r="BJ169" s="18" t="s">
        <v>19</v>
      </c>
      <c r="BK169" s="160">
        <f t="shared" si="9"/>
        <v>0</v>
      </c>
      <c r="BL169" s="18" t="s">
        <v>181</v>
      </c>
      <c r="BM169" s="159" t="s">
        <v>239</v>
      </c>
    </row>
    <row r="170" spans="1:65" s="2" customFormat="1" ht="21.75" customHeight="1">
      <c r="A170" s="30"/>
      <c r="B170" s="147"/>
      <c r="C170" s="182" t="s">
        <v>195</v>
      </c>
      <c r="D170" s="182" t="s">
        <v>233</v>
      </c>
      <c r="E170" s="183" t="s">
        <v>240</v>
      </c>
      <c r="F170" s="184" t="s">
        <v>1204</v>
      </c>
      <c r="G170" s="185" t="s">
        <v>241</v>
      </c>
      <c r="H170" s="186">
        <v>1</v>
      </c>
      <c r="I170" s="187">
        <v>0</v>
      </c>
      <c r="J170" s="187">
        <f t="shared" si="0"/>
        <v>0</v>
      </c>
      <c r="K170" s="188"/>
      <c r="L170" s="189"/>
      <c r="M170" s="190" t="s">
        <v>1</v>
      </c>
      <c r="N170" s="191" t="s">
        <v>44</v>
      </c>
      <c r="O170" s="157">
        <v>0</v>
      </c>
      <c r="P170" s="157">
        <f t="shared" si="1"/>
        <v>0</v>
      </c>
      <c r="Q170" s="157">
        <v>0</v>
      </c>
      <c r="R170" s="157">
        <f t="shared" si="2"/>
        <v>0</v>
      </c>
      <c r="S170" s="157">
        <v>0</v>
      </c>
      <c r="T170" s="158">
        <f t="shared" si="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9" t="s">
        <v>193</v>
      </c>
      <c r="AT170" s="159" t="s">
        <v>233</v>
      </c>
      <c r="AU170" s="159" t="s">
        <v>86</v>
      </c>
      <c r="AY170" s="18" t="s">
        <v>145</v>
      </c>
      <c r="BE170" s="160">
        <f t="shared" si="4"/>
        <v>0</v>
      </c>
      <c r="BF170" s="160">
        <f t="shared" si="5"/>
        <v>0</v>
      </c>
      <c r="BG170" s="160">
        <f t="shared" si="6"/>
        <v>0</v>
      </c>
      <c r="BH170" s="160">
        <f t="shared" si="7"/>
        <v>0</v>
      </c>
      <c r="BI170" s="160">
        <f t="shared" si="8"/>
        <v>0</v>
      </c>
      <c r="BJ170" s="18" t="s">
        <v>19</v>
      </c>
      <c r="BK170" s="160">
        <f t="shared" si="9"/>
        <v>0</v>
      </c>
      <c r="BL170" s="18" t="s">
        <v>181</v>
      </c>
      <c r="BM170" s="159" t="s">
        <v>242</v>
      </c>
    </row>
    <row r="171" spans="1:65" s="2" customFormat="1" ht="16.5" customHeight="1">
      <c r="A171" s="30"/>
      <c r="B171" s="147"/>
      <c r="C171" s="148" t="s">
        <v>243</v>
      </c>
      <c r="D171" s="148" t="s">
        <v>148</v>
      </c>
      <c r="E171" s="149" t="s">
        <v>244</v>
      </c>
      <c r="F171" s="150" t="s">
        <v>245</v>
      </c>
      <c r="G171" s="151" t="s">
        <v>231</v>
      </c>
      <c r="H171" s="152">
        <v>2</v>
      </c>
      <c r="I171" s="153">
        <v>0</v>
      </c>
      <c r="J171" s="153">
        <f t="shared" si="0"/>
        <v>0</v>
      </c>
      <c r="K171" s="154"/>
      <c r="L171" s="31"/>
      <c r="M171" s="155" t="s">
        <v>1</v>
      </c>
      <c r="N171" s="156" t="s">
        <v>44</v>
      </c>
      <c r="O171" s="157">
        <v>0.542</v>
      </c>
      <c r="P171" s="157">
        <f t="shared" si="1"/>
        <v>1.084</v>
      </c>
      <c r="Q171" s="157">
        <v>0</v>
      </c>
      <c r="R171" s="157">
        <f t="shared" si="2"/>
        <v>0</v>
      </c>
      <c r="S171" s="157">
        <v>0</v>
      </c>
      <c r="T171" s="158">
        <f t="shared" si="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9" t="s">
        <v>152</v>
      </c>
      <c r="AT171" s="159" t="s">
        <v>148</v>
      </c>
      <c r="AU171" s="159" t="s">
        <v>86</v>
      </c>
      <c r="AY171" s="18" t="s">
        <v>145</v>
      </c>
      <c r="BE171" s="160">
        <f t="shared" si="4"/>
        <v>0</v>
      </c>
      <c r="BF171" s="160">
        <f t="shared" si="5"/>
        <v>0</v>
      </c>
      <c r="BG171" s="160">
        <f t="shared" si="6"/>
        <v>0</v>
      </c>
      <c r="BH171" s="160">
        <f t="shared" si="7"/>
        <v>0</v>
      </c>
      <c r="BI171" s="160">
        <f t="shared" si="8"/>
        <v>0</v>
      </c>
      <c r="BJ171" s="18" t="s">
        <v>19</v>
      </c>
      <c r="BK171" s="160">
        <f t="shared" si="9"/>
        <v>0</v>
      </c>
      <c r="BL171" s="18" t="s">
        <v>152</v>
      </c>
      <c r="BM171" s="159" t="s">
        <v>246</v>
      </c>
    </row>
    <row r="172" spans="1:65" s="2" customFormat="1" ht="16.5" customHeight="1">
      <c r="A172" s="30"/>
      <c r="B172" s="147"/>
      <c r="C172" s="182" t="s">
        <v>247</v>
      </c>
      <c r="D172" s="182" t="s">
        <v>233</v>
      </c>
      <c r="E172" s="183" t="s">
        <v>248</v>
      </c>
      <c r="F172" s="184" t="s">
        <v>249</v>
      </c>
      <c r="G172" s="185" t="s">
        <v>231</v>
      </c>
      <c r="H172" s="186">
        <v>2</v>
      </c>
      <c r="I172" s="187">
        <v>0</v>
      </c>
      <c r="J172" s="187">
        <f t="shared" si="0"/>
        <v>0</v>
      </c>
      <c r="K172" s="188"/>
      <c r="L172" s="189"/>
      <c r="M172" s="190" t="s">
        <v>1</v>
      </c>
      <c r="N172" s="191" t="s">
        <v>44</v>
      </c>
      <c r="O172" s="157">
        <v>0</v>
      </c>
      <c r="P172" s="157">
        <f t="shared" si="1"/>
        <v>0</v>
      </c>
      <c r="Q172" s="157">
        <v>0.0012</v>
      </c>
      <c r="R172" s="157">
        <f t="shared" si="2"/>
        <v>0.0024</v>
      </c>
      <c r="S172" s="157">
        <v>0</v>
      </c>
      <c r="T172" s="158">
        <f t="shared" si="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9" t="s">
        <v>196</v>
      </c>
      <c r="AT172" s="159" t="s">
        <v>233</v>
      </c>
      <c r="AU172" s="159" t="s">
        <v>86</v>
      </c>
      <c r="AY172" s="18" t="s">
        <v>145</v>
      </c>
      <c r="BE172" s="160">
        <f t="shared" si="4"/>
        <v>0</v>
      </c>
      <c r="BF172" s="160">
        <f t="shared" si="5"/>
        <v>0</v>
      </c>
      <c r="BG172" s="160">
        <f t="shared" si="6"/>
        <v>0</v>
      </c>
      <c r="BH172" s="160">
        <f t="shared" si="7"/>
        <v>0</v>
      </c>
      <c r="BI172" s="160">
        <f t="shared" si="8"/>
        <v>0</v>
      </c>
      <c r="BJ172" s="18" t="s">
        <v>19</v>
      </c>
      <c r="BK172" s="160">
        <f t="shared" si="9"/>
        <v>0</v>
      </c>
      <c r="BL172" s="18" t="s">
        <v>152</v>
      </c>
      <c r="BM172" s="159" t="s">
        <v>250</v>
      </c>
    </row>
    <row r="173" spans="1:47" s="2" customFormat="1" ht="29.25">
      <c r="A173" s="30"/>
      <c r="B173" s="31"/>
      <c r="C173" s="30"/>
      <c r="D173" s="162" t="s">
        <v>251</v>
      </c>
      <c r="E173" s="30"/>
      <c r="F173" s="192" t="s">
        <v>252</v>
      </c>
      <c r="G173" s="30"/>
      <c r="H173" s="30"/>
      <c r="I173" s="30"/>
      <c r="J173" s="30"/>
      <c r="K173" s="30"/>
      <c r="L173" s="31"/>
      <c r="M173" s="193"/>
      <c r="N173" s="194"/>
      <c r="O173" s="56"/>
      <c r="P173" s="56"/>
      <c r="Q173" s="56"/>
      <c r="R173" s="56"/>
      <c r="S173" s="56"/>
      <c r="T173" s="57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8" t="s">
        <v>251</v>
      </c>
      <c r="AU173" s="18" t="s">
        <v>86</v>
      </c>
    </row>
    <row r="174" spans="1:65" s="2" customFormat="1" ht="21.75" customHeight="1">
      <c r="A174" s="30"/>
      <c r="B174" s="147"/>
      <c r="C174" s="148" t="s">
        <v>253</v>
      </c>
      <c r="D174" s="148" t="s">
        <v>148</v>
      </c>
      <c r="E174" s="149" t="s">
        <v>254</v>
      </c>
      <c r="F174" s="150" t="s">
        <v>255</v>
      </c>
      <c r="G174" s="151" t="s">
        <v>256</v>
      </c>
      <c r="H174" s="152">
        <v>870.47</v>
      </c>
      <c r="I174" s="153">
        <v>0</v>
      </c>
      <c r="J174" s="153">
        <f>ROUND(I174*H174,2)</f>
        <v>0</v>
      </c>
      <c r="K174" s="154"/>
      <c r="L174" s="31"/>
      <c r="M174" s="195" t="s">
        <v>1</v>
      </c>
      <c r="N174" s="196" t="s">
        <v>44</v>
      </c>
      <c r="O174" s="197">
        <v>0</v>
      </c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9" t="s">
        <v>181</v>
      </c>
      <c r="AT174" s="159" t="s">
        <v>148</v>
      </c>
      <c r="AU174" s="159" t="s">
        <v>86</v>
      </c>
      <c r="AY174" s="18" t="s">
        <v>145</v>
      </c>
      <c r="BE174" s="160">
        <f>IF(N174="základní",J174,0)</f>
        <v>0</v>
      </c>
      <c r="BF174" s="160">
        <f>IF(N174="snížená",J174,0)</f>
        <v>0</v>
      </c>
      <c r="BG174" s="160">
        <f>IF(N174="zákl. přenesená",J174,0)</f>
        <v>0</v>
      </c>
      <c r="BH174" s="160">
        <f>IF(N174="sníž. přenesená",J174,0)</f>
        <v>0</v>
      </c>
      <c r="BI174" s="160">
        <f>IF(N174="nulová",J174,0)</f>
        <v>0</v>
      </c>
      <c r="BJ174" s="18" t="s">
        <v>19</v>
      </c>
      <c r="BK174" s="160">
        <f>ROUND(I174*H174,2)</f>
        <v>0</v>
      </c>
      <c r="BL174" s="18" t="s">
        <v>181</v>
      </c>
      <c r="BM174" s="159" t="s">
        <v>257</v>
      </c>
    </row>
    <row r="175" spans="1:31" s="2" customFormat="1" ht="6.95" customHeight="1">
      <c r="A175" s="30"/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31"/>
      <c r="M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</row>
  </sheetData>
  <autoFilter ref="C125:K174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470"/>
  <sheetViews>
    <sheetView showGridLines="0" workbookViewId="0" topLeftCell="A429">
      <selection activeCell="I460" sqref="I46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45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8" t="s">
        <v>98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111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52" t="str">
        <f>'Rekapitulace stavby'!K6</f>
        <v>Objekt kaple na pohřebišti v Krásném Březně p.p.č.897/2 - (r.2020)</v>
      </c>
      <c r="F7" s="253"/>
      <c r="G7" s="253"/>
      <c r="H7" s="253"/>
      <c r="L7" s="21"/>
    </row>
    <row r="8" spans="2:12" ht="12.75">
      <c r="B8" s="21"/>
      <c r="D8" s="27" t="s">
        <v>112</v>
      </c>
      <c r="L8" s="21"/>
    </row>
    <row r="9" spans="2:12" s="1" customFormat="1" ht="23.25" customHeight="1">
      <c r="B9" s="21"/>
      <c r="E9" s="252" t="s">
        <v>113</v>
      </c>
      <c r="F9" s="239"/>
      <c r="G9" s="239"/>
      <c r="H9" s="239"/>
      <c r="L9" s="21"/>
    </row>
    <row r="10" spans="2:12" s="1" customFormat="1" ht="12" customHeight="1">
      <c r="B10" s="21"/>
      <c r="D10" s="27" t="s">
        <v>114</v>
      </c>
      <c r="L10" s="21"/>
    </row>
    <row r="11" spans="1:31" s="2" customFormat="1" ht="16.5" customHeight="1">
      <c r="A11" s="30"/>
      <c r="B11" s="31"/>
      <c r="C11" s="30"/>
      <c r="D11" s="30"/>
      <c r="E11" s="254" t="s">
        <v>258</v>
      </c>
      <c r="F11" s="251"/>
      <c r="G11" s="251"/>
      <c r="H11" s="251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259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6.5" customHeight="1">
      <c r="A13" s="30"/>
      <c r="B13" s="31"/>
      <c r="C13" s="30"/>
      <c r="D13" s="30"/>
      <c r="E13" s="212" t="s">
        <v>260</v>
      </c>
      <c r="F13" s="251"/>
      <c r="G13" s="251"/>
      <c r="H13" s="251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17</v>
      </c>
      <c r="E15" s="30"/>
      <c r="F15" s="25" t="s">
        <v>1</v>
      </c>
      <c r="G15" s="30"/>
      <c r="H15" s="30"/>
      <c r="I15" s="27" t="s">
        <v>18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20</v>
      </c>
      <c r="E16" s="30"/>
      <c r="F16" s="25" t="s">
        <v>21</v>
      </c>
      <c r="G16" s="30"/>
      <c r="H16" s="30"/>
      <c r="I16" s="27" t="s">
        <v>22</v>
      </c>
      <c r="J16" s="53" t="str">
        <f>'Rekapitulace stavby'!AN8</f>
        <v>21. 4. 2020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26</v>
      </c>
      <c r="E18" s="30"/>
      <c r="F18" s="30"/>
      <c r="G18" s="30"/>
      <c r="H18" s="30"/>
      <c r="I18" s="27" t="s">
        <v>27</v>
      </c>
      <c r="J18" s="25" t="str">
        <f>IF('Rekapitulace stavby'!AN10="","",'Rekapitulace stavby'!AN10)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 </v>
      </c>
      <c r="F19" s="30"/>
      <c r="G19" s="30"/>
      <c r="H19" s="30"/>
      <c r="I19" s="27" t="s">
        <v>29</v>
      </c>
      <c r="J19" s="25" t="str">
        <f>IF('Rekapitulace stavby'!AN11="","",'Rekapitulace stavby'!AN11)</f>
        <v/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30</v>
      </c>
      <c r="E21" s="30"/>
      <c r="F21" s="30"/>
      <c r="G21" s="30"/>
      <c r="H21" s="30"/>
      <c r="I21" s="27" t="s">
        <v>27</v>
      </c>
      <c r="J21" s="25" t="str">
        <f>'Rekapitulace stavby'!AN13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38" t="str">
        <f>'Rekapitulace stavby'!E14</f>
        <v xml:space="preserve"> </v>
      </c>
      <c r="F22" s="238"/>
      <c r="G22" s="238"/>
      <c r="H22" s="238"/>
      <c r="I22" s="27" t="s">
        <v>29</v>
      </c>
      <c r="J22" s="25" t="str">
        <f>'Rekapitulace stavby'!AN14</f>
        <v/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31</v>
      </c>
      <c r="E24" s="30"/>
      <c r="F24" s="30"/>
      <c r="G24" s="30"/>
      <c r="H24" s="30"/>
      <c r="I24" s="27" t="s">
        <v>27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">
        <v>116</v>
      </c>
      <c r="F25" s="30"/>
      <c r="G25" s="30"/>
      <c r="H25" s="30"/>
      <c r="I25" s="27" t="s">
        <v>29</v>
      </c>
      <c r="J25" s="25" t="s">
        <v>1</v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35</v>
      </c>
      <c r="E27" s="30"/>
      <c r="F27" s="30"/>
      <c r="G27" s="30"/>
      <c r="H27" s="30"/>
      <c r="I27" s="27" t="s">
        <v>27</v>
      </c>
      <c r="J27" s="25" t="s">
        <v>32</v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">
        <v>117</v>
      </c>
      <c r="F28" s="30"/>
      <c r="G28" s="30"/>
      <c r="H28" s="30"/>
      <c r="I28" s="27" t="s">
        <v>29</v>
      </c>
      <c r="J28" s="25" t="s">
        <v>118</v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37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8"/>
      <c r="B31" s="99"/>
      <c r="C31" s="98"/>
      <c r="D31" s="98"/>
      <c r="E31" s="241" t="s">
        <v>1</v>
      </c>
      <c r="F31" s="241"/>
      <c r="G31" s="241"/>
      <c r="H31" s="241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1" t="s">
        <v>39</v>
      </c>
      <c r="E34" s="30"/>
      <c r="F34" s="30"/>
      <c r="G34" s="30"/>
      <c r="H34" s="30"/>
      <c r="I34" s="30"/>
      <c r="J34" s="69">
        <f>ROUND(J143,2)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41</v>
      </c>
      <c r="G36" s="30"/>
      <c r="H36" s="30"/>
      <c r="I36" s="34" t="s">
        <v>40</v>
      </c>
      <c r="J36" s="34" t="s">
        <v>42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102" t="s">
        <v>43</v>
      </c>
      <c r="E37" s="27" t="s">
        <v>44</v>
      </c>
      <c r="F37" s="103">
        <f>ROUND((SUM(BE143:BE469)),2)</f>
        <v>0</v>
      </c>
      <c r="G37" s="30"/>
      <c r="H37" s="30"/>
      <c r="I37" s="104">
        <v>0.21</v>
      </c>
      <c r="J37" s="103">
        <f>ROUND(((SUM(BE143:BE469))*I37),2)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45</v>
      </c>
      <c r="F38" s="103">
        <f>ROUND((SUM(BF143:BF469)),2)</f>
        <v>0</v>
      </c>
      <c r="G38" s="30"/>
      <c r="H38" s="30"/>
      <c r="I38" s="104">
        <v>0.15</v>
      </c>
      <c r="J38" s="103">
        <f>ROUND(((SUM(BF143:BF469))*I38),2)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46</v>
      </c>
      <c r="F39" s="103">
        <f>ROUND((SUM(BG143:BG469)),2)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47</v>
      </c>
      <c r="F40" s="103">
        <f>ROUND((SUM(BH143:BH469)),2)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48</v>
      </c>
      <c r="F41" s="103">
        <f>ROUND((SUM(BI143:BI469)),2)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49</v>
      </c>
      <c r="E43" s="58"/>
      <c r="F43" s="58"/>
      <c r="G43" s="107" t="s">
        <v>50</v>
      </c>
      <c r="H43" s="108" t="s">
        <v>51</v>
      </c>
      <c r="I43" s="58"/>
      <c r="J43" s="109">
        <f>SUM(J34:J41)</f>
        <v>0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54</v>
      </c>
      <c r="E61" s="33"/>
      <c r="F61" s="111" t="s">
        <v>55</v>
      </c>
      <c r="G61" s="43" t="s">
        <v>54</v>
      </c>
      <c r="H61" s="33"/>
      <c r="I61" s="33"/>
      <c r="J61" s="112" t="s">
        <v>55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56</v>
      </c>
      <c r="E65" s="44"/>
      <c r="F65" s="44"/>
      <c r="G65" s="41" t="s">
        <v>57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54</v>
      </c>
      <c r="E76" s="33"/>
      <c r="F76" s="111" t="s">
        <v>55</v>
      </c>
      <c r="G76" s="43" t="s">
        <v>54</v>
      </c>
      <c r="H76" s="33"/>
      <c r="I76" s="33"/>
      <c r="J76" s="112" t="s">
        <v>55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52" t="str">
        <f>E7</f>
        <v>Objekt kaple na pohřebišti v Krásném Březně p.p.č.897/2 - (r.2020)</v>
      </c>
      <c r="F85" s="253"/>
      <c r="G85" s="253"/>
      <c r="H85" s="25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112</v>
      </c>
      <c r="L86" s="21"/>
    </row>
    <row r="87" spans="2:12" s="1" customFormat="1" ht="23.25" customHeight="1">
      <c r="B87" s="21"/>
      <c r="E87" s="252" t="s">
        <v>113</v>
      </c>
      <c r="F87" s="239"/>
      <c r="G87" s="239"/>
      <c r="H87" s="239"/>
      <c r="L87" s="21"/>
    </row>
    <row r="88" spans="2:12" s="1" customFormat="1" ht="12" customHeight="1">
      <c r="B88" s="21"/>
      <c r="C88" s="27" t="s">
        <v>114</v>
      </c>
      <c r="L88" s="21"/>
    </row>
    <row r="89" spans="1:31" s="2" customFormat="1" ht="16.5" customHeight="1">
      <c r="A89" s="30"/>
      <c r="B89" s="31"/>
      <c r="C89" s="30"/>
      <c r="D89" s="30"/>
      <c r="E89" s="254" t="s">
        <v>258</v>
      </c>
      <c r="F89" s="251"/>
      <c r="G89" s="251"/>
      <c r="H89" s="251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259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212" t="str">
        <f>E13</f>
        <v>1.2.1 - Stavebně konstrukční řešení  -  2.etapa</v>
      </c>
      <c r="F91" s="251"/>
      <c r="G91" s="251"/>
      <c r="H91" s="251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20</v>
      </c>
      <c r="D93" s="30"/>
      <c r="E93" s="30"/>
      <c r="F93" s="25" t="str">
        <f>F16</f>
        <v>Krásné Březno</v>
      </c>
      <c r="G93" s="30"/>
      <c r="H93" s="30"/>
      <c r="I93" s="27" t="s">
        <v>22</v>
      </c>
      <c r="J93" s="53" t="str">
        <f>IF(J16="","",J16)</f>
        <v>21. 4. 2020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26</v>
      </c>
      <c r="D95" s="30"/>
      <c r="E95" s="30"/>
      <c r="F95" s="25" t="str">
        <f>E19</f>
        <v xml:space="preserve"> </v>
      </c>
      <c r="G95" s="30"/>
      <c r="H95" s="30"/>
      <c r="I95" s="27" t="s">
        <v>31</v>
      </c>
      <c r="J95" s="28" t="str">
        <f>E25</f>
        <v>Ing.Jitka Gazdová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30</v>
      </c>
      <c r="D96" s="30"/>
      <c r="E96" s="30"/>
      <c r="F96" s="25" t="str">
        <f>IF(E22="","",E22)</f>
        <v xml:space="preserve"> </v>
      </c>
      <c r="G96" s="30"/>
      <c r="H96" s="30"/>
      <c r="I96" s="27" t="s">
        <v>35</v>
      </c>
      <c r="J96" s="28" t="str">
        <f>E28</f>
        <v>Varia s.r.o.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120</v>
      </c>
      <c r="D98" s="105"/>
      <c r="E98" s="105"/>
      <c r="F98" s="105"/>
      <c r="G98" s="105"/>
      <c r="H98" s="105"/>
      <c r="I98" s="105"/>
      <c r="J98" s="114" t="s">
        <v>121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122</v>
      </c>
      <c r="D100" s="30"/>
      <c r="E100" s="30"/>
      <c r="F100" s="30"/>
      <c r="G100" s="30"/>
      <c r="H100" s="30"/>
      <c r="I100" s="30"/>
      <c r="J100" s="69">
        <f>J143</f>
        <v>0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123</v>
      </c>
    </row>
    <row r="101" spans="2:12" s="9" customFormat="1" ht="24.95" customHeight="1">
      <c r="B101" s="116"/>
      <c r="D101" s="117" t="s">
        <v>124</v>
      </c>
      <c r="E101" s="118"/>
      <c r="F101" s="118"/>
      <c r="G101" s="118"/>
      <c r="H101" s="118"/>
      <c r="I101" s="118"/>
      <c r="J101" s="119">
        <f>J144</f>
        <v>0</v>
      </c>
      <c r="L101" s="116"/>
    </row>
    <row r="102" spans="2:12" s="10" customFormat="1" ht="19.9" customHeight="1">
      <c r="B102" s="120"/>
      <c r="D102" s="121" t="s">
        <v>261</v>
      </c>
      <c r="E102" s="122"/>
      <c r="F102" s="122"/>
      <c r="G102" s="122"/>
      <c r="H102" s="122"/>
      <c r="I102" s="122"/>
      <c r="J102" s="123">
        <f>J145</f>
        <v>0</v>
      </c>
      <c r="L102" s="120"/>
    </row>
    <row r="103" spans="2:12" s="10" customFormat="1" ht="19.9" customHeight="1">
      <c r="B103" s="120"/>
      <c r="D103" s="121" t="s">
        <v>262</v>
      </c>
      <c r="E103" s="122"/>
      <c r="F103" s="122"/>
      <c r="G103" s="122"/>
      <c r="H103" s="122"/>
      <c r="I103" s="122"/>
      <c r="J103" s="123">
        <f>J156</f>
        <v>0</v>
      </c>
      <c r="L103" s="120"/>
    </row>
    <row r="104" spans="2:12" s="10" customFormat="1" ht="19.9" customHeight="1">
      <c r="B104" s="120"/>
      <c r="D104" s="121" t="s">
        <v>263</v>
      </c>
      <c r="E104" s="122"/>
      <c r="F104" s="122"/>
      <c r="G104" s="122"/>
      <c r="H104" s="122"/>
      <c r="I104" s="122"/>
      <c r="J104" s="123">
        <f>J162</f>
        <v>0</v>
      </c>
      <c r="L104" s="120"/>
    </row>
    <row r="105" spans="2:12" s="10" customFormat="1" ht="19.9" customHeight="1">
      <c r="B105" s="120"/>
      <c r="D105" s="121" t="s">
        <v>264</v>
      </c>
      <c r="E105" s="122"/>
      <c r="F105" s="122"/>
      <c r="G105" s="122"/>
      <c r="H105" s="122"/>
      <c r="I105" s="122"/>
      <c r="J105" s="123">
        <f>J170</f>
        <v>0</v>
      </c>
      <c r="L105" s="120"/>
    </row>
    <row r="106" spans="2:12" s="10" customFormat="1" ht="19.9" customHeight="1">
      <c r="B106" s="120"/>
      <c r="D106" s="121" t="s">
        <v>265</v>
      </c>
      <c r="E106" s="122"/>
      <c r="F106" s="122"/>
      <c r="G106" s="122"/>
      <c r="H106" s="122"/>
      <c r="I106" s="122"/>
      <c r="J106" s="123">
        <f>J184</f>
        <v>0</v>
      </c>
      <c r="L106" s="120"/>
    </row>
    <row r="107" spans="2:12" s="10" customFormat="1" ht="19.9" customHeight="1">
      <c r="B107" s="120"/>
      <c r="D107" s="121" t="s">
        <v>266</v>
      </c>
      <c r="E107" s="122"/>
      <c r="F107" s="122"/>
      <c r="G107" s="122"/>
      <c r="H107" s="122"/>
      <c r="I107" s="122"/>
      <c r="J107" s="123">
        <f>J251</f>
        <v>0</v>
      </c>
      <c r="L107" s="120"/>
    </row>
    <row r="108" spans="2:12" s="10" customFormat="1" ht="19.9" customHeight="1">
      <c r="B108" s="120"/>
      <c r="D108" s="121" t="s">
        <v>125</v>
      </c>
      <c r="E108" s="122"/>
      <c r="F108" s="122"/>
      <c r="G108" s="122"/>
      <c r="H108" s="122"/>
      <c r="I108" s="122"/>
      <c r="J108" s="123">
        <f>J260</f>
        <v>0</v>
      </c>
      <c r="L108" s="120"/>
    </row>
    <row r="109" spans="2:12" s="10" customFormat="1" ht="19.9" customHeight="1">
      <c r="B109" s="120"/>
      <c r="D109" s="121" t="s">
        <v>126</v>
      </c>
      <c r="E109" s="122"/>
      <c r="F109" s="122"/>
      <c r="G109" s="122"/>
      <c r="H109" s="122"/>
      <c r="I109" s="122"/>
      <c r="J109" s="123">
        <f>J287</f>
        <v>0</v>
      </c>
      <c r="L109" s="120"/>
    </row>
    <row r="110" spans="2:12" s="10" customFormat="1" ht="19.9" customHeight="1">
      <c r="B110" s="120"/>
      <c r="D110" s="121" t="s">
        <v>267</v>
      </c>
      <c r="E110" s="122"/>
      <c r="F110" s="122"/>
      <c r="G110" s="122"/>
      <c r="H110" s="122"/>
      <c r="I110" s="122"/>
      <c r="J110" s="123">
        <f>J293</f>
        <v>0</v>
      </c>
      <c r="L110" s="120"/>
    </row>
    <row r="111" spans="2:12" s="9" customFormat="1" ht="24.95" customHeight="1">
      <c r="B111" s="116"/>
      <c r="D111" s="117" t="s">
        <v>127</v>
      </c>
      <c r="E111" s="118"/>
      <c r="F111" s="118"/>
      <c r="G111" s="118"/>
      <c r="H111" s="118"/>
      <c r="I111" s="118"/>
      <c r="J111" s="119">
        <f>J295</f>
        <v>0</v>
      </c>
      <c r="L111" s="116"/>
    </row>
    <row r="112" spans="2:12" s="10" customFormat="1" ht="19.9" customHeight="1">
      <c r="B112" s="120"/>
      <c r="D112" s="121" t="s">
        <v>268</v>
      </c>
      <c r="E112" s="122"/>
      <c r="F112" s="122"/>
      <c r="G112" s="122"/>
      <c r="H112" s="122"/>
      <c r="I112" s="122"/>
      <c r="J112" s="123">
        <f>J296</f>
        <v>0</v>
      </c>
      <c r="L112" s="120"/>
    </row>
    <row r="113" spans="2:12" s="10" customFormat="1" ht="19.9" customHeight="1">
      <c r="B113" s="120"/>
      <c r="D113" s="121" t="s">
        <v>269</v>
      </c>
      <c r="E113" s="122"/>
      <c r="F113" s="122"/>
      <c r="G113" s="122"/>
      <c r="H113" s="122"/>
      <c r="I113" s="122"/>
      <c r="J113" s="123">
        <f>J312</f>
        <v>0</v>
      </c>
      <c r="L113" s="120"/>
    </row>
    <row r="114" spans="2:12" s="10" customFormat="1" ht="19.9" customHeight="1">
      <c r="B114" s="120"/>
      <c r="D114" s="121" t="s">
        <v>270</v>
      </c>
      <c r="E114" s="122"/>
      <c r="F114" s="122"/>
      <c r="G114" s="122"/>
      <c r="H114" s="122"/>
      <c r="I114" s="122"/>
      <c r="J114" s="123">
        <f>J319</f>
        <v>0</v>
      </c>
      <c r="L114" s="120"/>
    </row>
    <row r="115" spans="2:12" s="10" customFormat="1" ht="19.9" customHeight="1">
      <c r="B115" s="120"/>
      <c r="D115" s="121" t="s">
        <v>129</v>
      </c>
      <c r="E115" s="122"/>
      <c r="F115" s="122"/>
      <c r="G115" s="122"/>
      <c r="H115" s="122"/>
      <c r="I115" s="122"/>
      <c r="J115" s="123">
        <f>J358</f>
        <v>0</v>
      </c>
      <c r="L115" s="120"/>
    </row>
    <row r="116" spans="2:12" s="10" customFormat="1" ht="19.9" customHeight="1">
      <c r="B116" s="120"/>
      <c r="D116" s="121" t="s">
        <v>271</v>
      </c>
      <c r="E116" s="122"/>
      <c r="F116" s="122"/>
      <c r="G116" s="122"/>
      <c r="H116" s="122"/>
      <c r="I116" s="122"/>
      <c r="J116" s="123">
        <f>J406</f>
        <v>0</v>
      </c>
      <c r="L116" s="120"/>
    </row>
    <row r="117" spans="2:12" s="10" customFormat="1" ht="19.9" customHeight="1">
      <c r="B117" s="120"/>
      <c r="D117" s="121" t="s">
        <v>272</v>
      </c>
      <c r="E117" s="122"/>
      <c r="F117" s="122"/>
      <c r="G117" s="122"/>
      <c r="H117" s="122"/>
      <c r="I117" s="122"/>
      <c r="J117" s="123">
        <f>J415</f>
        <v>0</v>
      </c>
      <c r="L117" s="120"/>
    </row>
    <row r="118" spans="2:12" s="10" customFormat="1" ht="19.9" customHeight="1">
      <c r="B118" s="120"/>
      <c r="D118" s="121" t="s">
        <v>273</v>
      </c>
      <c r="E118" s="122"/>
      <c r="F118" s="122"/>
      <c r="G118" s="122"/>
      <c r="H118" s="122"/>
      <c r="I118" s="122"/>
      <c r="J118" s="123">
        <f>J427</f>
        <v>0</v>
      </c>
      <c r="L118" s="120"/>
    </row>
    <row r="119" spans="2:12" s="10" customFormat="1" ht="19.9" customHeight="1">
      <c r="B119" s="120"/>
      <c r="D119" s="121" t="s">
        <v>274</v>
      </c>
      <c r="E119" s="122"/>
      <c r="F119" s="122"/>
      <c r="G119" s="122"/>
      <c r="H119" s="122"/>
      <c r="I119" s="122"/>
      <c r="J119" s="123">
        <f>J454</f>
        <v>0</v>
      </c>
      <c r="L119" s="120"/>
    </row>
    <row r="120" spans="1:31" s="2" customFormat="1" ht="21.7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5" customHeight="1">
      <c r="A121" s="30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5" spans="1:31" s="2" customFormat="1" ht="6.95" customHeight="1">
      <c r="A125" s="30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24.95" customHeight="1">
      <c r="A126" s="30"/>
      <c r="B126" s="31"/>
      <c r="C126" s="22" t="s">
        <v>130</v>
      </c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6.9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2" customHeight="1">
      <c r="A128" s="30"/>
      <c r="B128" s="31"/>
      <c r="C128" s="27" t="s">
        <v>14</v>
      </c>
      <c r="D128" s="30"/>
      <c r="E128" s="30"/>
      <c r="F128" s="30"/>
      <c r="G128" s="30"/>
      <c r="H128" s="30"/>
      <c r="I128" s="3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16.5" customHeight="1">
      <c r="A129" s="30"/>
      <c r="B129" s="31"/>
      <c r="C129" s="30"/>
      <c r="D129" s="30"/>
      <c r="E129" s="252" t="str">
        <f>E7</f>
        <v>Objekt kaple na pohřebišti v Krásném Březně p.p.č.897/2 - (r.2020)</v>
      </c>
      <c r="F129" s="253"/>
      <c r="G129" s="253"/>
      <c r="H129" s="253"/>
      <c r="I129" s="3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2:12" s="1" customFormat="1" ht="12" customHeight="1">
      <c r="B130" s="21"/>
      <c r="C130" s="27" t="s">
        <v>112</v>
      </c>
      <c r="L130" s="21"/>
    </row>
    <row r="131" spans="2:12" s="1" customFormat="1" ht="23.25" customHeight="1">
      <c r="B131" s="21"/>
      <c r="E131" s="252" t="s">
        <v>113</v>
      </c>
      <c r="F131" s="239"/>
      <c r="G131" s="239"/>
      <c r="H131" s="239"/>
      <c r="L131" s="21"/>
    </row>
    <row r="132" spans="2:12" s="1" customFormat="1" ht="12" customHeight="1">
      <c r="B132" s="21"/>
      <c r="C132" s="27" t="s">
        <v>114</v>
      </c>
      <c r="L132" s="21"/>
    </row>
    <row r="133" spans="1:31" s="2" customFormat="1" ht="16.5" customHeight="1">
      <c r="A133" s="30"/>
      <c r="B133" s="31"/>
      <c r="C133" s="30"/>
      <c r="D133" s="30"/>
      <c r="E133" s="254" t="s">
        <v>258</v>
      </c>
      <c r="F133" s="251"/>
      <c r="G133" s="251"/>
      <c r="H133" s="251"/>
      <c r="I133" s="30"/>
      <c r="J133" s="30"/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2" customFormat="1" ht="12" customHeight="1">
      <c r="A134" s="30"/>
      <c r="B134" s="31"/>
      <c r="C134" s="27" t="s">
        <v>259</v>
      </c>
      <c r="D134" s="30"/>
      <c r="E134" s="30"/>
      <c r="F134" s="30"/>
      <c r="G134" s="30"/>
      <c r="H134" s="30"/>
      <c r="I134" s="30"/>
      <c r="J134" s="30"/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2" customFormat="1" ht="16.5" customHeight="1">
      <c r="A135" s="30"/>
      <c r="B135" s="31"/>
      <c r="C135" s="30"/>
      <c r="D135" s="30"/>
      <c r="E135" s="212" t="str">
        <f>E13</f>
        <v>1.2.1 - Stavebně konstrukční řešení  -  2.etapa</v>
      </c>
      <c r="F135" s="251"/>
      <c r="G135" s="251"/>
      <c r="H135" s="251"/>
      <c r="I135" s="30"/>
      <c r="J135" s="30"/>
      <c r="K135" s="30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6.95" customHeight="1">
      <c r="A136" s="30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12" customHeight="1">
      <c r="A137" s="30"/>
      <c r="B137" s="31"/>
      <c r="C137" s="27" t="s">
        <v>20</v>
      </c>
      <c r="D137" s="30"/>
      <c r="E137" s="30"/>
      <c r="F137" s="25" t="str">
        <f>F16</f>
        <v>Krásné Březno</v>
      </c>
      <c r="G137" s="30"/>
      <c r="H137" s="30"/>
      <c r="I137" s="27" t="s">
        <v>22</v>
      </c>
      <c r="J137" s="53" t="str">
        <f>IF(J16="","",J16)</f>
        <v>21. 4. 2020</v>
      </c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6.95" customHeight="1">
      <c r="A138" s="30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2" customFormat="1" ht="15.2" customHeight="1">
      <c r="A139" s="30"/>
      <c r="B139" s="31"/>
      <c r="C139" s="27" t="s">
        <v>26</v>
      </c>
      <c r="D139" s="30"/>
      <c r="E139" s="30"/>
      <c r="F139" s="25" t="str">
        <f>E19</f>
        <v xml:space="preserve"> </v>
      </c>
      <c r="G139" s="30"/>
      <c r="H139" s="30"/>
      <c r="I139" s="27" t="s">
        <v>31</v>
      </c>
      <c r="J139" s="28" t="str">
        <f>E25</f>
        <v>Ing.Jitka Gazdová</v>
      </c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2" customFormat="1" ht="15.2" customHeight="1">
      <c r="A140" s="30"/>
      <c r="B140" s="31"/>
      <c r="C140" s="27" t="s">
        <v>30</v>
      </c>
      <c r="D140" s="30"/>
      <c r="E140" s="30"/>
      <c r="F140" s="25" t="str">
        <f>IF(E22="","",E22)</f>
        <v xml:space="preserve"> </v>
      </c>
      <c r="G140" s="30"/>
      <c r="H140" s="30"/>
      <c r="I140" s="27" t="s">
        <v>35</v>
      </c>
      <c r="J140" s="28" t="str">
        <f>E28</f>
        <v>Varia s.r.o.</v>
      </c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2" customFormat="1" ht="10.35" customHeight="1">
      <c r="A141" s="30"/>
      <c r="B141" s="31"/>
      <c r="C141" s="30"/>
      <c r="D141" s="30"/>
      <c r="E141" s="30"/>
      <c r="F141" s="30"/>
      <c r="G141" s="30"/>
      <c r="H141" s="30"/>
      <c r="I141" s="30"/>
      <c r="J141" s="30"/>
      <c r="K141" s="30"/>
      <c r="L141" s="4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11" customFormat="1" ht="29.25" customHeight="1">
      <c r="A142" s="124"/>
      <c r="B142" s="125"/>
      <c r="C142" s="126" t="s">
        <v>131</v>
      </c>
      <c r="D142" s="127" t="s">
        <v>64</v>
      </c>
      <c r="E142" s="127" t="s">
        <v>60</v>
      </c>
      <c r="F142" s="127" t="s">
        <v>61</v>
      </c>
      <c r="G142" s="127" t="s">
        <v>132</v>
      </c>
      <c r="H142" s="127" t="s">
        <v>133</v>
      </c>
      <c r="I142" s="127" t="s">
        <v>134</v>
      </c>
      <c r="J142" s="128" t="s">
        <v>121</v>
      </c>
      <c r="K142" s="129" t="s">
        <v>135</v>
      </c>
      <c r="L142" s="130"/>
      <c r="M142" s="60" t="s">
        <v>1</v>
      </c>
      <c r="N142" s="61" t="s">
        <v>43</v>
      </c>
      <c r="O142" s="61" t="s">
        <v>136</v>
      </c>
      <c r="P142" s="61" t="s">
        <v>137</v>
      </c>
      <c r="Q142" s="61" t="s">
        <v>138</v>
      </c>
      <c r="R142" s="61" t="s">
        <v>139</v>
      </c>
      <c r="S142" s="61" t="s">
        <v>140</v>
      </c>
      <c r="T142" s="62" t="s">
        <v>141</v>
      </c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</row>
    <row r="143" spans="1:63" s="2" customFormat="1" ht="22.9" customHeight="1">
      <c r="A143" s="30"/>
      <c r="B143" s="31"/>
      <c r="C143" s="67" t="s">
        <v>142</v>
      </c>
      <c r="D143" s="30"/>
      <c r="E143" s="30"/>
      <c r="F143" s="30"/>
      <c r="G143" s="30"/>
      <c r="H143" s="30"/>
      <c r="I143" s="30"/>
      <c r="J143" s="131">
        <f>BK143</f>
        <v>0</v>
      </c>
      <c r="K143" s="30"/>
      <c r="L143" s="31"/>
      <c r="M143" s="63"/>
      <c r="N143" s="54"/>
      <c r="O143" s="64"/>
      <c r="P143" s="132">
        <f>P144+P295</f>
        <v>1132.8604619999999</v>
      </c>
      <c r="Q143" s="64"/>
      <c r="R143" s="132">
        <f>R144+R295</f>
        <v>66.67684019222</v>
      </c>
      <c r="S143" s="64"/>
      <c r="T143" s="133">
        <f>T144+T295</f>
        <v>96.6077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8" t="s">
        <v>78</v>
      </c>
      <c r="AU143" s="18" t="s">
        <v>123</v>
      </c>
      <c r="BK143" s="134">
        <f>BK144+BK295</f>
        <v>0</v>
      </c>
    </row>
    <row r="144" spans="2:63" s="12" customFormat="1" ht="25.9" customHeight="1">
      <c r="B144" s="135"/>
      <c r="D144" s="136" t="s">
        <v>78</v>
      </c>
      <c r="E144" s="137" t="s">
        <v>143</v>
      </c>
      <c r="F144" s="137" t="s">
        <v>144</v>
      </c>
      <c r="J144" s="138">
        <f>BK144</f>
        <v>0</v>
      </c>
      <c r="L144" s="135"/>
      <c r="M144" s="139"/>
      <c r="N144" s="140"/>
      <c r="O144" s="140"/>
      <c r="P144" s="141">
        <f>P145+P156+P162+P170+P184+P251+P260+P287+P293</f>
        <v>498.1253939999999</v>
      </c>
      <c r="Q144" s="140"/>
      <c r="R144" s="141">
        <f>R145+R156+R162+R170+R184+R251+R260+R287+R293</f>
        <v>58.670154503499994</v>
      </c>
      <c r="S144" s="140"/>
      <c r="T144" s="142">
        <f>T145+T156+T162+T170+T184+T251+T260+T287+T293</f>
        <v>96.6077</v>
      </c>
      <c r="AR144" s="136" t="s">
        <v>19</v>
      </c>
      <c r="AT144" s="143" t="s">
        <v>78</v>
      </c>
      <c r="AU144" s="143" t="s">
        <v>79</v>
      </c>
      <c r="AY144" s="136" t="s">
        <v>145</v>
      </c>
      <c r="BK144" s="144">
        <f>BK145+BK156+BK162+BK170+BK184+BK251+BK260+BK287+BK293</f>
        <v>0</v>
      </c>
    </row>
    <row r="145" spans="2:63" s="12" customFormat="1" ht="22.9" customHeight="1">
      <c r="B145" s="135"/>
      <c r="D145" s="136" t="s">
        <v>78</v>
      </c>
      <c r="E145" s="145" t="s">
        <v>19</v>
      </c>
      <c r="F145" s="145" t="s">
        <v>275</v>
      </c>
      <c r="J145" s="146">
        <f>BK145</f>
        <v>0</v>
      </c>
      <c r="L145" s="135"/>
      <c r="M145" s="139"/>
      <c r="N145" s="140"/>
      <c r="O145" s="140"/>
      <c r="P145" s="141">
        <f>SUM(P146:P155)</f>
        <v>34.701324</v>
      </c>
      <c r="Q145" s="140"/>
      <c r="R145" s="141">
        <f>SUM(R146:R155)</f>
        <v>17.696</v>
      </c>
      <c r="S145" s="140"/>
      <c r="T145" s="142">
        <f>SUM(T146:T155)</f>
        <v>0</v>
      </c>
      <c r="AR145" s="136" t="s">
        <v>19</v>
      </c>
      <c r="AT145" s="143" t="s">
        <v>78</v>
      </c>
      <c r="AU145" s="143" t="s">
        <v>19</v>
      </c>
      <c r="AY145" s="136" t="s">
        <v>145</v>
      </c>
      <c r="BK145" s="144">
        <f>SUM(BK146:BK155)</f>
        <v>0</v>
      </c>
    </row>
    <row r="146" spans="1:65" s="2" customFormat="1" ht="21.75" customHeight="1">
      <c r="A146" s="30"/>
      <c r="B146" s="147"/>
      <c r="C146" s="148" t="s">
        <v>19</v>
      </c>
      <c r="D146" s="148" t="s">
        <v>148</v>
      </c>
      <c r="E146" s="149" t="s">
        <v>276</v>
      </c>
      <c r="F146" s="150" t="s">
        <v>277</v>
      </c>
      <c r="G146" s="151" t="s">
        <v>151</v>
      </c>
      <c r="H146" s="152">
        <v>5</v>
      </c>
      <c r="I146" s="153">
        <v>0</v>
      </c>
      <c r="J146" s="153">
        <f>ROUND(I146*H146,2)</f>
        <v>0</v>
      </c>
      <c r="K146" s="154"/>
      <c r="L146" s="31"/>
      <c r="M146" s="155" t="s">
        <v>1</v>
      </c>
      <c r="N146" s="156" t="s">
        <v>44</v>
      </c>
      <c r="O146" s="157">
        <v>1.679</v>
      </c>
      <c r="P146" s="157">
        <f>O146*H146</f>
        <v>8.395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9" t="s">
        <v>152</v>
      </c>
      <c r="AT146" s="159" t="s">
        <v>148</v>
      </c>
      <c r="AU146" s="159" t="s">
        <v>86</v>
      </c>
      <c r="AY146" s="18" t="s">
        <v>145</v>
      </c>
      <c r="BE146" s="160">
        <f>IF(N146="základní",J146,0)</f>
        <v>0</v>
      </c>
      <c r="BF146" s="160">
        <f>IF(N146="snížená",J146,0)</f>
        <v>0</v>
      </c>
      <c r="BG146" s="160">
        <f>IF(N146="zákl. přenesená",J146,0)</f>
        <v>0</v>
      </c>
      <c r="BH146" s="160">
        <f>IF(N146="sníž. přenesená",J146,0)</f>
        <v>0</v>
      </c>
      <c r="BI146" s="160">
        <f>IF(N146="nulová",J146,0)</f>
        <v>0</v>
      </c>
      <c r="BJ146" s="18" t="s">
        <v>19</v>
      </c>
      <c r="BK146" s="160">
        <f>ROUND(I146*H146,2)</f>
        <v>0</v>
      </c>
      <c r="BL146" s="18" t="s">
        <v>152</v>
      </c>
      <c r="BM146" s="159" t="s">
        <v>278</v>
      </c>
    </row>
    <row r="147" spans="2:51" s="15" customFormat="1" ht="12">
      <c r="B147" s="176"/>
      <c r="D147" s="162" t="s">
        <v>154</v>
      </c>
      <c r="E147" s="177" t="s">
        <v>1</v>
      </c>
      <c r="F147" s="178" t="s">
        <v>279</v>
      </c>
      <c r="H147" s="177" t="s">
        <v>1</v>
      </c>
      <c r="L147" s="176"/>
      <c r="M147" s="179"/>
      <c r="N147" s="180"/>
      <c r="O147" s="180"/>
      <c r="P147" s="180"/>
      <c r="Q147" s="180"/>
      <c r="R147" s="180"/>
      <c r="S147" s="180"/>
      <c r="T147" s="181"/>
      <c r="AT147" s="177" t="s">
        <v>154</v>
      </c>
      <c r="AU147" s="177" t="s">
        <v>86</v>
      </c>
      <c r="AV147" s="15" t="s">
        <v>19</v>
      </c>
      <c r="AW147" s="15" t="s">
        <v>34</v>
      </c>
      <c r="AX147" s="15" t="s">
        <v>79</v>
      </c>
      <c r="AY147" s="177" t="s">
        <v>145</v>
      </c>
    </row>
    <row r="148" spans="2:51" s="13" customFormat="1" ht="12">
      <c r="B148" s="161"/>
      <c r="D148" s="162" t="s">
        <v>154</v>
      </c>
      <c r="E148" s="163" t="s">
        <v>1</v>
      </c>
      <c r="F148" s="164" t="s">
        <v>280</v>
      </c>
      <c r="H148" s="165">
        <v>5</v>
      </c>
      <c r="L148" s="161"/>
      <c r="M148" s="166"/>
      <c r="N148" s="167"/>
      <c r="O148" s="167"/>
      <c r="P148" s="167"/>
      <c r="Q148" s="167"/>
      <c r="R148" s="167"/>
      <c r="S148" s="167"/>
      <c r="T148" s="168"/>
      <c r="AT148" s="163" t="s">
        <v>154</v>
      </c>
      <c r="AU148" s="163" t="s">
        <v>86</v>
      </c>
      <c r="AV148" s="13" t="s">
        <v>86</v>
      </c>
      <c r="AW148" s="13" t="s">
        <v>34</v>
      </c>
      <c r="AX148" s="13" t="s">
        <v>19</v>
      </c>
      <c r="AY148" s="163" t="s">
        <v>145</v>
      </c>
    </row>
    <row r="149" spans="1:65" s="2" customFormat="1" ht="21.75" customHeight="1">
      <c r="A149" s="30"/>
      <c r="B149" s="147"/>
      <c r="C149" s="148" t="s">
        <v>86</v>
      </c>
      <c r="D149" s="148" t="s">
        <v>148</v>
      </c>
      <c r="E149" s="149" t="s">
        <v>281</v>
      </c>
      <c r="F149" s="150" t="s">
        <v>282</v>
      </c>
      <c r="G149" s="151" t="s">
        <v>151</v>
      </c>
      <c r="H149" s="152">
        <v>19.878</v>
      </c>
      <c r="I149" s="153">
        <v>0</v>
      </c>
      <c r="J149" s="153">
        <f>ROUND(I149*H149,2)</f>
        <v>0</v>
      </c>
      <c r="K149" s="154"/>
      <c r="L149" s="31"/>
      <c r="M149" s="155" t="s">
        <v>1</v>
      </c>
      <c r="N149" s="156" t="s">
        <v>44</v>
      </c>
      <c r="O149" s="157">
        <v>0.328</v>
      </c>
      <c r="P149" s="157">
        <f>O149*H149</f>
        <v>6.519984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9" t="s">
        <v>152</v>
      </c>
      <c r="AT149" s="159" t="s">
        <v>148</v>
      </c>
      <c r="AU149" s="159" t="s">
        <v>86</v>
      </c>
      <c r="AY149" s="18" t="s">
        <v>145</v>
      </c>
      <c r="BE149" s="160">
        <f>IF(N149="základní",J149,0)</f>
        <v>0</v>
      </c>
      <c r="BF149" s="160">
        <f>IF(N149="snížená",J149,0)</f>
        <v>0</v>
      </c>
      <c r="BG149" s="160">
        <f>IF(N149="zákl. přenesená",J149,0)</f>
        <v>0</v>
      </c>
      <c r="BH149" s="160">
        <f>IF(N149="sníž. přenesená",J149,0)</f>
        <v>0</v>
      </c>
      <c r="BI149" s="160">
        <f>IF(N149="nulová",J149,0)</f>
        <v>0</v>
      </c>
      <c r="BJ149" s="18" t="s">
        <v>19</v>
      </c>
      <c r="BK149" s="160">
        <f>ROUND(I149*H149,2)</f>
        <v>0</v>
      </c>
      <c r="BL149" s="18" t="s">
        <v>152</v>
      </c>
      <c r="BM149" s="159" t="s">
        <v>283</v>
      </c>
    </row>
    <row r="150" spans="2:51" s="13" customFormat="1" ht="22.5">
      <c r="B150" s="161"/>
      <c r="D150" s="162" t="s">
        <v>154</v>
      </c>
      <c r="E150" s="163" t="s">
        <v>1</v>
      </c>
      <c r="F150" s="164" t="s">
        <v>284</v>
      </c>
      <c r="H150" s="165">
        <v>19.878</v>
      </c>
      <c r="L150" s="161"/>
      <c r="M150" s="166"/>
      <c r="N150" s="167"/>
      <c r="O150" s="167"/>
      <c r="P150" s="167"/>
      <c r="Q150" s="167"/>
      <c r="R150" s="167"/>
      <c r="S150" s="167"/>
      <c r="T150" s="168"/>
      <c r="AT150" s="163" t="s">
        <v>154</v>
      </c>
      <c r="AU150" s="163" t="s">
        <v>86</v>
      </c>
      <c r="AV150" s="13" t="s">
        <v>86</v>
      </c>
      <c r="AW150" s="13" t="s">
        <v>34</v>
      </c>
      <c r="AX150" s="13" t="s">
        <v>19</v>
      </c>
      <c r="AY150" s="163" t="s">
        <v>145</v>
      </c>
    </row>
    <row r="151" spans="1:65" s="2" customFormat="1" ht="21.75" customHeight="1">
      <c r="A151" s="30"/>
      <c r="B151" s="147"/>
      <c r="C151" s="148" t="s">
        <v>97</v>
      </c>
      <c r="D151" s="148" t="s">
        <v>148</v>
      </c>
      <c r="E151" s="149" t="s">
        <v>285</v>
      </c>
      <c r="F151" s="150" t="s">
        <v>286</v>
      </c>
      <c r="G151" s="151" t="s">
        <v>151</v>
      </c>
      <c r="H151" s="152">
        <v>11.06</v>
      </c>
      <c r="I151" s="153">
        <v>0</v>
      </c>
      <c r="J151" s="153">
        <f>ROUND(I151*H151,2)</f>
        <v>0</v>
      </c>
      <c r="K151" s="154"/>
      <c r="L151" s="31"/>
      <c r="M151" s="155" t="s">
        <v>1</v>
      </c>
      <c r="N151" s="156" t="s">
        <v>44</v>
      </c>
      <c r="O151" s="157">
        <v>1.789</v>
      </c>
      <c r="P151" s="157">
        <f>O151*H151</f>
        <v>19.78634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9" t="s">
        <v>152</v>
      </c>
      <c r="AT151" s="159" t="s">
        <v>148</v>
      </c>
      <c r="AU151" s="159" t="s">
        <v>86</v>
      </c>
      <c r="AY151" s="18" t="s">
        <v>145</v>
      </c>
      <c r="BE151" s="160">
        <f>IF(N151="základní",J151,0)</f>
        <v>0</v>
      </c>
      <c r="BF151" s="160">
        <f>IF(N151="snížená",J151,0)</f>
        <v>0</v>
      </c>
      <c r="BG151" s="160">
        <f>IF(N151="zákl. přenesená",J151,0)</f>
        <v>0</v>
      </c>
      <c r="BH151" s="160">
        <f>IF(N151="sníž. přenesená",J151,0)</f>
        <v>0</v>
      </c>
      <c r="BI151" s="160">
        <f>IF(N151="nulová",J151,0)</f>
        <v>0</v>
      </c>
      <c r="BJ151" s="18" t="s">
        <v>19</v>
      </c>
      <c r="BK151" s="160">
        <f>ROUND(I151*H151,2)</f>
        <v>0</v>
      </c>
      <c r="BL151" s="18" t="s">
        <v>152</v>
      </c>
      <c r="BM151" s="159" t="s">
        <v>287</v>
      </c>
    </row>
    <row r="152" spans="2:51" s="15" customFormat="1" ht="12">
      <c r="B152" s="176"/>
      <c r="D152" s="162" t="s">
        <v>154</v>
      </c>
      <c r="E152" s="177" t="s">
        <v>1</v>
      </c>
      <c r="F152" s="178" t="s">
        <v>288</v>
      </c>
      <c r="H152" s="177" t="s">
        <v>1</v>
      </c>
      <c r="L152" s="176"/>
      <c r="M152" s="179"/>
      <c r="N152" s="180"/>
      <c r="O152" s="180"/>
      <c r="P152" s="180"/>
      <c r="Q152" s="180"/>
      <c r="R152" s="180"/>
      <c r="S152" s="180"/>
      <c r="T152" s="181"/>
      <c r="AT152" s="177" t="s">
        <v>154</v>
      </c>
      <c r="AU152" s="177" t="s">
        <v>86</v>
      </c>
      <c r="AV152" s="15" t="s">
        <v>19</v>
      </c>
      <c r="AW152" s="15" t="s">
        <v>34</v>
      </c>
      <c r="AX152" s="15" t="s">
        <v>79</v>
      </c>
      <c r="AY152" s="177" t="s">
        <v>145</v>
      </c>
    </row>
    <row r="153" spans="2:51" s="13" customFormat="1" ht="22.5">
      <c r="B153" s="161"/>
      <c r="D153" s="162" t="s">
        <v>154</v>
      </c>
      <c r="E153" s="163" t="s">
        <v>1</v>
      </c>
      <c r="F153" s="164" t="s">
        <v>289</v>
      </c>
      <c r="H153" s="165">
        <v>11.06</v>
      </c>
      <c r="L153" s="161"/>
      <c r="M153" s="166"/>
      <c r="N153" s="167"/>
      <c r="O153" s="167"/>
      <c r="P153" s="167"/>
      <c r="Q153" s="167"/>
      <c r="R153" s="167"/>
      <c r="S153" s="167"/>
      <c r="T153" s="168"/>
      <c r="AT153" s="163" t="s">
        <v>154</v>
      </c>
      <c r="AU153" s="163" t="s">
        <v>86</v>
      </c>
      <c r="AV153" s="13" t="s">
        <v>86</v>
      </c>
      <c r="AW153" s="13" t="s">
        <v>34</v>
      </c>
      <c r="AX153" s="13" t="s">
        <v>19</v>
      </c>
      <c r="AY153" s="163" t="s">
        <v>145</v>
      </c>
    </row>
    <row r="154" spans="1:65" s="2" customFormat="1" ht="16.5" customHeight="1">
      <c r="A154" s="30"/>
      <c r="B154" s="147"/>
      <c r="C154" s="182" t="s">
        <v>152</v>
      </c>
      <c r="D154" s="182" t="s">
        <v>233</v>
      </c>
      <c r="E154" s="183" t="s">
        <v>290</v>
      </c>
      <c r="F154" s="184" t="s">
        <v>291</v>
      </c>
      <c r="G154" s="185" t="s">
        <v>160</v>
      </c>
      <c r="H154" s="186">
        <v>17.696</v>
      </c>
      <c r="I154" s="187">
        <v>0</v>
      </c>
      <c r="J154" s="187">
        <f>ROUND(I154*H154,2)</f>
        <v>0</v>
      </c>
      <c r="K154" s="188"/>
      <c r="L154" s="189"/>
      <c r="M154" s="190" t="s">
        <v>1</v>
      </c>
      <c r="N154" s="191" t="s">
        <v>44</v>
      </c>
      <c r="O154" s="157">
        <v>0</v>
      </c>
      <c r="P154" s="157">
        <f>O154*H154</f>
        <v>0</v>
      </c>
      <c r="Q154" s="157">
        <v>1</v>
      </c>
      <c r="R154" s="157">
        <f>Q154*H154</f>
        <v>17.696</v>
      </c>
      <c r="S154" s="157">
        <v>0</v>
      </c>
      <c r="T154" s="158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9" t="s">
        <v>196</v>
      </c>
      <c r="AT154" s="159" t="s">
        <v>233</v>
      </c>
      <c r="AU154" s="159" t="s">
        <v>86</v>
      </c>
      <c r="AY154" s="18" t="s">
        <v>145</v>
      </c>
      <c r="BE154" s="160">
        <f>IF(N154="základní",J154,0)</f>
        <v>0</v>
      </c>
      <c r="BF154" s="160">
        <f>IF(N154="snížená",J154,0)</f>
        <v>0</v>
      </c>
      <c r="BG154" s="160">
        <f>IF(N154="zákl. přenesená",J154,0)</f>
        <v>0</v>
      </c>
      <c r="BH154" s="160">
        <f>IF(N154="sníž. přenesená",J154,0)</f>
        <v>0</v>
      </c>
      <c r="BI154" s="160">
        <f>IF(N154="nulová",J154,0)</f>
        <v>0</v>
      </c>
      <c r="BJ154" s="18" t="s">
        <v>19</v>
      </c>
      <c r="BK154" s="160">
        <f>ROUND(I154*H154,2)</f>
        <v>0</v>
      </c>
      <c r="BL154" s="18" t="s">
        <v>152</v>
      </c>
      <c r="BM154" s="159" t="s">
        <v>292</v>
      </c>
    </row>
    <row r="155" spans="2:51" s="13" customFormat="1" ht="12">
      <c r="B155" s="161"/>
      <c r="D155" s="162" t="s">
        <v>154</v>
      </c>
      <c r="E155" s="163" t="s">
        <v>1</v>
      </c>
      <c r="F155" s="164" t="s">
        <v>293</v>
      </c>
      <c r="H155" s="165">
        <v>17.696</v>
      </c>
      <c r="L155" s="161"/>
      <c r="M155" s="166"/>
      <c r="N155" s="167"/>
      <c r="O155" s="167"/>
      <c r="P155" s="167"/>
      <c r="Q155" s="167"/>
      <c r="R155" s="167"/>
      <c r="S155" s="167"/>
      <c r="T155" s="168"/>
      <c r="AT155" s="163" t="s">
        <v>154</v>
      </c>
      <c r="AU155" s="163" t="s">
        <v>86</v>
      </c>
      <c r="AV155" s="13" t="s">
        <v>86</v>
      </c>
      <c r="AW155" s="13" t="s">
        <v>34</v>
      </c>
      <c r="AX155" s="13" t="s">
        <v>19</v>
      </c>
      <c r="AY155" s="163" t="s">
        <v>145</v>
      </c>
    </row>
    <row r="156" spans="2:63" s="12" customFormat="1" ht="22.9" customHeight="1">
      <c r="B156" s="135"/>
      <c r="D156" s="136" t="s">
        <v>78</v>
      </c>
      <c r="E156" s="145" t="s">
        <v>97</v>
      </c>
      <c r="F156" s="145" t="s">
        <v>294</v>
      </c>
      <c r="J156" s="146">
        <f>BK156</f>
        <v>0</v>
      </c>
      <c r="L156" s="135"/>
      <c r="M156" s="139"/>
      <c r="N156" s="140"/>
      <c r="O156" s="140"/>
      <c r="P156" s="141">
        <f>SUM(P157:P161)</f>
        <v>1.5416999999999998</v>
      </c>
      <c r="Q156" s="140"/>
      <c r="R156" s="141">
        <f>SUM(R157:R161)</f>
        <v>0.08080968000000001</v>
      </c>
      <c r="S156" s="140"/>
      <c r="T156" s="142">
        <f>SUM(T157:T161)</f>
        <v>0</v>
      </c>
      <c r="AR156" s="136" t="s">
        <v>19</v>
      </c>
      <c r="AT156" s="143" t="s">
        <v>78</v>
      </c>
      <c r="AU156" s="143" t="s">
        <v>19</v>
      </c>
      <c r="AY156" s="136" t="s">
        <v>145</v>
      </c>
      <c r="BK156" s="144">
        <f>SUM(BK157:BK161)</f>
        <v>0</v>
      </c>
    </row>
    <row r="157" spans="1:65" s="2" customFormat="1" ht="21.75" customHeight="1">
      <c r="A157" s="30"/>
      <c r="B157" s="147"/>
      <c r="C157" s="148" t="s">
        <v>169</v>
      </c>
      <c r="D157" s="148" t="s">
        <v>148</v>
      </c>
      <c r="E157" s="149" t="s">
        <v>295</v>
      </c>
      <c r="F157" s="150" t="s">
        <v>296</v>
      </c>
      <c r="G157" s="151" t="s">
        <v>160</v>
      </c>
      <c r="H157" s="152">
        <v>0.03</v>
      </c>
      <c r="I157" s="153">
        <v>0</v>
      </c>
      <c r="J157" s="153">
        <f>ROUND(I157*H157,2)</f>
        <v>0</v>
      </c>
      <c r="K157" s="154"/>
      <c r="L157" s="31"/>
      <c r="M157" s="155" t="s">
        <v>1</v>
      </c>
      <c r="N157" s="156" t="s">
        <v>44</v>
      </c>
      <c r="O157" s="157">
        <v>40.5</v>
      </c>
      <c r="P157" s="157">
        <f>O157*H157</f>
        <v>1.2149999999999999</v>
      </c>
      <c r="Q157" s="157">
        <v>1.09</v>
      </c>
      <c r="R157" s="157">
        <f>Q157*H157</f>
        <v>0.0327</v>
      </c>
      <c r="S157" s="157">
        <v>0</v>
      </c>
      <c r="T157" s="158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9" t="s">
        <v>152</v>
      </c>
      <c r="AT157" s="159" t="s">
        <v>148</v>
      </c>
      <c r="AU157" s="159" t="s">
        <v>86</v>
      </c>
      <c r="AY157" s="18" t="s">
        <v>145</v>
      </c>
      <c r="BE157" s="160">
        <f>IF(N157="základní",J157,0)</f>
        <v>0</v>
      </c>
      <c r="BF157" s="160">
        <f>IF(N157="snížená",J157,0)</f>
        <v>0</v>
      </c>
      <c r="BG157" s="160">
        <f>IF(N157="zákl. přenesená",J157,0)</f>
        <v>0</v>
      </c>
      <c r="BH157" s="160">
        <f>IF(N157="sníž. přenesená",J157,0)</f>
        <v>0</v>
      </c>
      <c r="BI157" s="160">
        <f>IF(N157="nulová",J157,0)</f>
        <v>0</v>
      </c>
      <c r="BJ157" s="18" t="s">
        <v>19</v>
      </c>
      <c r="BK157" s="160">
        <f>ROUND(I157*H157,2)</f>
        <v>0</v>
      </c>
      <c r="BL157" s="18" t="s">
        <v>152</v>
      </c>
      <c r="BM157" s="159" t="s">
        <v>297</v>
      </c>
    </row>
    <row r="158" spans="2:51" s="15" customFormat="1" ht="12">
      <c r="B158" s="176"/>
      <c r="D158" s="162" t="s">
        <v>154</v>
      </c>
      <c r="E158" s="177" t="s">
        <v>1</v>
      </c>
      <c r="F158" s="178" t="s">
        <v>298</v>
      </c>
      <c r="H158" s="177" t="s">
        <v>1</v>
      </c>
      <c r="L158" s="176"/>
      <c r="M158" s="179"/>
      <c r="N158" s="180"/>
      <c r="O158" s="180"/>
      <c r="P158" s="180"/>
      <c r="Q158" s="180"/>
      <c r="R158" s="180"/>
      <c r="S158" s="180"/>
      <c r="T158" s="181"/>
      <c r="AT158" s="177" t="s">
        <v>154</v>
      </c>
      <c r="AU158" s="177" t="s">
        <v>86</v>
      </c>
      <c r="AV158" s="15" t="s">
        <v>19</v>
      </c>
      <c r="AW158" s="15" t="s">
        <v>34</v>
      </c>
      <c r="AX158" s="15" t="s">
        <v>79</v>
      </c>
      <c r="AY158" s="177" t="s">
        <v>145</v>
      </c>
    </row>
    <row r="159" spans="2:51" s="13" customFormat="1" ht="12">
      <c r="B159" s="161"/>
      <c r="D159" s="162" t="s">
        <v>154</v>
      </c>
      <c r="E159" s="163" t="s">
        <v>1</v>
      </c>
      <c r="F159" s="164" t="s">
        <v>299</v>
      </c>
      <c r="H159" s="165">
        <v>0.03</v>
      </c>
      <c r="L159" s="161"/>
      <c r="M159" s="166"/>
      <c r="N159" s="167"/>
      <c r="O159" s="167"/>
      <c r="P159" s="167"/>
      <c r="Q159" s="167"/>
      <c r="R159" s="167"/>
      <c r="S159" s="167"/>
      <c r="T159" s="168"/>
      <c r="AT159" s="163" t="s">
        <v>154</v>
      </c>
      <c r="AU159" s="163" t="s">
        <v>86</v>
      </c>
      <c r="AV159" s="13" t="s">
        <v>86</v>
      </c>
      <c r="AW159" s="13" t="s">
        <v>34</v>
      </c>
      <c r="AX159" s="13" t="s">
        <v>19</v>
      </c>
      <c r="AY159" s="163" t="s">
        <v>145</v>
      </c>
    </row>
    <row r="160" spans="1:65" s="2" customFormat="1" ht="21.75" customHeight="1">
      <c r="A160" s="30"/>
      <c r="B160" s="147"/>
      <c r="C160" s="148" t="s">
        <v>177</v>
      </c>
      <c r="D160" s="148" t="s">
        <v>148</v>
      </c>
      <c r="E160" s="149" t="s">
        <v>300</v>
      </c>
      <c r="F160" s="150" t="s">
        <v>301</v>
      </c>
      <c r="G160" s="151" t="s">
        <v>215</v>
      </c>
      <c r="H160" s="152">
        <v>0.27</v>
      </c>
      <c r="I160" s="153">
        <v>0</v>
      </c>
      <c r="J160" s="153">
        <f>ROUND(I160*H160,2)</f>
        <v>0</v>
      </c>
      <c r="K160" s="154"/>
      <c r="L160" s="31"/>
      <c r="M160" s="155" t="s">
        <v>1</v>
      </c>
      <c r="N160" s="156" t="s">
        <v>44</v>
      </c>
      <c r="O160" s="157">
        <v>1.21</v>
      </c>
      <c r="P160" s="157">
        <f>O160*H160</f>
        <v>0.3267</v>
      </c>
      <c r="Q160" s="157">
        <v>0.178184</v>
      </c>
      <c r="R160" s="157">
        <f>Q160*H160</f>
        <v>0.04810968000000001</v>
      </c>
      <c r="S160" s="157">
        <v>0</v>
      </c>
      <c r="T160" s="158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9" t="s">
        <v>152</v>
      </c>
      <c r="AT160" s="159" t="s">
        <v>148</v>
      </c>
      <c r="AU160" s="159" t="s">
        <v>86</v>
      </c>
      <c r="AY160" s="18" t="s">
        <v>145</v>
      </c>
      <c r="BE160" s="160">
        <f>IF(N160="základní",J160,0)</f>
        <v>0</v>
      </c>
      <c r="BF160" s="160">
        <f>IF(N160="snížená",J160,0)</f>
        <v>0</v>
      </c>
      <c r="BG160" s="160">
        <f>IF(N160="zákl. přenesená",J160,0)</f>
        <v>0</v>
      </c>
      <c r="BH160" s="160">
        <f>IF(N160="sníž. přenesená",J160,0)</f>
        <v>0</v>
      </c>
      <c r="BI160" s="160">
        <f>IF(N160="nulová",J160,0)</f>
        <v>0</v>
      </c>
      <c r="BJ160" s="18" t="s">
        <v>19</v>
      </c>
      <c r="BK160" s="160">
        <f>ROUND(I160*H160,2)</f>
        <v>0</v>
      </c>
      <c r="BL160" s="18" t="s">
        <v>152</v>
      </c>
      <c r="BM160" s="159" t="s">
        <v>302</v>
      </c>
    </row>
    <row r="161" spans="2:51" s="13" customFormat="1" ht="12">
      <c r="B161" s="161"/>
      <c r="D161" s="162" t="s">
        <v>154</v>
      </c>
      <c r="E161" s="163" t="s">
        <v>1</v>
      </c>
      <c r="F161" s="164" t="s">
        <v>303</v>
      </c>
      <c r="H161" s="165">
        <v>0.27</v>
      </c>
      <c r="L161" s="161"/>
      <c r="M161" s="166"/>
      <c r="N161" s="167"/>
      <c r="O161" s="167"/>
      <c r="P161" s="167"/>
      <c r="Q161" s="167"/>
      <c r="R161" s="167"/>
      <c r="S161" s="167"/>
      <c r="T161" s="168"/>
      <c r="AT161" s="163" t="s">
        <v>154</v>
      </c>
      <c r="AU161" s="163" t="s">
        <v>86</v>
      </c>
      <c r="AV161" s="13" t="s">
        <v>86</v>
      </c>
      <c r="AW161" s="13" t="s">
        <v>34</v>
      </c>
      <c r="AX161" s="13" t="s">
        <v>19</v>
      </c>
      <c r="AY161" s="163" t="s">
        <v>145</v>
      </c>
    </row>
    <row r="162" spans="2:63" s="12" customFormat="1" ht="22.9" customHeight="1">
      <c r="B162" s="135"/>
      <c r="D162" s="136" t="s">
        <v>78</v>
      </c>
      <c r="E162" s="145" t="s">
        <v>152</v>
      </c>
      <c r="F162" s="145" t="s">
        <v>304</v>
      </c>
      <c r="J162" s="146">
        <f>BK162</f>
        <v>0</v>
      </c>
      <c r="L162" s="135"/>
      <c r="M162" s="139"/>
      <c r="N162" s="140"/>
      <c r="O162" s="140"/>
      <c r="P162" s="141">
        <f>SUM(P163:P169)</f>
        <v>24.4686</v>
      </c>
      <c r="Q162" s="140"/>
      <c r="R162" s="141">
        <f>SUM(R163:R169)</f>
        <v>1.0712297459999998</v>
      </c>
      <c r="S162" s="140"/>
      <c r="T162" s="142">
        <f>SUM(T163:T169)</f>
        <v>0</v>
      </c>
      <c r="AR162" s="136" t="s">
        <v>19</v>
      </c>
      <c r="AT162" s="143" t="s">
        <v>78</v>
      </c>
      <c r="AU162" s="143" t="s">
        <v>19</v>
      </c>
      <c r="AY162" s="136" t="s">
        <v>145</v>
      </c>
      <c r="BK162" s="144">
        <f>SUM(BK163:BK169)</f>
        <v>0</v>
      </c>
    </row>
    <row r="163" spans="1:65" s="2" customFormat="1" ht="16.5" customHeight="1">
      <c r="A163" s="30"/>
      <c r="B163" s="147"/>
      <c r="C163" s="148" t="s">
        <v>188</v>
      </c>
      <c r="D163" s="148" t="s">
        <v>148</v>
      </c>
      <c r="E163" s="149" t="s">
        <v>305</v>
      </c>
      <c r="F163" s="150" t="s">
        <v>306</v>
      </c>
      <c r="G163" s="151" t="s">
        <v>231</v>
      </c>
      <c r="H163" s="152">
        <v>6</v>
      </c>
      <c r="I163" s="153">
        <v>0</v>
      </c>
      <c r="J163" s="153">
        <f>ROUND(I163*H163,2)</f>
        <v>0</v>
      </c>
      <c r="K163" s="154"/>
      <c r="L163" s="31"/>
      <c r="M163" s="155" t="s">
        <v>1</v>
      </c>
      <c r="N163" s="156" t="s">
        <v>44</v>
      </c>
      <c r="O163" s="157">
        <v>0.29</v>
      </c>
      <c r="P163" s="157">
        <f>O163*H163</f>
        <v>1.7399999999999998</v>
      </c>
      <c r="Q163" s="157">
        <v>0.059</v>
      </c>
      <c r="R163" s="157">
        <f>Q163*H163</f>
        <v>0.354</v>
      </c>
      <c r="S163" s="157">
        <v>0</v>
      </c>
      <c r="T163" s="158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9" t="s">
        <v>152</v>
      </c>
      <c r="AT163" s="159" t="s">
        <v>148</v>
      </c>
      <c r="AU163" s="159" t="s">
        <v>86</v>
      </c>
      <c r="AY163" s="18" t="s">
        <v>145</v>
      </c>
      <c r="BE163" s="160">
        <f>IF(N163="základní",J163,0)</f>
        <v>0</v>
      </c>
      <c r="BF163" s="160">
        <f>IF(N163="snížená",J163,0)</f>
        <v>0</v>
      </c>
      <c r="BG163" s="160">
        <f>IF(N163="zákl. přenesená",J163,0)</f>
        <v>0</v>
      </c>
      <c r="BH163" s="160">
        <f>IF(N163="sníž. přenesená",J163,0)</f>
        <v>0</v>
      </c>
      <c r="BI163" s="160">
        <f>IF(N163="nulová",J163,0)</f>
        <v>0</v>
      </c>
      <c r="BJ163" s="18" t="s">
        <v>19</v>
      </c>
      <c r="BK163" s="160">
        <f>ROUND(I163*H163,2)</f>
        <v>0</v>
      </c>
      <c r="BL163" s="18" t="s">
        <v>152</v>
      </c>
      <c r="BM163" s="159" t="s">
        <v>307</v>
      </c>
    </row>
    <row r="164" spans="1:65" s="2" customFormat="1" ht="21.75" customHeight="1">
      <c r="A164" s="30"/>
      <c r="B164" s="147"/>
      <c r="C164" s="148" t="s">
        <v>196</v>
      </c>
      <c r="D164" s="148" t="s">
        <v>148</v>
      </c>
      <c r="E164" s="149" t="s">
        <v>308</v>
      </c>
      <c r="F164" s="150" t="s">
        <v>309</v>
      </c>
      <c r="G164" s="151" t="s">
        <v>180</v>
      </c>
      <c r="H164" s="152">
        <v>20.7</v>
      </c>
      <c r="I164" s="153">
        <v>0</v>
      </c>
      <c r="J164" s="153">
        <f>ROUND(I164*H164,2)</f>
        <v>0</v>
      </c>
      <c r="K164" s="154"/>
      <c r="L164" s="31"/>
      <c r="M164" s="155" t="s">
        <v>1</v>
      </c>
      <c r="N164" s="156" t="s">
        <v>44</v>
      </c>
      <c r="O164" s="157">
        <v>1.098</v>
      </c>
      <c r="P164" s="157">
        <f>O164*H164</f>
        <v>22.7286</v>
      </c>
      <c r="Q164" s="157">
        <v>0.03464878</v>
      </c>
      <c r="R164" s="157">
        <f>Q164*H164</f>
        <v>0.7172297459999999</v>
      </c>
      <c r="S164" s="157">
        <v>0</v>
      </c>
      <c r="T164" s="158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9" t="s">
        <v>152</v>
      </c>
      <c r="AT164" s="159" t="s">
        <v>148</v>
      </c>
      <c r="AU164" s="159" t="s">
        <v>86</v>
      </c>
      <c r="AY164" s="18" t="s">
        <v>145</v>
      </c>
      <c r="BE164" s="160">
        <f>IF(N164="základní",J164,0)</f>
        <v>0</v>
      </c>
      <c r="BF164" s="160">
        <f>IF(N164="snížená",J164,0)</f>
        <v>0</v>
      </c>
      <c r="BG164" s="160">
        <f>IF(N164="zákl. přenesená",J164,0)</f>
        <v>0</v>
      </c>
      <c r="BH164" s="160">
        <f>IF(N164="sníž. přenesená",J164,0)</f>
        <v>0</v>
      </c>
      <c r="BI164" s="160">
        <f>IF(N164="nulová",J164,0)</f>
        <v>0</v>
      </c>
      <c r="BJ164" s="18" t="s">
        <v>19</v>
      </c>
      <c r="BK164" s="160">
        <f>ROUND(I164*H164,2)</f>
        <v>0</v>
      </c>
      <c r="BL164" s="18" t="s">
        <v>152</v>
      </c>
      <c r="BM164" s="159" t="s">
        <v>310</v>
      </c>
    </row>
    <row r="165" spans="2:51" s="15" customFormat="1" ht="12">
      <c r="B165" s="176"/>
      <c r="D165" s="162" t="s">
        <v>154</v>
      </c>
      <c r="E165" s="177" t="s">
        <v>1</v>
      </c>
      <c r="F165" s="178" t="s">
        <v>311</v>
      </c>
      <c r="H165" s="177" t="s">
        <v>1</v>
      </c>
      <c r="L165" s="176"/>
      <c r="M165" s="179"/>
      <c r="N165" s="180"/>
      <c r="O165" s="180"/>
      <c r="P165" s="180"/>
      <c r="Q165" s="180"/>
      <c r="R165" s="180"/>
      <c r="S165" s="180"/>
      <c r="T165" s="181"/>
      <c r="AT165" s="177" t="s">
        <v>154</v>
      </c>
      <c r="AU165" s="177" t="s">
        <v>86</v>
      </c>
      <c r="AV165" s="15" t="s">
        <v>19</v>
      </c>
      <c r="AW165" s="15" t="s">
        <v>34</v>
      </c>
      <c r="AX165" s="15" t="s">
        <v>79</v>
      </c>
      <c r="AY165" s="177" t="s">
        <v>145</v>
      </c>
    </row>
    <row r="166" spans="2:51" s="13" customFormat="1" ht="12">
      <c r="B166" s="161"/>
      <c r="D166" s="162" t="s">
        <v>154</v>
      </c>
      <c r="E166" s="163" t="s">
        <v>1</v>
      </c>
      <c r="F166" s="164" t="s">
        <v>312</v>
      </c>
      <c r="H166" s="165">
        <v>10.7</v>
      </c>
      <c r="L166" s="161"/>
      <c r="M166" s="166"/>
      <c r="N166" s="167"/>
      <c r="O166" s="167"/>
      <c r="P166" s="167"/>
      <c r="Q166" s="167"/>
      <c r="R166" s="167"/>
      <c r="S166" s="167"/>
      <c r="T166" s="168"/>
      <c r="AT166" s="163" t="s">
        <v>154</v>
      </c>
      <c r="AU166" s="163" t="s">
        <v>86</v>
      </c>
      <c r="AV166" s="13" t="s">
        <v>86</v>
      </c>
      <c r="AW166" s="13" t="s">
        <v>34</v>
      </c>
      <c r="AX166" s="13" t="s">
        <v>79</v>
      </c>
      <c r="AY166" s="163" t="s">
        <v>145</v>
      </c>
    </row>
    <row r="167" spans="2:51" s="13" customFormat="1" ht="12">
      <c r="B167" s="161"/>
      <c r="D167" s="162" t="s">
        <v>154</v>
      </c>
      <c r="E167" s="163" t="s">
        <v>1</v>
      </c>
      <c r="F167" s="164" t="s">
        <v>313</v>
      </c>
      <c r="H167" s="165">
        <v>3.6</v>
      </c>
      <c r="L167" s="161"/>
      <c r="M167" s="166"/>
      <c r="N167" s="167"/>
      <c r="O167" s="167"/>
      <c r="P167" s="167"/>
      <c r="Q167" s="167"/>
      <c r="R167" s="167"/>
      <c r="S167" s="167"/>
      <c r="T167" s="168"/>
      <c r="AT167" s="163" t="s">
        <v>154</v>
      </c>
      <c r="AU167" s="163" t="s">
        <v>86</v>
      </c>
      <c r="AV167" s="13" t="s">
        <v>86</v>
      </c>
      <c r="AW167" s="13" t="s">
        <v>34</v>
      </c>
      <c r="AX167" s="13" t="s">
        <v>79</v>
      </c>
      <c r="AY167" s="163" t="s">
        <v>145</v>
      </c>
    </row>
    <row r="168" spans="2:51" s="13" customFormat="1" ht="12">
      <c r="B168" s="161"/>
      <c r="D168" s="162" t="s">
        <v>154</v>
      </c>
      <c r="E168" s="163" t="s">
        <v>1</v>
      </c>
      <c r="F168" s="164" t="s">
        <v>314</v>
      </c>
      <c r="H168" s="165">
        <v>6.4</v>
      </c>
      <c r="L168" s="161"/>
      <c r="M168" s="166"/>
      <c r="N168" s="167"/>
      <c r="O168" s="167"/>
      <c r="P168" s="167"/>
      <c r="Q168" s="167"/>
      <c r="R168" s="167"/>
      <c r="S168" s="167"/>
      <c r="T168" s="168"/>
      <c r="AT168" s="163" t="s">
        <v>154</v>
      </c>
      <c r="AU168" s="163" t="s">
        <v>86</v>
      </c>
      <c r="AV168" s="13" t="s">
        <v>86</v>
      </c>
      <c r="AW168" s="13" t="s">
        <v>34</v>
      </c>
      <c r="AX168" s="13" t="s">
        <v>79</v>
      </c>
      <c r="AY168" s="163" t="s">
        <v>145</v>
      </c>
    </row>
    <row r="169" spans="2:51" s="14" customFormat="1" ht="12">
      <c r="B169" s="169"/>
      <c r="D169" s="162" t="s">
        <v>154</v>
      </c>
      <c r="E169" s="170" t="s">
        <v>1</v>
      </c>
      <c r="F169" s="171" t="s">
        <v>187</v>
      </c>
      <c r="H169" s="172">
        <v>20.7</v>
      </c>
      <c r="L169" s="169"/>
      <c r="M169" s="173"/>
      <c r="N169" s="174"/>
      <c r="O169" s="174"/>
      <c r="P169" s="174"/>
      <c r="Q169" s="174"/>
      <c r="R169" s="174"/>
      <c r="S169" s="174"/>
      <c r="T169" s="175"/>
      <c r="AT169" s="170" t="s">
        <v>154</v>
      </c>
      <c r="AU169" s="170" t="s">
        <v>86</v>
      </c>
      <c r="AV169" s="14" t="s">
        <v>152</v>
      </c>
      <c r="AW169" s="14" t="s">
        <v>34</v>
      </c>
      <c r="AX169" s="14" t="s">
        <v>19</v>
      </c>
      <c r="AY169" s="170" t="s">
        <v>145</v>
      </c>
    </row>
    <row r="170" spans="2:63" s="12" customFormat="1" ht="22.9" customHeight="1">
      <c r="B170" s="135"/>
      <c r="D170" s="136" t="s">
        <v>78</v>
      </c>
      <c r="E170" s="145" t="s">
        <v>169</v>
      </c>
      <c r="F170" s="145" t="s">
        <v>315</v>
      </c>
      <c r="J170" s="146">
        <f>BK170</f>
        <v>0</v>
      </c>
      <c r="L170" s="135"/>
      <c r="M170" s="139"/>
      <c r="N170" s="140"/>
      <c r="O170" s="140"/>
      <c r="P170" s="141">
        <f>SUM(P171:P183)</f>
        <v>43.28068400000001</v>
      </c>
      <c r="Q170" s="140"/>
      <c r="R170" s="141">
        <f>SUM(R171:R183)</f>
        <v>14.9565362</v>
      </c>
      <c r="S170" s="140"/>
      <c r="T170" s="142">
        <f>SUM(T171:T183)</f>
        <v>0</v>
      </c>
      <c r="AR170" s="136" t="s">
        <v>19</v>
      </c>
      <c r="AT170" s="143" t="s">
        <v>78</v>
      </c>
      <c r="AU170" s="143" t="s">
        <v>19</v>
      </c>
      <c r="AY170" s="136" t="s">
        <v>145</v>
      </c>
      <c r="BK170" s="144">
        <f>SUM(BK171:BK183)</f>
        <v>0</v>
      </c>
    </row>
    <row r="171" spans="1:65" s="2" customFormat="1" ht="21.75" customHeight="1">
      <c r="A171" s="30"/>
      <c r="B171" s="147"/>
      <c r="C171" s="148" t="s">
        <v>146</v>
      </c>
      <c r="D171" s="148" t="s">
        <v>148</v>
      </c>
      <c r="E171" s="149" t="s">
        <v>316</v>
      </c>
      <c r="F171" s="150" t="s">
        <v>317</v>
      </c>
      <c r="G171" s="151" t="s">
        <v>215</v>
      </c>
      <c r="H171" s="152">
        <v>36.866</v>
      </c>
      <c r="I171" s="153">
        <v>0</v>
      </c>
      <c r="J171" s="153">
        <f>ROUND(I171*H171,2)</f>
        <v>0</v>
      </c>
      <c r="K171" s="154"/>
      <c r="L171" s="31"/>
      <c r="M171" s="155" t="s">
        <v>1</v>
      </c>
      <c r="N171" s="156" t="s">
        <v>44</v>
      </c>
      <c r="O171" s="157">
        <v>0.024</v>
      </c>
      <c r="P171" s="157">
        <f>O171*H171</f>
        <v>0.884784</v>
      </c>
      <c r="Q171" s="157">
        <v>0</v>
      </c>
      <c r="R171" s="157">
        <f>Q171*H171</f>
        <v>0</v>
      </c>
      <c r="S171" s="157">
        <v>0</v>
      </c>
      <c r="T171" s="158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9" t="s">
        <v>152</v>
      </c>
      <c r="AT171" s="159" t="s">
        <v>148</v>
      </c>
      <c r="AU171" s="159" t="s">
        <v>86</v>
      </c>
      <c r="AY171" s="18" t="s">
        <v>145</v>
      </c>
      <c r="BE171" s="160">
        <f>IF(N171="základní",J171,0)</f>
        <v>0</v>
      </c>
      <c r="BF171" s="160">
        <f>IF(N171="snížená",J171,0)</f>
        <v>0</v>
      </c>
      <c r="BG171" s="160">
        <f>IF(N171="zákl. přenesená",J171,0)</f>
        <v>0</v>
      </c>
      <c r="BH171" s="160">
        <f>IF(N171="sníž. přenesená",J171,0)</f>
        <v>0</v>
      </c>
      <c r="BI171" s="160">
        <f>IF(N171="nulová",J171,0)</f>
        <v>0</v>
      </c>
      <c r="BJ171" s="18" t="s">
        <v>19</v>
      </c>
      <c r="BK171" s="160">
        <f>ROUND(I171*H171,2)</f>
        <v>0</v>
      </c>
      <c r="BL171" s="18" t="s">
        <v>152</v>
      </c>
      <c r="BM171" s="159" t="s">
        <v>318</v>
      </c>
    </row>
    <row r="172" spans="2:51" s="15" customFormat="1" ht="12">
      <c r="B172" s="176"/>
      <c r="D172" s="162" t="s">
        <v>154</v>
      </c>
      <c r="E172" s="177" t="s">
        <v>1</v>
      </c>
      <c r="F172" s="178" t="s">
        <v>319</v>
      </c>
      <c r="H172" s="177" t="s">
        <v>1</v>
      </c>
      <c r="L172" s="176"/>
      <c r="M172" s="179"/>
      <c r="N172" s="180"/>
      <c r="O172" s="180"/>
      <c r="P172" s="180"/>
      <c r="Q172" s="180"/>
      <c r="R172" s="180"/>
      <c r="S172" s="180"/>
      <c r="T172" s="181"/>
      <c r="AT172" s="177" t="s">
        <v>154</v>
      </c>
      <c r="AU172" s="177" t="s">
        <v>86</v>
      </c>
      <c r="AV172" s="15" t="s">
        <v>19</v>
      </c>
      <c r="AW172" s="15" t="s">
        <v>34</v>
      </c>
      <c r="AX172" s="15" t="s">
        <v>79</v>
      </c>
      <c r="AY172" s="177" t="s">
        <v>145</v>
      </c>
    </row>
    <row r="173" spans="2:51" s="13" customFormat="1" ht="22.5">
      <c r="B173" s="161"/>
      <c r="D173" s="162" t="s">
        <v>154</v>
      </c>
      <c r="E173" s="163" t="s">
        <v>1</v>
      </c>
      <c r="F173" s="164" t="s">
        <v>320</v>
      </c>
      <c r="H173" s="165">
        <v>36.866</v>
      </c>
      <c r="L173" s="161"/>
      <c r="M173" s="166"/>
      <c r="N173" s="167"/>
      <c r="O173" s="167"/>
      <c r="P173" s="167"/>
      <c r="Q173" s="167"/>
      <c r="R173" s="167"/>
      <c r="S173" s="167"/>
      <c r="T173" s="168"/>
      <c r="AT173" s="163" t="s">
        <v>154</v>
      </c>
      <c r="AU173" s="163" t="s">
        <v>86</v>
      </c>
      <c r="AV173" s="13" t="s">
        <v>86</v>
      </c>
      <c r="AW173" s="13" t="s">
        <v>34</v>
      </c>
      <c r="AX173" s="13" t="s">
        <v>19</v>
      </c>
      <c r="AY173" s="163" t="s">
        <v>145</v>
      </c>
    </row>
    <row r="174" spans="1:65" s="2" customFormat="1" ht="16.5" customHeight="1">
      <c r="A174" s="30"/>
      <c r="B174" s="147"/>
      <c r="C174" s="148" t="s">
        <v>24</v>
      </c>
      <c r="D174" s="148" t="s">
        <v>148</v>
      </c>
      <c r="E174" s="149" t="s">
        <v>321</v>
      </c>
      <c r="F174" s="150" t="s">
        <v>322</v>
      </c>
      <c r="G174" s="151" t="s">
        <v>215</v>
      </c>
      <c r="H174" s="152">
        <v>36.866</v>
      </c>
      <c r="I174" s="153">
        <v>0</v>
      </c>
      <c r="J174" s="153">
        <f>ROUND(I174*H174,2)</f>
        <v>0</v>
      </c>
      <c r="K174" s="154"/>
      <c r="L174" s="31"/>
      <c r="M174" s="155" t="s">
        <v>1</v>
      </c>
      <c r="N174" s="156" t="s">
        <v>44</v>
      </c>
      <c r="O174" s="157">
        <v>0.021</v>
      </c>
      <c r="P174" s="157">
        <f>O174*H174</f>
        <v>0.774186</v>
      </c>
      <c r="Q174" s="157">
        <v>0</v>
      </c>
      <c r="R174" s="157">
        <f>Q174*H174</f>
        <v>0</v>
      </c>
      <c r="S174" s="157">
        <v>0</v>
      </c>
      <c r="T174" s="158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9" t="s">
        <v>152</v>
      </c>
      <c r="AT174" s="159" t="s">
        <v>148</v>
      </c>
      <c r="AU174" s="159" t="s">
        <v>86</v>
      </c>
      <c r="AY174" s="18" t="s">
        <v>145</v>
      </c>
      <c r="BE174" s="160">
        <f>IF(N174="základní",J174,0)</f>
        <v>0</v>
      </c>
      <c r="BF174" s="160">
        <f>IF(N174="snížená",J174,0)</f>
        <v>0</v>
      </c>
      <c r="BG174" s="160">
        <f>IF(N174="zákl. přenesená",J174,0)</f>
        <v>0</v>
      </c>
      <c r="BH174" s="160">
        <f>IF(N174="sníž. přenesená",J174,0)</f>
        <v>0</v>
      </c>
      <c r="BI174" s="160">
        <f>IF(N174="nulová",J174,0)</f>
        <v>0</v>
      </c>
      <c r="BJ174" s="18" t="s">
        <v>19</v>
      </c>
      <c r="BK174" s="160">
        <f>ROUND(I174*H174,2)</f>
        <v>0</v>
      </c>
      <c r="BL174" s="18" t="s">
        <v>152</v>
      </c>
      <c r="BM174" s="159" t="s">
        <v>323</v>
      </c>
    </row>
    <row r="175" spans="2:51" s="15" customFormat="1" ht="12">
      <c r="B175" s="176"/>
      <c r="D175" s="162" t="s">
        <v>154</v>
      </c>
      <c r="E175" s="177" t="s">
        <v>1</v>
      </c>
      <c r="F175" s="178" t="s">
        <v>319</v>
      </c>
      <c r="H175" s="177" t="s">
        <v>1</v>
      </c>
      <c r="L175" s="176"/>
      <c r="M175" s="179"/>
      <c r="N175" s="180"/>
      <c r="O175" s="180"/>
      <c r="P175" s="180"/>
      <c r="Q175" s="180"/>
      <c r="R175" s="180"/>
      <c r="S175" s="180"/>
      <c r="T175" s="181"/>
      <c r="AT175" s="177" t="s">
        <v>154</v>
      </c>
      <c r="AU175" s="177" t="s">
        <v>86</v>
      </c>
      <c r="AV175" s="15" t="s">
        <v>19</v>
      </c>
      <c r="AW175" s="15" t="s">
        <v>34</v>
      </c>
      <c r="AX175" s="15" t="s">
        <v>79</v>
      </c>
      <c r="AY175" s="177" t="s">
        <v>145</v>
      </c>
    </row>
    <row r="176" spans="2:51" s="13" customFormat="1" ht="22.5">
      <c r="B176" s="161"/>
      <c r="D176" s="162" t="s">
        <v>154</v>
      </c>
      <c r="E176" s="163" t="s">
        <v>1</v>
      </c>
      <c r="F176" s="164" t="s">
        <v>320</v>
      </c>
      <c r="H176" s="165">
        <v>36.866</v>
      </c>
      <c r="L176" s="161"/>
      <c r="M176" s="166"/>
      <c r="N176" s="167"/>
      <c r="O176" s="167"/>
      <c r="P176" s="167"/>
      <c r="Q176" s="167"/>
      <c r="R176" s="167"/>
      <c r="S176" s="167"/>
      <c r="T176" s="168"/>
      <c r="AT176" s="163" t="s">
        <v>154</v>
      </c>
      <c r="AU176" s="163" t="s">
        <v>86</v>
      </c>
      <c r="AV176" s="13" t="s">
        <v>86</v>
      </c>
      <c r="AW176" s="13" t="s">
        <v>34</v>
      </c>
      <c r="AX176" s="13" t="s">
        <v>19</v>
      </c>
      <c r="AY176" s="163" t="s">
        <v>145</v>
      </c>
    </row>
    <row r="177" spans="1:65" s="2" customFormat="1" ht="16.5" customHeight="1">
      <c r="A177" s="30"/>
      <c r="B177" s="147"/>
      <c r="C177" s="148" t="s">
        <v>212</v>
      </c>
      <c r="D177" s="148" t="s">
        <v>148</v>
      </c>
      <c r="E177" s="149" t="s">
        <v>324</v>
      </c>
      <c r="F177" s="150" t="s">
        <v>325</v>
      </c>
      <c r="G177" s="151" t="s">
        <v>215</v>
      </c>
      <c r="H177" s="152">
        <v>36.866</v>
      </c>
      <c r="I177" s="153">
        <v>0</v>
      </c>
      <c r="J177" s="153">
        <f>ROUND(I177*H177,2)</f>
        <v>0</v>
      </c>
      <c r="K177" s="154"/>
      <c r="L177" s="31"/>
      <c r="M177" s="155" t="s">
        <v>1</v>
      </c>
      <c r="N177" s="156" t="s">
        <v>44</v>
      </c>
      <c r="O177" s="157">
        <v>0.023</v>
      </c>
      <c r="P177" s="157">
        <f>O177*H177</f>
        <v>0.847918</v>
      </c>
      <c r="Q177" s="157">
        <v>0</v>
      </c>
      <c r="R177" s="157">
        <f>Q177*H177</f>
        <v>0</v>
      </c>
      <c r="S177" s="157">
        <v>0</v>
      </c>
      <c r="T177" s="158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9" t="s">
        <v>152</v>
      </c>
      <c r="AT177" s="159" t="s">
        <v>148</v>
      </c>
      <c r="AU177" s="159" t="s">
        <v>86</v>
      </c>
      <c r="AY177" s="18" t="s">
        <v>145</v>
      </c>
      <c r="BE177" s="160">
        <f>IF(N177="základní",J177,0)</f>
        <v>0</v>
      </c>
      <c r="BF177" s="160">
        <f>IF(N177="snížená",J177,0)</f>
        <v>0</v>
      </c>
      <c r="BG177" s="160">
        <f>IF(N177="zákl. přenesená",J177,0)</f>
        <v>0</v>
      </c>
      <c r="BH177" s="160">
        <f>IF(N177="sníž. přenesená",J177,0)</f>
        <v>0</v>
      </c>
      <c r="BI177" s="160">
        <f>IF(N177="nulová",J177,0)</f>
        <v>0</v>
      </c>
      <c r="BJ177" s="18" t="s">
        <v>19</v>
      </c>
      <c r="BK177" s="160">
        <f>ROUND(I177*H177,2)</f>
        <v>0</v>
      </c>
      <c r="BL177" s="18" t="s">
        <v>152</v>
      </c>
      <c r="BM177" s="159" t="s">
        <v>326</v>
      </c>
    </row>
    <row r="178" spans="2:51" s="15" customFormat="1" ht="12">
      <c r="B178" s="176"/>
      <c r="D178" s="162" t="s">
        <v>154</v>
      </c>
      <c r="E178" s="177" t="s">
        <v>1</v>
      </c>
      <c r="F178" s="178" t="s">
        <v>319</v>
      </c>
      <c r="H178" s="177" t="s">
        <v>1</v>
      </c>
      <c r="L178" s="176"/>
      <c r="M178" s="179"/>
      <c r="N178" s="180"/>
      <c r="O178" s="180"/>
      <c r="P178" s="180"/>
      <c r="Q178" s="180"/>
      <c r="R178" s="180"/>
      <c r="S178" s="180"/>
      <c r="T178" s="181"/>
      <c r="AT178" s="177" t="s">
        <v>154</v>
      </c>
      <c r="AU178" s="177" t="s">
        <v>86</v>
      </c>
      <c r="AV178" s="15" t="s">
        <v>19</v>
      </c>
      <c r="AW178" s="15" t="s">
        <v>34</v>
      </c>
      <c r="AX178" s="15" t="s">
        <v>79</v>
      </c>
      <c r="AY178" s="177" t="s">
        <v>145</v>
      </c>
    </row>
    <row r="179" spans="2:51" s="13" customFormat="1" ht="22.5">
      <c r="B179" s="161"/>
      <c r="D179" s="162" t="s">
        <v>154</v>
      </c>
      <c r="E179" s="163" t="s">
        <v>1</v>
      </c>
      <c r="F179" s="164" t="s">
        <v>320</v>
      </c>
      <c r="H179" s="165">
        <v>36.866</v>
      </c>
      <c r="L179" s="161"/>
      <c r="M179" s="166"/>
      <c r="N179" s="167"/>
      <c r="O179" s="167"/>
      <c r="P179" s="167"/>
      <c r="Q179" s="167"/>
      <c r="R179" s="167"/>
      <c r="S179" s="167"/>
      <c r="T179" s="168"/>
      <c r="AT179" s="163" t="s">
        <v>154</v>
      </c>
      <c r="AU179" s="163" t="s">
        <v>86</v>
      </c>
      <c r="AV179" s="13" t="s">
        <v>86</v>
      </c>
      <c r="AW179" s="13" t="s">
        <v>34</v>
      </c>
      <c r="AX179" s="13" t="s">
        <v>19</v>
      </c>
      <c r="AY179" s="163" t="s">
        <v>145</v>
      </c>
    </row>
    <row r="180" spans="1:65" s="2" customFormat="1" ht="21.75" customHeight="1">
      <c r="A180" s="30"/>
      <c r="B180" s="147"/>
      <c r="C180" s="148" t="s">
        <v>219</v>
      </c>
      <c r="D180" s="148" t="s">
        <v>148</v>
      </c>
      <c r="E180" s="149" t="s">
        <v>327</v>
      </c>
      <c r="F180" s="150" t="s">
        <v>328</v>
      </c>
      <c r="G180" s="151" t="s">
        <v>215</v>
      </c>
      <c r="H180" s="152">
        <v>36.866</v>
      </c>
      <c r="I180" s="153">
        <v>0</v>
      </c>
      <c r="J180" s="153">
        <f>ROUND(I180*H180,2)</f>
        <v>0</v>
      </c>
      <c r="K180" s="154"/>
      <c r="L180" s="31"/>
      <c r="M180" s="155" t="s">
        <v>1</v>
      </c>
      <c r="N180" s="156" t="s">
        <v>44</v>
      </c>
      <c r="O180" s="157">
        <v>1.106</v>
      </c>
      <c r="P180" s="157">
        <f>O180*H180</f>
        <v>40.773796000000004</v>
      </c>
      <c r="Q180" s="157">
        <v>0.1837</v>
      </c>
      <c r="R180" s="157">
        <f>Q180*H180</f>
        <v>6.7722842</v>
      </c>
      <c r="S180" s="157">
        <v>0</v>
      </c>
      <c r="T180" s="158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9" t="s">
        <v>152</v>
      </c>
      <c r="AT180" s="159" t="s">
        <v>148</v>
      </c>
      <c r="AU180" s="159" t="s">
        <v>86</v>
      </c>
      <c r="AY180" s="18" t="s">
        <v>145</v>
      </c>
      <c r="BE180" s="160">
        <f>IF(N180="základní",J180,0)</f>
        <v>0</v>
      </c>
      <c r="BF180" s="160">
        <f>IF(N180="snížená",J180,0)</f>
        <v>0</v>
      </c>
      <c r="BG180" s="160">
        <f>IF(N180="zákl. přenesená",J180,0)</f>
        <v>0</v>
      </c>
      <c r="BH180" s="160">
        <f>IF(N180="sníž. přenesená",J180,0)</f>
        <v>0</v>
      </c>
      <c r="BI180" s="160">
        <f>IF(N180="nulová",J180,0)</f>
        <v>0</v>
      </c>
      <c r="BJ180" s="18" t="s">
        <v>19</v>
      </c>
      <c r="BK180" s="160">
        <f>ROUND(I180*H180,2)</f>
        <v>0</v>
      </c>
      <c r="BL180" s="18" t="s">
        <v>152</v>
      </c>
      <c r="BM180" s="159" t="s">
        <v>329</v>
      </c>
    </row>
    <row r="181" spans="2:51" s="15" customFormat="1" ht="12">
      <c r="B181" s="176"/>
      <c r="D181" s="162" t="s">
        <v>154</v>
      </c>
      <c r="E181" s="177" t="s">
        <v>1</v>
      </c>
      <c r="F181" s="178" t="s">
        <v>319</v>
      </c>
      <c r="H181" s="177" t="s">
        <v>1</v>
      </c>
      <c r="L181" s="176"/>
      <c r="M181" s="179"/>
      <c r="N181" s="180"/>
      <c r="O181" s="180"/>
      <c r="P181" s="180"/>
      <c r="Q181" s="180"/>
      <c r="R181" s="180"/>
      <c r="S181" s="180"/>
      <c r="T181" s="181"/>
      <c r="AT181" s="177" t="s">
        <v>154</v>
      </c>
      <c r="AU181" s="177" t="s">
        <v>86</v>
      </c>
      <c r="AV181" s="15" t="s">
        <v>19</v>
      </c>
      <c r="AW181" s="15" t="s">
        <v>34</v>
      </c>
      <c r="AX181" s="15" t="s">
        <v>79</v>
      </c>
      <c r="AY181" s="177" t="s">
        <v>145</v>
      </c>
    </row>
    <row r="182" spans="2:51" s="13" customFormat="1" ht="22.5">
      <c r="B182" s="161"/>
      <c r="D182" s="162" t="s">
        <v>154</v>
      </c>
      <c r="E182" s="163" t="s">
        <v>1</v>
      </c>
      <c r="F182" s="164" t="s">
        <v>320</v>
      </c>
      <c r="H182" s="165">
        <v>36.866</v>
      </c>
      <c r="L182" s="161"/>
      <c r="M182" s="166"/>
      <c r="N182" s="167"/>
      <c r="O182" s="167"/>
      <c r="P182" s="167"/>
      <c r="Q182" s="167"/>
      <c r="R182" s="167"/>
      <c r="S182" s="167"/>
      <c r="T182" s="168"/>
      <c r="AT182" s="163" t="s">
        <v>154</v>
      </c>
      <c r="AU182" s="163" t="s">
        <v>86</v>
      </c>
      <c r="AV182" s="13" t="s">
        <v>86</v>
      </c>
      <c r="AW182" s="13" t="s">
        <v>34</v>
      </c>
      <c r="AX182" s="13" t="s">
        <v>19</v>
      </c>
      <c r="AY182" s="163" t="s">
        <v>145</v>
      </c>
    </row>
    <row r="183" spans="1:65" s="2" customFormat="1" ht="16.5" customHeight="1">
      <c r="A183" s="30"/>
      <c r="B183" s="147"/>
      <c r="C183" s="182" t="s">
        <v>201</v>
      </c>
      <c r="D183" s="182" t="s">
        <v>233</v>
      </c>
      <c r="E183" s="183" t="s">
        <v>330</v>
      </c>
      <c r="F183" s="184" t="s">
        <v>331</v>
      </c>
      <c r="G183" s="185" t="s">
        <v>215</v>
      </c>
      <c r="H183" s="186">
        <v>36.866</v>
      </c>
      <c r="I183" s="187">
        <v>0</v>
      </c>
      <c r="J183" s="187">
        <f>ROUND(I183*H183,2)</f>
        <v>0</v>
      </c>
      <c r="K183" s="188"/>
      <c r="L183" s="189"/>
      <c r="M183" s="190" t="s">
        <v>1</v>
      </c>
      <c r="N183" s="191" t="s">
        <v>44</v>
      </c>
      <c r="O183" s="157">
        <v>0</v>
      </c>
      <c r="P183" s="157">
        <f>O183*H183</f>
        <v>0</v>
      </c>
      <c r="Q183" s="157">
        <v>0.222</v>
      </c>
      <c r="R183" s="157">
        <f>Q183*H183</f>
        <v>8.184252</v>
      </c>
      <c r="S183" s="157">
        <v>0</v>
      </c>
      <c r="T183" s="158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9" t="s">
        <v>196</v>
      </c>
      <c r="AT183" s="159" t="s">
        <v>233</v>
      </c>
      <c r="AU183" s="159" t="s">
        <v>86</v>
      </c>
      <c r="AY183" s="18" t="s">
        <v>145</v>
      </c>
      <c r="BE183" s="160">
        <f>IF(N183="základní",J183,0)</f>
        <v>0</v>
      </c>
      <c r="BF183" s="160">
        <f>IF(N183="snížená",J183,0)</f>
        <v>0</v>
      </c>
      <c r="BG183" s="160">
        <f>IF(N183="zákl. přenesená",J183,0)</f>
        <v>0</v>
      </c>
      <c r="BH183" s="160">
        <f>IF(N183="sníž. přenesená",J183,0)</f>
        <v>0</v>
      </c>
      <c r="BI183" s="160">
        <f>IF(N183="nulová",J183,0)</f>
        <v>0</v>
      </c>
      <c r="BJ183" s="18" t="s">
        <v>19</v>
      </c>
      <c r="BK183" s="160">
        <f>ROUND(I183*H183,2)</f>
        <v>0</v>
      </c>
      <c r="BL183" s="18" t="s">
        <v>152</v>
      </c>
      <c r="BM183" s="159" t="s">
        <v>332</v>
      </c>
    </row>
    <row r="184" spans="2:63" s="12" customFormat="1" ht="22.9" customHeight="1">
      <c r="B184" s="135"/>
      <c r="D184" s="136" t="s">
        <v>78</v>
      </c>
      <c r="E184" s="145" t="s">
        <v>177</v>
      </c>
      <c r="F184" s="145" t="s">
        <v>333</v>
      </c>
      <c r="J184" s="146">
        <f>BK184</f>
        <v>0</v>
      </c>
      <c r="L184" s="135"/>
      <c r="M184" s="139"/>
      <c r="N184" s="140"/>
      <c r="O184" s="140"/>
      <c r="P184" s="141">
        <f>SUM(P185:P250)</f>
        <v>213.01226999999994</v>
      </c>
      <c r="Q184" s="140"/>
      <c r="R184" s="141">
        <f>SUM(R185:R250)</f>
        <v>24.740851969999998</v>
      </c>
      <c r="S184" s="140"/>
      <c r="T184" s="142">
        <f>SUM(T185:T250)</f>
        <v>0</v>
      </c>
      <c r="AR184" s="136" t="s">
        <v>19</v>
      </c>
      <c r="AT184" s="143" t="s">
        <v>78</v>
      </c>
      <c r="AU184" s="143" t="s">
        <v>19</v>
      </c>
      <c r="AY184" s="136" t="s">
        <v>145</v>
      </c>
      <c r="BK184" s="144">
        <f>SUM(BK185:BK250)</f>
        <v>0</v>
      </c>
    </row>
    <row r="185" spans="1:65" s="2" customFormat="1" ht="21.75" customHeight="1">
      <c r="A185" s="30"/>
      <c r="B185" s="147"/>
      <c r="C185" s="148" t="s">
        <v>228</v>
      </c>
      <c r="D185" s="148" t="s">
        <v>148</v>
      </c>
      <c r="E185" s="149" t="s">
        <v>334</v>
      </c>
      <c r="F185" s="150" t="s">
        <v>335</v>
      </c>
      <c r="G185" s="151" t="s">
        <v>215</v>
      </c>
      <c r="H185" s="152">
        <v>0.408</v>
      </c>
      <c r="I185" s="153">
        <v>0</v>
      </c>
      <c r="J185" s="153">
        <f>ROUND(I185*H185,2)</f>
        <v>0</v>
      </c>
      <c r="K185" s="154"/>
      <c r="L185" s="31"/>
      <c r="M185" s="155" t="s">
        <v>1</v>
      </c>
      <c r="N185" s="156" t="s">
        <v>44</v>
      </c>
      <c r="O185" s="157">
        <v>0.47</v>
      </c>
      <c r="P185" s="157">
        <f>O185*H185</f>
        <v>0.19175999999999999</v>
      </c>
      <c r="Q185" s="157">
        <v>0.0147</v>
      </c>
      <c r="R185" s="157">
        <f>Q185*H185</f>
        <v>0.0059976</v>
      </c>
      <c r="S185" s="157">
        <v>0</v>
      </c>
      <c r="T185" s="158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9" t="s">
        <v>152</v>
      </c>
      <c r="AT185" s="159" t="s">
        <v>148</v>
      </c>
      <c r="AU185" s="159" t="s">
        <v>86</v>
      </c>
      <c r="AY185" s="18" t="s">
        <v>145</v>
      </c>
      <c r="BE185" s="160">
        <f>IF(N185="základní",J185,0)</f>
        <v>0</v>
      </c>
      <c r="BF185" s="160">
        <f>IF(N185="snížená",J185,0)</f>
        <v>0</v>
      </c>
      <c r="BG185" s="160">
        <f>IF(N185="zákl. přenesená",J185,0)</f>
        <v>0</v>
      </c>
      <c r="BH185" s="160">
        <f>IF(N185="sníž. přenesená",J185,0)</f>
        <v>0</v>
      </c>
      <c r="BI185" s="160">
        <f>IF(N185="nulová",J185,0)</f>
        <v>0</v>
      </c>
      <c r="BJ185" s="18" t="s">
        <v>19</v>
      </c>
      <c r="BK185" s="160">
        <f>ROUND(I185*H185,2)</f>
        <v>0</v>
      </c>
      <c r="BL185" s="18" t="s">
        <v>152</v>
      </c>
      <c r="BM185" s="159" t="s">
        <v>336</v>
      </c>
    </row>
    <row r="186" spans="2:51" s="15" customFormat="1" ht="12">
      <c r="B186" s="176"/>
      <c r="D186" s="162" t="s">
        <v>154</v>
      </c>
      <c r="E186" s="177" t="s">
        <v>1</v>
      </c>
      <c r="F186" s="178" t="s">
        <v>337</v>
      </c>
      <c r="H186" s="177" t="s">
        <v>1</v>
      </c>
      <c r="L186" s="176"/>
      <c r="M186" s="179"/>
      <c r="N186" s="180"/>
      <c r="O186" s="180"/>
      <c r="P186" s="180"/>
      <c r="Q186" s="180"/>
      <c r="R186" s="180"/>
      <c r="S186" s="180"/>
      <c r="T186" s="181"/>
      <c r="AT186" s="177" t="s">
        <v>154</v>
      </c>
      <c r="AU186" s="177" t="s">
        <v>86</v>
      </c>
      <c r="AV186" s="15" t="s">
        <v>19</v>
      </c>
      <c r="AW186" s="15" t="s">
        <v>34</v>
      </c>
      <c r="AX186" s="15" t="s">
        <v>79</v>
      </c>
      <c r="AY186" s="177" t="s">
        <v>145</v>
      </c>
    </row>
    <row r="187" spans="2:51" s="13" customFormat="1" ht="12">
      <c r="B187" s="161"/>
      <c r="D187" s="162" t="s">
        <v>154</v>
      </c>
      <c r="E187" s="163" t="s">
        <v>1</v>
      </c>
      <c r="F187" s="164" t="s">
        <v>338</v>
      </c>
      <c r="H187" s="165">
        <v>0.408</v>
      </c>
      <c r="L187" s="161"/>
      <c r="M187" s="166"/>
      <c r="N187" s="167"/>
      <c r="O187" s="167"/>
      <c r="P187" s="167"/>
      <c r="Q187" s="167"/>
      <c r="R187" s="167"/>
      <c r="S187" s="167"/>
      <c r="T187" s="168"/>
      <c r="AT187" s="163" t="s">
        <v>154</v>
      </c>
      <c r="AU187" s="163" t="s">
        <v>86</v>
      </c>
      <c r="AV187" s="13" t="s">
        <v>86</v>
      </c>
      <c r="AW187" s="13" t="s">
        <v>34</v>
      </c>
      <c r="AX187" s="13" t="s">
        <v>19</v>
      </c>
      <c r="AY187" s="163" t="s">
        <v>145</v>
      </c>
    </row>
    <row r="188" spans="1:65" s="2" customFormat="1" ht="21.75" customHeight="1">
      <c r="A188" s="30"/>
      <c r="B188" s="147"/>
      <c r="C188" s="148" t="s">
        <v>8</v>
      </c>
      <c r="D188" s="148" t="s">
        <v>148</v>
      </c>
      <c r="E188" s="149" t="s">
        <v>339</v>
      </c>
      <c r="F188" s="150" t="s">
        <v>340</v>
      </c>
      <c r="G188" s="151" t="s">
        <v>215</v>
      </c>
      <c r="H188" s="152">
        <v>52.518</v>
      </c>
      <c r="I188" s="153">
        <v>0</v>
      </c>
      <c r="J188" s="153">
        <f>ROUND(I188*H188,2)</f>
        <v>0</v>
      </c>
      <c r="K188" s="154"/>
      <c r="L188" s="31"/>
      <c r="M188" s="155" t="s">
        <v>1</v>
      </c>
      <c r="N188" s="156" t="s">
        <v>44</v>
      </c>
      <c r="O188" s="157">
        <v>0.47</v>
      </c>
      <c r="P188" s="157">
        <f>O188*H188</f>
        <v>24.68346</v>
      </c>
      <c r="Q188" s="157">
        <v>0.01838</v>
      </c>
      <c r="R188" s="157">
        <f>Q188*H188</f>
        <v>0.96528084</v>
      </c>
      <c r="S188" s="157">
        <v>0</v>
      </c>
      <c r="T188" s="158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9" t="s">
        <v>152</v>
      </c>
      <c r="AT188" s="159" t="s">
        <v>148</v>
      </c>
      <c r="AU188" s="159" t="s">
        <v>86</v>
      </c>
      <c r="AY188" s="18" t="s">
        <v>145</v>
      </c>
      <c r="BE188" s="160">
        <f>IF(N188="základní",J188,0)</f>
        <v>0</v>
      </c>
      <c r="BF188" s="160">
        <f>IF(N188="snížená",J188,0)</f>
        <v>0</v>
      </c>
      <c r="BG188" s="160">
        <f>IF(N188="zákl. přenesená",J188,0)</f>
        <v>0</v>
      </c>
      <c r="BH188" s="160">
        <f>IF(N188="sníž. přenesená",J188,0)</f>
        <v>0</v>
      </c>
      <c r="BI188" s="160">
        <f>IF(N188="nulová",J188,0)</f>
        <v>0</v>
      </c>
      <c r="BJ188" s="18" t="s">
        <v>19</v>
      </c>
      <c r="BK188" s="160">
        <f>ROUND(I188*H188,2)</f>
        <v>0</v>
      </c>
      <c r="BL188" s="18" t="s">
        <v>152</v>
      </c>
      <c r="BM188" s="159" t="s">
        <v>341</v>
      </c>
    </row>
    <row r="189" spans="2:51" s="13" customFormat="1" ht="22.5">
      <c r="B189" s="161"/>
      <c r="D189" s="162" t="s">
        <v>154</v>
      </c>
      <c r="E189" s="163" t="s">
        <v>1</v>
      </c>
      <c r="F189" s="164" t="s">
        <v>342</v>
      </c>
      <c r="H189" s="165">
        <v>52.09</v>
      </c>
      <c r="L189" s="161"/>
      <c r="M189" s="166"/>
      <c r="N189" s="167"/>
      <c r="O189" s="167"/>
      <c r="P189" s="167"/>
      <c r="Q189" s="167"/>
      <c r="R189" s="167"/>
      <c r="S189" s="167"/>
      <c r="T189" s="168"/>
      <c r="AT189" s="163" t="s">
        <v>154</v>
      </c>
      <c r="AU189" s="163" t="s">
        <v>86</v>
      </c>
      <c r="AV189" s="13" t="s">
        <v>86</v>
      </c>
      <c r="AW189" s="13" t="s">
        <v>34</v>
      </c>
      <c r="AX189" s="13" t="s">
        <v>79</v>
      </c>
      <c r="AY189" s="163" t="s">
        <v>145</v>
      </c>
    </row>
    <row r="190" spans="2:51" s="16" customFormat="1" ht="12">
      <c r="B190" s="199"/>
      <c r="D190" s="162" t="s">
        <v>154</v>
      </c>
      <c r="E190" s="200" t="s">
        <v>1</v>
      </c>
      <c r="F190" s="201" t="s">
        <v>343</v>
      </c>
      <c r="H190" s="202">
        <v>52.09</v>
      </c>
      <c r="L190" s="199"/>
      <c r="M190" s="203"/>
      <c r="N190" s="204"/>
      <c r="O190" s="204"/>
      <c r="P190" s="204"/>
      <c r="Q190" s="204"/>
      <c r="R190" s="204"/>
      <c r="S190" s="204"/>
      <c r="T190" s="205"/>
      <c r="AT190" s="200" t="s">
        <v>154</v>
      </c>
      <c r="AU190" s="200" t="s">
        <v>86</v>
      </c>
      <c r="AV190" s="16" t="s">
        <v>97</v>
      </c>
      <c r="AW190" s="16" t="s">
        <v>34</v>
      </c>
      <c r="AX190" s="16" t="s">
        <v>79</v>
      </c>
      <c r="AY190" s="200" t="s">
        <v>145</v>
      </c>
    </row>
    <row r="191" spans="2:51" s="13" customFormat="1" ht="12">
      <c r="B191" s="161"/>
      <c r="D191" s="162" t="s">
        <v>154</v>
      </c>
      <c r="E191" s="163" t="s">
        <v>1</v>
      </c>
      <c r="F191" s="164" t="s">
        <v>344</v>
      </c>
      <c r="H191" s="165">
        <v>61.08</v>
      </c>
      <c r="L191" s="161"/>
      <c r="M191" s="166"/>
      <c r="N191" s="167"/>
      <c r="O191" s="167"/>
      <c r="P191" s="167"/>
      <c r="Q191" s="167"/>
      <c r="R191" s="167"/>
      <c r="S191" s="167"/>
      <c r="T191" s="168"/>
      <c r="AT191" s="163" t="s">
        <v>154</v>
      </c>
      <c r="AU191" s="163" t="s">
        <v>86</v>
      </c>
      <c r="AV191" s="13" t="s">
        <v>86</v>
      </c>
      <c r="AW191" s="13" t="s">
        <v>34</v>
      </c>
      <c r="AX191" s="13" t="s">
        <v>79</v>
      </c>
      <c r="AY191" s="163" t="s">
        <v>145</v>
      </c>
    </row>
    <row r="192" spans="2:51" s="16" customFormat="1" ht="12">
      <c r="B192" s="199"/>
      <c r="D192" s="162" t="s">
        <v>154</v>
      </c>
      <c r="E192" s="200" t="s">
        <v>1</v>
      </c>
      <c r="F192" s="201" t="s">
        <v>343</v>
      </c>
      <c r="H192" s="202">
        <v>61.08</v>
      </c>
      <c r="L192" s="199"/>
      <c r="M192" s="203"/>
      <c r="N192" s="204"/>
      <c r="O192" s="204"/>
      <c r="P192" s="204"/>
      <c r="Q192" s="204"/>
      <c r="R192" s="204"/>
      <c r="S192" s="204"/>
      <c r="T192" s="205"/>
      <c r="AT192" s="200" t="s">
        <v>154</v>
      </c>
      <c r="AU192" s="200" t="s">
        <v>86</v>
      </c>
      <c r="AV192" s="16" t="s">
        <v>97</v>
      </c>
      <c r="AW192" s="16" t="s">
        <v>34</v>
      </c>
      <c r="AX192" s="16" t="s">
        <v>79</v>
      </c>
      <c r="AY192" s="200" t="s">
        <v>145</v>
      </c>
    </row>
    <row r="193" spans="2:51" s="13" customFormat="1" ht="22.5">
      <c r="B193" s="161"/>
      <c r="D193" s="162" t="s">
        <v>154</v>
      </c>
      <c r="E193" s="163" t="s">
        <v>1</v>
      </c>
      <c r="F193" s="164" t="s">
        <v>345</v>
      </c>
      <c r="H193" s="165">
        <v>46.29</v>
      </c>
      <c r="L193" s="161"/>
      <c r="M193" s="166"/>
      <c r="N193" s="167"/>
      <c r="O193" s="167"/>
      <c r="P193" s="167"/>
      <c r="Q193" s="167"/>
      <c r="R193" s="167"/>
      <c r="S193" s="167"/>
      <c r="T193" s="168"/>
      <c r="AT193" s="163" t="s">
        <v>154</v>
      </c>
      <c r="AU193" s="163" t="s">
        <v>86</v>
      </c>
      <c r="AV193" s="13" t="s">
        <v>86</v>
      </c>
      <c r="AW193" s="13" t="s">
        <v>34</v>
      </c>
      <c r="AX193" s="13" t="s">
        <v>79</v>
      </c>
      <c r="AY193" s="163" t="s">
        <v>145</v>
      </c>
    </row>
    <row r="194" spans="2:51" s="16" customFormat="1" ht="12">
      <c r="B194" s="199"/>
      <c r="D194" s="162" t="s">
        <v>154</v>
      </c>
      <c r="E194" s="200" t="s">
        <v>1</v>
      </c>
      <c r="F194" s="201" t="s">
        <v>343</v>
      </c>
      <c r="H194" s="202">
        <v>46.29</v>
      </c>
      <c r="L194" s="199"/>
      <c r="M194" s="203"/>
      <c r="N194" s="204"/>
      <c r="O194" s="204"/>
      <c r="P194" s="204"/>
      <c r="Q194" s="204"/>
      <c r="R194" s="204"/>
      <c r="S194" s="204"/>
      <c r="T194" s="205"/>
      <c r="AT194" s="200" t="s">
        <v>154</v>
      </c>
      <c r="AU194" s="200" t="s">
        <v>86</v>
      </c>
      <c r="AV194" s="16" t="s">
        <v>97</v>
      </c>
      <c r="AW194" s="16" t="s">
        <v>34</v>
      </c>
      <c r="AX194" s="16" t="s">
        <v>79</v>
      </c>
      <c r="AY194" s="200" t="s">
        <v>145</v>
      </c>
    </row>
    <row r="195" spans="2:51" s="13" customFormat="1" ht="22.5">
      <c r="B195" s="161"/>
      <c r="D195" s="162" t="s">
        <v>154</v>
      </c>
      <c r="E195" s="163" t="s">
        <v>1</v>
      </c>
      <c r="F195" s="164" t="s">
        <v>346</v>
      </c>
      <c r="H195" s="165">
        <v>61.6</v>
      </c>
      <c r="L195" s="161"/>
      <c r="M195" s="166"/>
      <c r="N195" s="167"/>
      <c r="O195" s="167"/>
      <c r="P195" s="167"/>
      <c r="Q195" s="167"/>
      <c r="R195" s="167"/>
      <c r="S195" s="167"/>
      <c r="T195" s="168"/>
      <c r="AT195" s="163" t="s">
        <v>154</v>
      </c>
      <c r="AU195" s="163" t="s">
        <v>86</v>
      </c>
      <c r="AV195" s="13" t="s">
        <v>86</v>
      </c>
      <c r="AW195" s="13" t="s">
        <v>34</v>
      </c>
      <c r="AX195" s="13" t="s">
        <v>79</v>
      </c>
      <c r="AY195" s="163" t="s">
        <v>145</v>
      </c>
    </row>
    <row r="196" spans="2:51" s="16" customFormat="1" ht="12">
      <c r="B196" s="199"/>
      <c r="D196" s="162" t="s">
        <v>154</v>
      </c>
      <c r="E196" s="200" t="s">
        <v>1</v>
      </c>
      <c r="F196" s="201" t="s">
        <v>343</v>
      </c>
      <c r="H196" s="202">
        <v>61.6</v>
      </c>
      <c r="L196" s="199"/>
      <c r="M196" s="203"/>
      <c r="N196" s="204"/>
      <c r="O196" s="204"/>
      <c r="P196" s="204"/>
      <c r="Q196" s="204"/>
      <c r="R196" s="204"/>
      <c r="S196" s="204"/>
      <c r="T196" s="205"/>
      <c r="AT196" s="200" t="s">
        <v>154</v>
      </c>
      <c r="AU196" s="200" t="s">
        <v>86</v>
      </c>
      <c r="AV196" s="16" t="s">
        <v>97</v>
      </c>
      <c r="AW196" s="16" t="s">
        <v>34</v>
      </c>
      <c r="AX196" s="16" t="s">
        <v>79</v>
      </c>
      <c r="AY196" s="200" t="s">
        <v>145</v>
      </c>
    </row>
    <row r="197" spans="2:51" s="13" customFormat="1" ht="12">
      <c r="B197" s="161"/>
      <c r="D197" s="162" t="s">
        <v>154</v>
      </c>
      <c r="E197" s="163" t="s">
        <v>1</v>
      </c>
      <c r="F197" s="164" t="s">
        <v>347</v>
      </c>
      <c r="H197" s="165">
        <v>193.5</v>
      </c>
      <c r="L197" s="161"/>
      <c r="M197" s="166"/>
      <c r="N197" s="167"/>
      <c r="O197" s="167"/>
      <c r="P197" s="167"/>
      <c r="Q197" s="167"/>
      <c r="R197" s="167"/>
      <c r="S197" s="167"/>
      <c r="T197" s="168"/>
      <c r="AT197" s="163" t="s">
        <v>154</v>
      </c>
      <c r="AU197" s="163" t="s">
        <v>86</v>
      </c>
      <c r="AV197" s="13" t="s">
        <v>86</v>
      </c>
      <c r="AW197" s="13" t="s">
        <v>34</v>
      </c>
      <c r="AX197" s="13" t="s">
        <v>79</v>
      </c>
      <c r="AY197" s="163" t="s">
        <v>145</v>
      </c>
    </row>
    <row r="198" spans="2:51" s="13" customFormat="1" ht="12">
      <c r="B198" s="161"/>
      <c r="D198" s="162" t="s">
        <v>154</v>
      </c>
      <c r="E198" s="163" t="s">
        <v>1</v>
      </c>
      <c r="F198" s="164" t="s">
        <v>348</v>
      </c>
      <c r="H198" s="165">
        <v>8.75</v>
      </c>
      <c r="L198" s="161"/>
      <c r="M198" s="166"/>
      <c r="N198" s="167"/>
      <c r="O198" s="167"/>
      <c r="P198" s="167"/>
      <c r="Q198" s="167"/>
      <c r="R198" s="167"/>
      <c r="S198" s="167"/>
      <c r="T198" s="168"/>
      <c r="AT198" s="163" t="s">
        <v>154</v>
      </c>
      <c r="AU198" s="163" t="s">
        <v>86</v>
      </c>
      <c r="AV198" s="13" t="s">
        <v>86</v>
      </c>
      <c r="AW198" s="13" t="s">
        <v>34</v>
      </c>
      <c r="AX198" s="13" t="s">
        <v>79</v>
      </c>
      <c r="AY198" s="163" t="s">
        <v>145</v>
      </c>
    </row>
    <row r="199" spans="2:51" s="13" customFormat="1" ht="12">
      <c r="B199" s="161"/>
      <c r="D199" s="162" t="s">
        <v>154</v>
      </c>
      <c r="E199" s="163" t="s">
        <v>1</v>
      </c>
      <c r="F199" s="164" t="s">
        <v>349</v>
      </c>
      <c r="H199" s="165">
        <v>-8.1</v>
      </c>
      <c r="L199" s="161"/>
      <c r="M199" s="166"/>
      <c r="N199" s="167"/>
      <c r="O199" s="167"/>
      <c r="P199" s="167"/>
      <c r="Q199" s="167"/>
      <c r="R199" s="167"/>
      <c r="S199" s="167"/>
      <c r="T199" s="168"/>
      <c r="AT199" s="163" t="s">
        <v>154</v>
      </c>
      <c r="AU199" s="163" t="s">
        <v>86</v>
      </c>
      <c r="AV199" s="13" t="s">
        <v>86</v>
      </c>
      <c r="AW199" s="13" t="s">
        <v>34</v>
      </c>
      <c r="AX199" s="13" t="s">
        <v>79</v>
      </c>
      <c r="AY199" s="163" t="s">
        <v>145</v>
      </c>
    </row>
    <row r="200" spans="2:51" s="13" customFormat="1" ht="12">
      <c r="B200" s="161"/>
      <c r="D200" s="162" t="s">
        <v>154</v>
      </c>
      <c r="E200" s="163" t="s">
        <v>1</v>
      </c>
      <c r="F200" s="164" t="s">
        <v>350</v>
      </c>
      <c r="H200" s="165">
        <v>-5.7</v>
      </c>
      <c r="L200" s="161"/>
      <c r="M200" s="166"/>
      <c r="N200" s="167"/>
      <c r="O200" s="167"/>
      <c r="P200" s="167"/>
      <c r="Q200" s="167"/>
      <c r="R200" s="167"/>
      <c r="S200" s="167"/>
      <c r="T200" s="168"/>
      <c r="AT200" s="163" t="s">
        <v>154</v>
      </c>
      <c r="AU200" s="163" t="s">
        <v>86</v>
      </c>
      <c r="AV200" s="13" t="s">
        <v>86</v>
      </c>
      <c r="AW200" s="13" t="s">
        <v>34</v>
      </c>
      <c r="AX200" s="13" t="s">
        <v>79</v>
      </c>
      <c r="AY200" s="163" t="s">
        <v>145</v>
      </c>
    </row>
    <row r="201" spans="2:51" s="13" customFormat="1" ht="12">
      <c r="B201" s="161"/>
      <c r="D201" s="162" t="s">
        <v>154</v>
      </c>
      <c r="E201" s="163" t="s">
        <v>1</v>
      </c>
      <c r="F201" s="164" t="s">
        <v>351</v>
      </c>
      <c r="H201" s="165">
        <v>-3.52</v>
      </c>
      <c r="L201" s="161"/>
      <c r="M201" s="166"/>
      <c r="N201" s="167"/>
      <c r="O201" s="167"/>
      <c r="P201" s="167"/>
      <c r="Q201" s="167"/>
      <c r="R201" s="167"/>
      <c r="S201" s="167"/>
      <c r="T201" s="168"/>
      <c r="AT201" s="163" t="s">
        <v>154</v>
      </c>
      <c r="AU201" s="163" t="s">
        <v>86</v>
      </c>
      <c r="AV201" s="13" t="s">
        <v>86</v>
      </c>
      <c r="AW201" s="13" t="s">
        <v>34</v>
      </c>
      <c r="AX201" s="13" t="s">
        <v>79</v>
      </c>
      <c r="AY201" s="163" t="s">
        <v>145</v>
      </c>
    </row>
    <row r="202" spans="2:51" s="13" customFormat="1" ht="12">
      <c r="B202" s="161"/>
      <c r="D202" s="162" t="s">
        <v>154</v>
      </c>
      <c r="E202" s="163" t="s">
        <v>1</v>
      </c>
      <c r="F202" s="164" t="s">
        <v>352</v>
      </c>
      <c r="H202" s="165">
        <v>-6.93</v>
      </c>
      <c r="L202" s="161"/>
      <c r="M202" s="166"/>
      <c r="N202" s="167"/>
      <c r="O202" s="167"/>
      <c r="P202" s="167"/>
      <c r="Q202" s="167"/>
      <c r="R202" s="167"/>
      <c r="S202" s="167"/>
      <c r="T202" s="168"/>
      <c r="AT202" s="163" t="s">
        <v>154</v>
      </c>
      <c r="AU202" s="163" t="s">
        <v>86</v>
      </c>
      <c r="AV202" s="13" t="s">
        <v>86</v>
      </c>
      <c r="AW202" s="13" t="s">
        <v>34</v>
      </c>
      <c r="AX202" s="13" t="s">
        <v>79</v>
      </c>
      <c r="AY202" s="163" t="s">
        <v>145</v>
      </c>
    </row>
    <row r="203" spans="2:51" s="13" customFormat="1" ht="12">
      <c r="B203" s="161"/>
      <c r="D203" s="162" t="s">
        <v>154</v>
      </c>
      <c r="E203" s="163" t="s">
        <v>1</v>
      </c>
      <c r="F203" s="164" t="s">
        <v>353</v>
      </c>
      <c r="H203" s="165">
        <v>10.656</v>
      </c>
      <c r="L203" s="161"/>
      <c r="M203" s="166"/>
      <c r="N203" s="167"/>
      <c r="O203" s="167"/>
      <c r="P203" s="167"/>
      <c r="Q203" s="167"/>
      <c r="R203" s="167"/>
      <c r="S203" s="167"/>
      <c r="T203" s="168"/>
      <c r="AT203" s="163" t="s">
        <v>154</v>
      </c>
      <c r="AU203" s="163" t="s">
        <v>86</v>
      </c>
      <c r="AV203" s="13" t="s">
        <v>86</v>
      </c>
      <c r="AW203" s="13" t="s">
        <v>34</v>
      </c>
      <c r="AX203" s="13" t="s">
        <v>79</v>
      </c>
      <c r="AY203" s="163" t="s">
        <v>145</v>
      </c>
    </row>
    <row r="204" spans="2:51" s="13" customFormat="1" ht="12">
      <c r="B204" s="161"/>
      <c r="D204" s="162" t="s">
        <v>154</v>
      </c>
      <c r="E204" s="163" t="s">
        <v>1</v>
      </c>
      <c r="F204" s="164" t="s">
        <v>354</v>
      </c>
      <c r="H204" s="165">
        <v>5.76</v>
      </c>
      <c r="L204" s="161"/>
      <c r="M204" s="166"/>
      <c r="N204" s="167"/>
      <c r="O204" s="167"/>
      <c r="P204" s="167"/>
      <c r="Q204" s="167"/>
      <c r="R204" s="167"/>
      <c r="S204" s="167"/>
      <c r="T204" s="168"/>
      <c r="AT204" s="163" t="s">
        <v>154</v>
      </c>
      <c r="AU204" s="163" t="s">
        <v>86</v>
      </c>
      <c r="AV204" s="13" t="s">
        <v>86</v>
      </c>
      <c r="AW204" s="13" t="s">
        <v>34</v>
      </c>
      <c r="AX204" s="13" t="s">
        <v>79</v>
      </c>
      <c r="AY204" s="163" t="s">
        <v>145</v>
      </c>
    </row>
    <row r="205" spans="2:51" s="13" customFormat="1" ht="12">
      <c r="B205" s="161"/>
      <c r="D205" s="162" t="s">
        <v>154</v>
      </c>
      <c r="E205" s="163" t="s">
        <v>1</v>
      </c>
      <c r="F205" s="164" t="s">
        <v>355</v>
      </c>
      <c r="H205" s="165">
        <v>2.01</v>
      </c>
      <c r="L205" s="161"/>
      <c r="M205" s="166"/>
      <c r="N205" s="167"/>
      <c r="O205" s="167"/>
      <c r="P205" s="167"/>
      <c r="Q205" s="167"/>
      <c r="R205" s="167"/>
      <c r="S205" s="167"/>
      <c r="T205" s="168"/>
      <c r="AT205" s="163" t="s">
        <v>154</v>
      </c>
      <c r="AU205" s="163" t="s">
        <v>86</v>
      </c>
      <c r="AV205" s="13" t="s">
        <v>86</v>
      </c>
      <c r="AW205" s="13" t="s">
        <v>34</v>
      </c>
      <c r="AX205" s="13" t="s">
        <v>79</v>
      </c>
      <c r="AY205" s="163" t="s">
        <v>145</v>
      </c>
    </row>
    <row r="206" spans="2:51" s="16" customFormat="1" ht="12">
      <c r="B206" s="199"/>
      <c r="D206" s="162" t="s">
        <v>154</v>
      </c>
      <c r="E206" s="200" t="s">
        <v>1</v>
      </c>
      <c r="F206" s="201" t="s">
        <v>343</v>
      </c>
      <c r="H206" s="202">
        <v>196.426</v>
      </c>
      <c r="L206" s="199"/>
      <c r="M206" s="203"/>
      <c r="N206" s="204"/>
      <c r="O206" s="204"/>
      <c r="P206" s="204"/>
      <c r="Q206" s="204"/>
      <c r="R206" s="204"/>
      <c r="S206" s="204"/>
      <c r="T206" s="205"/>
      <c r="AT206" s="200" t="s">
        <v>154</v>
      </c>
      <c r="AU206" s="200" t="s">
        <v>86</v>
      </c>
      <c r="AV206" s="16" t="s">
        <v>97</v>
      </c>
      <c r="AW206" s="16" t="s">
        <v>34</v>
      </c>
      <c r="AX206" s="16" t="s">
        <v>79</v>
      </c>
      <c r="AY206" s="200" t="s">
        <v>145</v>
      </c>
    </row>
    <row r="207" spans="2:51" s="15" customFormat="1" ht="12">
      <c r="B207" s="176"/>
      <c r="D207" s="162" t="s">
        <v>154</v>
      </c>
      <c r="E207" s="177" t="s">
        <v>1</v>
      </c>
      <c r="F207" s="178" t="s">
        <v>356</v>
      </c>
      <c r="H207" s="177" t="s">
        <v>1</v>
      </c>
      <c r="L207" s="176"/>
      <c r="M207" s="179"/>
      <c r="N207" s="180"/>
      <c r="O207" s="180"/>
      <c r="P207" s="180"/>
      <c r="Q207" s="180"/>
      <c r="R207" s="180"/>
      <c r="S207" s="180"/>
      <c r="T207" s="181"/>
      <c r="AT207" s="177" t="s">
        <v>154</v>
      </c>
      <c r="AU207" s="177" t="s">
        <v>86</v>
      </c>
      <c r="AV207" s="15" t="s">
        <v>19</v>
      </c>
      <c r="AW207" s="15" t="s">
        <v>34</v>
      </c>
      <c r="AX207" s="15" t="s">
        <v>79</v>
      </c>
      <c r="AY207" s="177" t="s">
        <v>145</v>
      </c>
    </row>
    <row r="208" spans="2:51" s="13" customFormat="1" ht="12">
      <c r="B208" s="161"/>
      <c r="D208" s="162" t="s">
        <v>154</v>
      </c>
      <c r="E208" s="163" t="s">
        <v>1</v>
      </c>
      <c r="F208" s="164" t="s">
        <v>357</v>
      </c>
      <c r="H208" s="165">
        <v>-42.448</v>
      </c>
      <c r="L208" s="161"/>
      <c r="M208" s="166"/>
      <c r="N208" s="167"/>
      <c r="O208" s="167"/>
      <c r="P208" s="167"/>
      <c r="Q208" s="167"/>
      <c r="R208" s="167"/>
      <c r="S208" s="167"/>
      <c r="T208" s="168"/>
      <c r="AT208" s="163" t="s">
        <v>154</v>
      </c>
      <c r="AU208" s="163" t="s">
        <v>86</v>
      </c>
      <c r="AV208" s="13" t="s">
        <v>86</v>
      </c>
      <c r="AW208" s="13" t="s">
        <v>34</v>
      </c>
      <c r="AX208" s="13" t="s">
        <v>79</v>
      </c>
      <c r="AY208" s="163" t="s">
        <v>145</v>
      </c>
    </row>
    <row r="209" spans="2:51" s="15" customFormat="1" ht="12">
      <c r="B209" s="176"/>
      <c r="D209" s="162" t="s">
        <v>154</v>
      </c>
      <c r="E209" s="177" t="s">
        <v>1</v>
      </c>
      <c r="F209" s="178" t="s">
        <v>358</v>
      </c>
      <c r="H209" s="177" t="s">
        <v>1</v>
      </c>
      <c r="L209" s="176"/>
      <c r="M209" s="179"/>
      <c r="N209" s="180"/>
      <c r="O209" s="180"/>
      <c r="P209" s="180"/>
      <c r="Q209" s="180"/>
      <c r="R209" s="180"/>
      <c r="S209" s="180"/>
      <c r="T209" s="181"/>
      <c r="AT209" s="177" t="s">
        <v>154</v>
      </c>
      <c r="AU209" s="177" t="s">
        <v>86</v>
      </c>
      <c r="AV209" s="15" t="s">
        <v>19</v>
      </c>
      <c r="AW209" s="15" t="s">
        <v>34</v>
      </c>
      <c r="AX209" s="15" t="s">
        <v>79</v>
      </c>
      <c r="AY209" s="177" t="s">
        <v>145</v>
      </c>
    </row>
    <row r="210" spans="2:51" s="13" customFormat="1" ht="12">
      <c r="B210" s="161"/>
      <c r="D210" s="162" t="s">
        <v>154</v>
      </c>
      <c r="E210" s="163" t="s">
        <v>1</v>
      </c>
      <c r="F210" s="164" t="s">
        <v>359</v>
      </c>
      <c r="H210" s="165">
        <v>-22.52</v>
      </c>
      <c r="L210" s="161"/>
      <c r="M210" s="166"/>
      <c r="N210" s="167"/>
      <c r="O210" s="167"/>
      <c r="P210" s="167"/>
      <c r="Q210" s="167"/>
      <c r="R210" s="167"/>
      <c r="S210" s="167"/>
      <c r="T210" s="168"/>
      <c r="AT210" s="163" t="s">
        <v>154</v>
      </c>
      <c r="AU210" s="163" t="s">
        <v>86</v>
      </c>
      <c r="AV210" s="13" t="s">
        <v>86</v>
      </c>
      <c r="AW210" s="13" t="s">
        <v>34</v>
      </c>
      <c r="AX210" s="13" t="s">
        <v>79</v>
      </c>
      <c r="AY210" s="163" t="s">
        <v>145</v>
      </c>
    </row>
    <row r="211" spans="2:51" s="15" customFormat="1" ht="12">
      <c r="B211" s="176"/>
      <c r="D211" s="162" t="s">
        <v>154</v>
      </c>
      <c r="E211" s="177" t="s">
        <v>1</v>
      </c>
      <c r="F211" s="178" t="s">
        <v>360</v>
      </c>
      <c r="H211" s="177" t="s">
        <v>1</v>
      </c>
      <c r="L211" s="176"/>
      <c r="M211" s="179"/>
      <c r="N211" s="180"/>
      <c r="O211" s="180"/>
      <c r="P211" s="180"/>
      <c r="Q211" s="180"/>
      <c r="R211" s="180"/>
      <c r="S211" s="180"/>
      <c r="T211" s="181"/>
      <c r="AT211" s="177" t="s">
        <v>154</v>
      </c>
      <c r="AU211" s="177" t="s">
        <v>86</v>
      </c>
      <c r="AV211" s="15" t="s">
        <v>19</v>
      </c>
      <c r="AW211" s="15" t="s">
        <v>34</v>
      </c>
      <c r="AX211" s="15" t="s">
        <v>79</v>
      </c>
      <c r="AY211" s="177" t="s">
        <v>145</v>
      </c>
    </row>
    <row r="212" spans="2:51" s="13" customFormat="1" ht="12">
      <c r="B212" s="161"/>
      <c r="D212" s="162" t="s">
        <v>154</v>
      </c>
      <c r="E212" s="163" t="s">
        <v>1</v>
      </c>
      <c r="F212" s="164" t="s">
        <v>361</v>
      </c>
      <c r="H212" s="165">
        <v>-300</v>
      </c>
      <c r="L212" s="161"/>
      <c r="M212" s="166"/>
      <c r="N212" s="167"/>
      <c r="O212" s="167"/>
      <c r="P212" s="167"/>
      <c r="Q212" s="167"/>
      <c r="R212" s="167"/>
      <c r="S212" s="167"/>
      <c r="T212" s="168"/>
      <c r="AT212" s="163" t="s">
        <v>154</v>
      </c>
      <c r="AU212" s="163" t="s">
        <v>86</v>
      </c>
      <c r="AV212" s="13" t="s">
        <v>86</v>
      </c>
      <c r="AW212" s="13" t="s">
        <v>34</v>
      </c>
      <c r="AX212" s="13" t="s">
        <v>79</v>
      </c>
      <c r="AY212" s="163" t="s">
        <v>145</v>
      </c>
    </row>
    <row r="213" spans="2:51" s="14" customFormat="1" ht="12">
      <c r="B213" s="169"/>
      <c r="D213" s="162" t="s">
        <v>154</v>
      </c>
      <c r="E213" s="170" t="s">
        <v>1</v>
      </c>
      <c r="F213" s="171" t="s">
        <v>187</v>
      </c>
      <c r="H213" s="172">
        <v>52.518</v>
      </c>
      <c r="L213" s="169"/>
      <c r="M213" s="173"/>
      <c r="N213" s="174"/>
      <c r="O213" s="174"/>
      <c r="P213" s="174"/>
      <c r="Q213" s="174"/>
      <c r="R213" s="174"/>
      <c r="S213" s="174"/>
      <c r="T213" s="175"/>
      <c r="AT213" s="170" t="s">
        <v>154</v>
      </c>
      <c r="AU213" s="170" t="s">
        <v>86</v>
      </c>
      <c r="AV213" s="14" t="s">
        <v>152</v>
      </c>
      <c r="AW213" s="14" t="s">
        <v>34</v>
      </c>
      <c r="AX213" s="14" t="s">
        <v>19</v>
      </c>
      <c r="AY213" s="170" t="s">
        <v>145</v>
      </c>
    </row>
    <row r="214" spans="1:65" s="2" customFormat="1" ht="21.75" customHeight="1">
      <c r="A214" s="30"/>
      <c r="B214" s="147"/>
      <c r="C214" s="148" t="s">
        <v>181</v>
      </c>
      <c r="D214" s="148" t="s">
        <v>148</v>
      </c>
      <c r="E214" s="149" t="s">
        <v>362</v>
      </c>
      <c r="F214" s="150" t="s">
        <v>363</v>
      </c>
      <c r="G214" s="151" t="s">
        <v>215</v>
      </c>
      <c r="H214" s="152">
        <v>42.448</v>
      </c>
      <c r="I214" s="153">
        <v>0</v>
      </c>
      <c r="J214" s="153">
        <f>ROUND(I214*H214,2)</f>
        <v>0</v>
      </c>
      <c r="K214" s="154"/>
      <c r="L214" s="31"/>
      <c r="M214" s="155" t="s">
        <v>1</v>
      </c>
      <c r="N214" s="156" t="s">
        <v>44</v>
      </c>
      <c r="O214" s="157">
        <v>1.355</v>
      </c>
      <c r="P214" s="157">
        <f>O214*H214</f>
        <v>57.51704</v>
      </c>
      <c r="Q214" s="157">
        <v>0.03358</v>
      </c>
      <c r="R214" s="157">
        <f>Q214*H214</f>
        <v>1.42540384</v>
      </c>
      <c r="S214" s="157">
        <v>0</v>
      </c>
      <c r="T214" s="158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9" t="s">
        <v>152</v>
      </c>
      <c r="AT214" s="159" t="s">
        <v>148</v>
      </c>
      <c r="AU214" s="159" t="s">
        <v>86</v>
      </c>
      <c r="AY214" s="18" t="s">
        <v>145</v>
      </c>
      <c r="BE214" s="160">
        <f>IF(N214="základní",J214,0)</f>
        <v>0</v>
      </c>
      <c r="BF214" s="160">
        <f>IF(N214="snížená",J214,0)</f>
        <v>0</v>
      </c>
      <c r="BG214" s="160">
        <f>IF(N214="zákl. přenesená",J214,0)</f>
        <v>0</v>
      </c>
      <c r="BH214" s="160">
        <f>IF(N214="sníž. přenesená",J214,0)</f>
        <v>0</v>
      </c>
      <c r="BI214" s="160">
        <f>IF(N214="nulová",J214,0)</f>
        <v>0</v>
      </c>
      <c r="BJ214" s="18" t="s">
        <v>19</v>
      </c>
      <c r="BK214" s="160">
        <f>ROUND(I214*H214,2)</f>
        <v>0</v>
      </c>
      <c r="BL214" s="18" t="s">
        <v>152</v>
      </c>
      <c r="BM214" s="159" t="s">
        <v>364</v>
      </c>
    </row>
    <row r="215" spans="2:51" s="13" customFormat="1" ht="12">
      <c r="B215" s="161"/>
      <c r="D215" s="162" t="s">
        <v>154</v>
      </c>
      <c r="E215" s="163" t="s">
        <v>1</v>
      </c>
      <c r="F215" s="164" t="s">
        <v>365</v>
      </c>
      <c r="H215" s="165">
        <v>5.26</v>
      </c>
      <c r="L215" s="161"/>
      <c r="M215" s="166"/>
      <c r="N215" s="167"/>
      <c r="O215" s="167"/>
      <c r="P215" s="167"/>
      <c r="Q215" s="167"/>
      <c r="R215" s="167"/>
      <c r="S215" s="167"/>
      <c r="T215" s="168"/>
      <c r="AT215" s="163" t="s">
        <v>154</v>
      </c>
      <c r="AU215" s="163" t="s">
        <v>86</v>
      </c>
      <c r="AV215" s="13" t="s">
        <v>86</v>
      </c>
      <c r="AW215" s="13" t="s">
        <v>34</v>
      </c>
      <c r="AX215" s="13" t="s">
        <v>79</v>
      </c>
      <c r="AY215" s="163" t="s">
        <v>145</v>
      </c>
    </row>
    <row r="216" spans="2:51" s="13" customFormat="1" ht="12">
      <c r="B216" s="161"/>
      <c r="D216" s="162" t="s">
        <v>154</v>
      </c>
      <c r="E216" s="163" t="s">
        <v>1</v>
      </c>
      <c r="F216" s="164" t="s">
        <v>366</v>
      </c>
      <c r="H216" s="165">
        <v>5.76</v>
      </c>
      <c r="L216" s="161"/>
      <c r="M216" s="166"/>
      <c r="N216" s="167"/>
      <c r="O216" s="167"/>
      <c r="P216" s="167"/>
      <c r="Q216" s="167"/>
      <c r="R216" s="167"/>
      <c r="S216" s="167"/>
      <c r="T216" s="168"/>
      <c r="AT216" s="163" t="s">
        <v>154</v>
      </c>
      <c r="AU216" s="163" t="s">
        <v>86</v>
      </c>
      <c r="AV216" s="13" t="s">
        <v>86</v>
      </c>
      <c r="AW216" s="13" t="s">
        <v>34</v>
      </c>
      <c r="AX216" s="13" t="s">
        <v>79</v>
      </c>
      <c r="AY216" s="163" t="s">
        <v>145</v>
      </c>
    </row>
    <row r="217" spans="2:51" s="13" customFormat="1" ht="12">
      <c r="B217" s="161"/>
      <c r="D217" s="162" t="s">
        <v>154</v>
      </c>
      <c r="E217" s="163" t="s">
        <v>1</v>
      </c>
      <c r="F217" s="164" t="s">
        <v>367</v>
      </c>
      <c r="H217" s="165">
        <v>4.8</v>
      </c>
      <c r="L217" s="161"/>
      <c r="M217" s="166"/>
      <c r="N217" s="167"/>
      <c r="O217" s="167"/>
      <c r="P217" s="167"/>
      <c r="Q217" s="167"/>
      <c r="R217" s="167"/>
      <c r="S217" s="167"/>
      <c r="T217" s="168"/>
      <c r="AT217" s="163" t="s">
        <v>154</v>
      </c>
      <c r="AU217" s="163" t="s">
        <v>86</v>
      </c>
      <c r="AV217" s="13" t="s">
        <v>86</v>
      </c>
      <c r="AW217" s="13" t="s">
        <v>34</v>
      </c>
      <c r="AX217" s="13" t="s">
        <v>79</v>
      </c>
      <c r="AY217" s="163" t="s">
        <v>145</v>
      </c>
    </row>
    <row r="218" spans="2:51" s="13" customFormat="1" ht="12">
      <c r="B218" s="161"/>
      <c r="D218" s="162" t="s">
        <v>154</v>
      </c>
      <c r="E218" s="163" t="s">
        <v>1</v>
      </c>
      <c r="F218" s="164" t="s">
        <v>368</v>
      </c>
      <c r="H218" s="165">
        <v>10.41</v>
      </c>
      <c r="L218" s="161"/>
      <c r="M218" s="166"/>
      <c r="N218" s="167"/>
      <c r="O218" s="167"/>
      <c r="P218" s="167"/>
      <c r="Q218" s="167"/>
      <c r="R218" s="167"/>
      <c r="S218" s="167"/>
      <c r="T218" s="168"/>
      <c r="AT218" s="163" t="s">
        <v>154</v>
      </c>
      <c r="AU218" s="163" t="s">
        <v>86</v>
      </c>
      <c r="AV218" s="13" t="s">
        <v>86</v>
      </c>
      <c r="AW218" s="13" t="s">
        <v>34</v>
      </c>
      <c r="AX218" s="13" t="s">
        <v>79</v>
      </c>
      <c r="AY218" s="163" t="s">
        <v>145</v>
      </c>
    </row>
    <row r="219" spans="2:51" s="13" customFormat="1" ht="12">
      <c r="B219" s="161"/>
      <c r="D219" s="162" t="s">
        <v>154</v>
      </c>
      <c r="E219" s="163" t="s">
        <v>1</v>
      </c>
      <c r="F219" s="164" t="s">
        <v>369</v>
      </c>
      <c r="H219" s="165">
        <v>9.216</v>
      </c>
      <c r="L219" s="161"/>
      <c r="M219" s="166"/>
      <c r="N219" s="167"/>
      <c r="O219" s="167"/>
      <c r="P219" s="167"/>
      <c r="Q219" s="167"/>
      <c r="R219" s="167"/>
      <c r="S219" s="167"/>
      <c r="T219" s="168"/>
      <c r="AT219" s="163" t="s">
        <v>154</v>
      </c>
      <c r="AU219" s="163" t="s">
        <v>86</v>
      </c>
      <c r="AV219" s="13" t="s">
        <v>86</v>
      </c>
      <c r="AW219" s="13" t="s">
        <v>34</v>
      </c>
      <c r="AX219" s="13" t="s">
        <v>79</v>
      </c>
      <c r="AY219" s="163" t="s">
        <v>145</v>
      </c>
    </row>
    <row r="220" spans="2:51" s="13" customFormat="1" ht="12">
      <c r="B220" s="161"/>
      <c r="D220" s="162" t="s">
        <v>154</v>
      </c>
      <c r="E220" s="163" t="s">
        <v>1</v>
      </c>
      <c r="F220" s="164" t="s">
        <v>370</v>
      </c>
      <c r="H220" s="165">
        <v>4.992</v>
      </c>
      <c r="L220" s="161"/>
      <c r="M220" s="166"/>
      <c r="N220" s="167"/>
      <c r="O220" s="167"/>
      <c r="P220" s="167"/>
      <c r="Q220" s="167"/>
      <c r="R220" s="167"/>
      <c r="S220" s="167"/>
      <c r="T220" s="168"/>
      <c r="AT220" s="163" t="s">
        <v>154</v>
      </c>
      <c r="AU220" s="163" t="s">
        <v>86</v>
      </c>
      <c r="AV220" s="13" t="s">
        <v>86</v>
      </c>
      <c r="AW220" s="13" t="s">
        <v>34</v>
      </c>
      <c r="AX220" s="13" t="s">
        <v>79</v>
      </c>
      <c r="AY220" s="163" t="s">
        <v>145</v>
      </c>
    </row>
    <row r="221" spans="2:51" s="13" customFormat="1" ht="12">
      <c r="B221" s="161"/>
      <c r="D221" s="162" t="s">
        <v>154</v>
      </c>
      <c r="E221" s="163" t="s">
        <v>1</v>
      </c>
      <c r="F221" s="164" t="s">
        <v>355</v>
      </c>
      <c r="H221" s="165">
        <v>2.01</v>
      </c>
      <c r="L221" s="161"/>
      <c r="M221" s="166"/>
      <c r="N221" s="167"/>
      <c r="O221" s="167"/>
      <c r="P221" s="167"/>
      <c r="Q221" s="167"/>
      <c r="R221" s="167"/>
      <c r="S221" s="167"/>
      <c r="T221" s="168"/>
      <c r="AT221" s="163" t="s">
        <v>154</v>
      </c>
      <c r="AU221" s="163" t="s">
        <v>86</v>
      </c>
      <c r="AV221" s="13" t="s">
        <v>86</v>
      </c>
      <c r="AW221" s="13" t="s">
        <v>34</v>
      </c>
      <c r="AX221" s="13" t="s">
        <v>79</v>
      </c>
      <c r="AY221" s="163" t="s">
        <v>145</v>
      </c>
    </row>
    <row r="222" spans="2:51" s="14" customFormat="1" ht="12">
      <c r="B222" s="169"/>
      <c r="D222" s="162" t="s">
        <v>154</v>
      </c>
      <c r="E222" s="170" t="s">
        <v>1</v>
      </c>
      <c r="F222" s="171" t="s">
        <v>187</v>
      </c>
      <c r="H222" s="172">
        <v>42.448</v>
      </c>
      <c r="L222" s="169"/>
      <c r="M222" s="173"/>
      <c r="N222" s="174"/>
      <c r="O222" s="174"/>
      <c r="P222" s="174"/>
      <c r="Q222" s="174"/>
      <c r="R222" s="174"/>
      <c r="S222" s="174"/>
      <c r="T222" s="175"/>
      <c r="AT222" s="170" t="s">
        <v>154</v>
      </c>
      <c r="AU222" s="170" t="s">
        <v>86</v>
      </c>
      <c r="AV222" s="14" t="s">
        <v>152</v>
      </c>
      <c r="AW222" s="14" t="s">
        <v>34</v>
      </c>
      <c r="AX222" s="14" t="s">
        <v>19</v>
      </c>
      <c r="AY222" s="170" t="s">
        <v>145</v>
      </c>
    </row>
    <row r="223" spans="1:65" s="2" customFormat="1" ht="21.75" customHeight="1">
      <c r="A223" s="30"/>
      <c r="B223" s="147"/>
      <c r="C223" s="148" t="s">
        <v>195</v>
      </c>
      <c r="D223" s="148" t="s">
        <v>148</v>
      </c>
      <c r="E223" s="149" t="s">
        <v>371</v>
      </c>
      <c r="F223" s="150" t="s">
        <v>372</v>
      </c>
      <c r="G223" s="151" t="s">
        <v>215</v>
      </c>
      <c r="H223" s="152">
        <v>150</v>
      </c>
      <c r="I223" s="153">
        <v>0</v>
      </c>
      <c r="J223" s="153">
        <f>ROUND(I223*H223,2)</f>
        <v>0</v>
      </c>
      <c r="K223" s="154"/>
      <c r="L223" s="31"/>
      <c r="M223" s="155" t="s">
        <v>1</v>
      </c>
      <c r="N223" s="156" t="s">
        <v>44</v>
      </c>
      <c r="O223" s="157">
        <v>0.565</v>
      </c>
      <c r="P223" s="157">
        <f>O223*H223</f>
        <v>84.74999999999999</v>
      </c>
      <c r="Q223" s="157">
        <v>0.01455</v>
      </c>
      <c r="R223" s="157">
        <f>Q223*H223</f>
        <v>2.1825</v>
      </c>
      <c r="S223" s="157">
        <v>0</v>
      </c>
      <c r="T223" s="158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9" t="s">
        <v>152</v>
      </c>
      <c r="AT223" s="159" t="s">
        <v>148</v>
      </c>
      <c r="AU223" s="159" t="s">
        <v>86</v>
      </c>
      <c r="AY223" s="18" t="s">
        <v>145</v>
      </c>
      <c r="BE223" s="160">
        <f>IF(N223="základní",J223,0)</f>
        <v>0</v>
      </c>
      <c r="BF223" s="160">
        <f>IF(N223="snížená",J223,0)</f>
        <v>0</v>
      </c>
      <c r="BG223" s="160">
        <f>IF(N223="zákl. přenesená",J223,0)</f>
        <v>0</v>
      </c>
      <c r="BH223" s="160">
        <f>IF(N223="sníž. přenesená",J223,0)</f>
        <v>0</v>
      </c>
      <c r="BI223" s="160">
        <f>IF(N223="nulová",J223,0)</f>
        <v>0</v>
      </c>
      <c r="BJ223" s="18" t="s">
        <v>19</v>
      </c>
      <c r="BK223" s="160">
        <f>ROUND(I223*H223,2)</f>
        <v>0</v>
      </c>
      <c r="BL223" s="18" t="s">
        <v>152</v>
      </c>
      <c r="BM223" s="159" t="s">
        <v>373</v>
      </c>
    </row>
    <row r="224" spans="2:51" s="15" customFormat="1" ht="12">
      <c r="B224" s="176"/>
      <c r="D224" s="162" t="s">
        <v>154</v>
      </c>
      <c r="E224" s="177" t="s">
        <v>1</v>
      </c>
      <c r="F224" s="178" t="s">
        <v>374</v>
      </c>
      <c r="H224" s="177" t="s">
        <v>1</v>
      </c>
      <c r="L224" s="176"/>
      <c r="M224" s="179"/>
      <c r="N224" s="180"/>
      <c r="O224" s="180"/>
      <c r="P224" s="180"/>
      <c r="Q224" s="180"/>
      <c r="R224" s="180"/>
      <c r="S224" s="180"/>
      <c r="T224" s="181"/>
      <c r="AT224" s="177" t="s">
        <v>154</v>
      </c>
      <c r="AU224" s="177" t="s">
        <v>86</v>
      </c>
      <c r="AV224" s="15" t="s">
        <v>19</v>
      </c>
      <c r="AW224" s="15" t="s">
        <v>34</v>
      </c>
      <c r="AX224" s="15" t="s">
        <v>79</v>
      </c>
      <c r="AY224" s="177" t="s">
        <v>145</v>
      </c>
    </row>
    <row r="225" spans="2:51" s="13" customFormat="1" ht="12">
      <c r="B225" s="161"/>
      <c r="D225" s="162" t="s">
        <v>154</v>
      </c>
      <c r="E225" s="163" t="s">
        <v>1</v>
      </c>
      <c r="F225" s="164">
        <v>150</v>
      </c>
      <c r="H225" s="165">
        <v>150</v>
      </c>
      <c r="L225" s="161"/>
      <c r="M225" s="166"/>
      <c r="N225" s="167"/>
      <c r="O225" s="167"/>
      <c r="P225" s="167"/>
      <c r="Q225" s="167"/>
      <c r="R225" s="167"/>
      <c r="S225" s="167"/>
      <c r="T225" s="168"/>
      <c r="AT225" s="163" t="s">
        <v>154</v>
      </c>
      <c r="AU225" s="163" t="s">
        <v>86</v>
      </c>
      <c r="AV225" s="13" t="s">
        <v>86</v>
      </c>
      <c r="AW225" s="13" t="s">
        <v>34</v>
      </c>
      <c r="AX225" s="13" t="s">
        <v>19</v>
      </c>
      <c r="AY225" s="163" t="s">
        <v>145</v>
      </c>
    </row>
    <row r="226" spans="1:65" s="2" customFormat="1" ht="21.75" customHeight="1">
      <c r="A226" s="30"/>
      <c r="B226" s="147"/>
      <c r="C226" s="148" t="s">
        <v>243</v>
      </c>
      <c r="D226" s="148" t="s">
        <v>148</v>
      </c>
      <c r="E226" s="149" t="s">
        <v>375</v>
      </c>
      <c r="F226" s="150" t="s">
        <v>376</v>
      </c>
      <c r="G226" s="151" t="s">
        <v>215</v>
      </c>
      <c r="H226" s="152">
        <v>10.073</v>
      </c>
      <c r="I226" s="153">
        <v>0</v>
      </c>
      <c r="J226" s="153">
        <f>ROUND(I226*H226,2)</f>
        <v>0</v>
      </c>
      <c r="K226" s="154"/>
      <c r="L226" s="31"/>
      <c r="M226" s="155" t="s">
        <v>1</v>
      </c>
      <c r="N226" s="156" t="s">
        <v>44</v>
      </c>
      <c r="O226" s="157">
        <v>1.631</v>
      </c>
      <c r="P226" s="157">
        <f>O226*H226</f>
        <v>16.429063</v>
      </c>
      <c r="Q226" s="157">
        <v>0.04851</v>
      </c>
      <c r="R226" s="157">
        <f>Q226*H226</f>
        <v>0.48864123</v>
      </c>
      <c r="S226" s="157">
        <v>0</v>
      </c>
      <c r="T226" s="158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9" t="s">
        <v>152</v>
      </c>
      <c r="AT226" s="159" t="s">
        <v>148</v>
      </c>
      <c r="AU226" s="159" t="s">
        <v>86</v>
      </c>
      <c r="AY226" s="18" t="s">
        <v>145</v>
      </c>
      <c r="BE226" s="160">
        <f>IF(N226="základní",J226,0)</f>
        <v>0</v>
      </c>
      <c r="BF226" s="160">
        <f>IF(N226="snížená",J226,0)</f>
        <v>0</v>
      </c>
      <c r="BG226" s="160">
        <f>IF(N226="zákl. přenesená",J226,0)</f>
        <v>0</v>
      </c>
      <c r="BH226" s="160">
        <f>IF(N226="sníž. přenesená",J226,0)</f>
        <v>0</v>
      </c>
      <c r="BI226" s="160">
        <f>IF(N226="nulová",J226,0)</f>
        <v>0</v>
      </c>
      <c r="BJ226" s="18" t="s">
        <v>19</v>
      </c>
      <c r="BK226" s="160">
        <f>ROUND(I226*H226,2)</f>
        <v>0</v>
      </c>
      <c r="BL226" s="18" t="s">
        <v>152</v>
      </c>
      <c r="BM226" s="159" t="s">
        <v>377</v>
      </c>
    </row>
    <row r="227" spans="2:51" s="15" customFormat="1" ht="12">
      <c r="B227" s="176"/>
      <c r="D227" s="162" t="s">
        <v>154</v>
      </c>
      <c r="E227" s="177" t="s">
        <v>1</v>
      </c>
      <c r="F227" s="178" t="s">
        <v>378</v>
      </c>
      <c r="H227" s="177" t="s">
        <v>1</v>
      </c>
      <c r="L227" s="176"/>
      <c r="M227" s="179"/>
      <c r="N227" s="180"/>
      <c r="O227" s="180"/>
      <c r="P227" s="180"/>
      <c r="Q227" s="180"/>
      <c r="R227" s="180"/>
      <c r="S227" s="180"/>
      <c r="T227" s="181"/>
      <c r="AT227" s="177" t="s">
        <v>154</v>
      </c>
      <c r="AU227" s="177" t="s">
        <v>86</v>
      </c>
      <c r="AV227" s="15" t="s">
        <v>19</v>
      </c>
      <c r="AW227" s="15" t="s">
        <v>34</v>
      </c>
      <c r="AX227" s="15" t="s">
        <v>79</v>
      </c>
      <c r="AY227" s="177" t="s">
        <v>145</v>
      </c>
    </row>
    <row r="228" spans="2:51" s="13" customFormat="1" ht="12">
      <c r="B228" s="161"/>
      <c r="D228" s="162" t="s">
        <v>154</v>
      </c>
      <c r="E228" s="163" t="s">
        <v>1</v>
      </c>
      <c r="F228" s="164" t="s">
        <v>379</v>
      </c>
      <c r="H228" s="165">
        <v>202.044</v>
      </c>
      <c r="L228" s="161"/>
      <c r="M228" s="166"/>
      <c r="N228" s="167"/>
      <c r="O228" s="167"/>
      <c r="P228" s="167"/>
      <c r="Q228" s="167"/>
      <c r="R228" s="167"/>
      <c r="S228" s="167"/>
      <c r="T228" s="168"/>
      <c r="AT228" s="163" t="s">
        <v>154</v>
      </c>
      <c r="AU228" s="163" t="s">
        <v>86</v>
      </c>
      <c r="AV228" s="13" t="s">
        <v>86</v>
      </c>
      <c r="AW228" s="13" t="s">
        <v>34</v>
      </c>
      <c r="AX228" s="13" t="s">
        <v>79</v>
      </c>
      <c r="AY228" s="163" t="s">
        <v>145</v>
      </c>
    </row>
    <row r="229" spans="2:51" s="13" customFormat="1" ht="12">
      <c r="B229" s="161"/>
      <c r="D229" s="162" t="s">
        <v>154</v>
      </c>
      <c r="E229" s="163" t="s">
        <v>1</v>
      </c>
      <c r="F229" s="164" t="s">
        <v>380</v>
      </c>
      <c r="H229" s="165">
        <v>84.344</v>
      </c>
      <c r="L229" s="161"/>
      <c r="M229" s="166"/>
      <c r="N229" s="167"/>
      <c r="O229" s="167"/>
      <c r="P229" s="167"/>
      <c r="Q229" s="167"/>
      <c r="R229" s="167"/>
      <c r="S229" s="167"/>
      <c r="T229" s="168"/>
      <c r="AT229" s="163" t="s">
        <v>154</v>
      </c>
      <c r="AU229" s="163" t="s">
        <v>86</v>
      </c>
      <c r="AV229" s="13" t="s">
        <v>86</v>
      </c>
      <c r="AW229" s="13" t="s">
        <v>34</v>
      </c>
      <c r="AX229" s="13" t="s">
        <v>79</v>
      </c>
      <c r="AY229" s="163" t="s">
        <v>145</v>
      </c>
    </row>
    <row r="230" spans="2:51" s="13" customFormat="1" ht="12">
      <c r="B230" s="161"/>
      <c r="D230" s="162" t="s">
        <v>154</v>
      </c>
      <c r="E230" s="163" t="s">
        <v>1</v>
      </c>
      <c r="F230" s="164" t="s">
        <v>381</v>
      </c>
      <c r="H230" s="165">
        <v>96.811</v>
      </c>
      <c r="L230" s="161"/>
      <c r="M230" s="166"/>
      <c r="N230" s="167"/>
      <c r="O230" s="167"/>
      <c r="P230" s="167"/>
      <c r="Q230" s="167"/>
      <c r="R230" s="167"/>
      <c r="S230" s="167"/>
      <c r="T230" s="168"/>
      <c r="AT230" s="163" t="s">
        <v>154</v>
      </c>
      <c r="AU230" s="163" t="s">
        <v>86</v>
      </c>
      <c r="AV230" s="13" t="s">
        <v>86</v>
      </c>
      <c r="AW230" s="13" t="s">
        <v>34</v>
      </c>
      <c r="AX230" s="13" t="s">
        <v>79</v>
      </c>
      <c r="AY230" s="163" t="s">
        <v>145</v>
      </c>
    </row>
    <row r="231" spans="2:51" s="13" customFormat="1" ht="12">
      <c r="B231" s="161"/>
      <c r="D231" s="162" t="s">
        <v>154</v>
      </c>
      <c r="E231" s="163" t="s">
        <v>1</v>
      </c>
      <c r="F231" s="164" t="s">
        <v>351</v>
      </c>
      <c r="H231" s="165">
        <v>-3.52</v>
      </c>
      <c r="L231" s="161"/>
      <c r="M231" s="166"/>
      <c r="N231" s="167"/>
      <c r="O231" s="167"/>
      <c r="P231" s="167"/>
      <c r="Q231" s="167"/>
      <c r="R231" s="167"/>
      <c r="S231" s="167"/>
      <c r="T231" s="168"/>
      <c r="AT231" s="163" t="s">
        <v>154</v>
      </c>
      <c r="AU231" s="163" t="s">
        <v>86</v>
      </c>
      <c r="AV231" s="13" t="s">
        <v>86</v>
      </c>
      <c r="AW231" s="13" t="s">
        <v>34</v>
      </c>
      <c r="AX231" s="13" t="s">
        <v>79</v>
      </c>
      <c r="AY231" s="163" t="s">
        <v>145</v>
      </c>
    </row>
    <row r="232" spans="2:51" s="13" customFormat="1" ht="12">
      <c r="B232" s="161"/>
      <c r="D232" s="162" t="s">
        <v>154</v>
      </c>
      <c r="E232" s="163" t="s">
        <v>1</v>
      </c>
      <c r="F232" s="164" t="s">
        <v>382</v>
      </c>
      <c r="H232" s="165">
        <v>-10.5</v>
      </c>
      <c r="L232" s="161"/>
      <c r="M232" s="166"/>
      <c r="N232" s="167"/>
      <c r="O232" s="167"/>
      <c r="P232" s="167"/>
      <c r="Q232" s="167"/>
      <c r="R232" s="167"/>
      <c r="S232" s="167"/>
      <c r="T232" s="168"/>
      <c r="AT232" s="163" t="s">
        <v>154</v>
      </c>
      <c r="AU232" s="163" t="s">
        <v>86</v>
      </c>
      <c r="AV232" s="13" t="s">
        <v>86</v>
      </c>
      <c r="AW232" s="13" t="s">
        <v>34</v>
      </c>
      <c r="AX232" s="13" t="s">
        <v>79</v>
      </c>
      <c r="AY232" s="163" t="s">
        <v>145</v>
      </c>
    </row>
    <row r="233" spans="2:51" s="13" customFormat="1" ht="12">
      <c r="B233" s="161"/>
      <c r="D233" s="162" t="s">
        <v>154</v>
      </c>
      <c r="E233" s="163" t="s">
        <v>1</v>
      </c>
      <c r="F233" s="164" t="s">
        <v>383</v>
      </c>
      <c r="H233" s="165">
        <v>-9.072</v>
      </c>
      <c r="L233" s="161"/>
      <c r="M233" s="166"/>
      <c r="N233" s="167"/>
      <c r="O233" s="167"/>
      <c r="P233" s="167"/>
      <c r="Q233" s="167"/>
      <c r="R233" s="167"/>
      <c r="S233" s="167"/>
      <c r="T233" s="168"/>
      <c r="AT233" s="163" t="s">
        <v>154</v>
      </c>
      <c r="AU233" s="163" t="s">
        <v>86</v>
      </c>
      <c r="AV233" s="13" t="s">
        <v>86</v>
      </c>
      <c r="AW233" s="13" t="s">
        <v>34</v>
      </c>
      <c r="AX233" s="13" t="s">
        <v>79</v>
      </c>
      <c r="AY233" s="163" t="s">
        <v>145</v>
      </c>
    </row>
    <row r="234" spans="2:51" s="13" customFormat="1" ht="12">
      <c r="B234" s="161"/>
      <c r="D234" s="162" t="s">
        <v>154</v>
      </c>
      <c r="E234" s="163" t="s">
        <v>1</v>
      </c>
      <c r="F234" s="164" t="s">
        <v>352</v>
      </c>
      <c r="H234" s="165">
        <v>-6.93</v>
      </c>
      <c r="L234" s="161"/>
      <c r="M234" s="166"/>
      <c r="N234" s="167"/>
      <c r="O234" s="167"/>
      <c r="P234" s="167"/>
      <c r="Q234" s="167"/>
      <c r="R234" s="167"/>
      <c r="S234" s="167"/>
      <c r="T234" s="168"/>
      <c r="AT234" s="163" t="s">
        <v>154</v>
      </c>
      <c r="AU234" s="163" t="s">
        <v>86</v>
      </c>
      <c r="AV234" s="13" t="s">
        <v>86</v>
      </c>
      <c r="AW234" s="13" t="s">
        <v>34</v>
      </c>
      <c r="AX234" s="13" t="s">
        <v>79</v>
      </c>
      <c r="AY234" s="163" t="s">
        <v>145</v>
      </c>
    </row>
    <row r="235" spans="2:51" s="13" customFormat="1" ht="12">
      <c r="B235" s="161"/>
      <c r="D235" s="162" t="s">
        <v>154</v>
      </c>
      <c r="E235" s="163" t="s">
        <v>1</v>
      </c>
      <c r="F235" s="164" t="s">
        <v>384</v>
      </c>
      <c r="H235" s="165">
        <v>-4.48</v>
      </c>
      <c r="L235" s="161"/>
      <c r="M235" s="166"/>
      <c r="N235" s="167"/>
      <c r="O235" s="167"/>
      <c r="P235" s="167"/>
      <c r="Q235" s="167"/>
      <c r="R235" s="167"/>
      <c r="S235" s="167"/>
      <c r="T235" s="168"/>
      <c r="AT235" s="163" t="s">
        <v>154</v>
      </c>
      <c r="AU235" s="163" t="s">
        <v>86</v>
      </c>
      <c r="AV235" s="13" t="s">
        <v>86</v>
      </c>
      <c r="AW235" s="13" t="s">
        <v>34</v>
      </c>
      <c r="AX235" s="13" t="s">
        <v>79</v>
      </c>
      <c r="AY235" s="163" t="s">
        <v>145</v>
      </c>
    </row>
    <row r="236" spans="2:51" s="13" customFormat="1" ht="12">
      <c r="B236" s="161"/>
      <c r="D236" s="162" t="s">
        <v>154</v>
      </c>
      <c r="E236" s="163" t="s">
        <v>1</v>
      </c>
      <c r="F236" s="164" t="s">
        <v>385</v>
      </c>
      <c r="H236" s="165">
        <v>2.08</v>
      </c>
      <c r="L236" s="161"/>
      <c r="M236" s="166"/>
      <c r="N236" s="167"/>
      <c r="O236" s="167"/>
      <c r="P236" s="167"/>
      <c r="Q236" s="167"/>
      <c r="R236" s="167"/>
      <c r="S236" s="167"/>
      <c r="T236" s="168"/>
      <c r="AT236" s="163" t="s">
        <v>154</v>
      </c>
      <c r="AU236" s="163" t="s">
        <v>86</v>
      </c>
      <c r="AV236" s="13" t="s">
        <v>86</v>
      </c>
      <c r="AW236" s="13" t="s">
        <v>34</v>
      </c>
      <c r="AX236" s="13" t="s">
        <v>79</v>
      </c>
      <c r="AY236" s="163" t="s">
        <v>145</v>
      </c>
    </row>
    <row r="237" spans="2:51" s="13" customFormat="1" ht="12">
      <c r="B237" s="161"/>
      <c r="D237" s="162" t="s">
        <v>154</v>
      </c>
      <c r="E237" s="163" t="s">
        <v>1</v>
      </c>
      <c r="F237" s="164" t="s">
        <v>386</v>
      </c>
      <c r="H237" s="165">
        <v>5.2</v>
      </c>
      <c r="L237" s="161"/>
      <c r="M237" s="166"/>
      <c r="N237" s="167"/>
      <c r="O237" s="167"/>
      <c r="P237" s="167"/>
      <c r="Q237" s="167"/>
      <c r="R237" s="167"/>
      <c r="S237" s="167"/>
      <c r="T237" s="168"/>
      <c r="AT237" s="163" t="s">
        <v>154</v>
      </c>
      <c r="AU237" s="163" t="s">
        <v>86</v>
      </c>
      <c r="AV237" s="13" t="s">
        <v>86</v>
      </c>
      <c r="AW237" s="13" t="s">
        <v>34</v>
      </c>
      <c r="AX237" s="13" t="s">
        <v>79</v>
      </c>
      <c r="AY237" s="163" t="s">
        <v>145</v>
      </c>
    </row>
    <row r="238" spans="2:51" s="13" customFormat="1" ht="12">
      <c r="B238" s="161"/>
      <c r="D238" s="162" t="s">
        <v>154</v>
      </c>
      <c r="E238" s="163" t="s">
        <v>1</v>
      </c>
      <c r="F238" s="164" t="s">
        <v>387</v>
      </c>
      <c r="H238" s="165">
        <v>4.086</v>
      </c>
      <c r="L238" s="161"/>
      <c r="M238" s="166"/>
      <c r="N238" s="167"/>
      <c r="O238" s="167"/>
      <c r="P238" s="167"/>
      <c r="Q238" s="167"/>
      <c r="R238" s="167"/>
      <c r="S238" s="167"/>
      <c r="T238" s="168"/>
      <c r="AT238" s="163" t="s">
        <v>154</v>
      </c>
      <c r="AU238" s="163" t="s">
        <v>86</v>
      </c>
      <c r="AV238" s="13" t="s">
        <v>86</v>
      </c>
      <c r="AW238" s="13" t="s">
        <v>34</v>
      </c>
      <c r="AX238" s="13" t="s">
        <v>79</v>
      </c>
      <c r="AY238" s="163" t="s">
        <v>145</v>
      </c>
    </row>
    <row r="239" spans="2:51" s="13" customFormat="1" ht="12">
      <c r="B239" s="161"/>
      <c r="D239" s="162" t="s">
        <v>154</v>
      </c>
      <c r="E239" s="163" t="s">
        <v>1</v>
      </c>
      <c r="F239" s="164" t="s">
        <v>355</v>
      </c>
      <c r="H239" s="165">
        <v>2.01</v>
      </c>
      <c r="L239" s="161"/>
      <c r="M239" s="166"/>
      <c r="N239" s="167"/>
      <c r="O239" s="167"/>
      <c r="P239" s="167"/>
      <c r="Q239" s="167"/>
      <c r="R239" s="167"/>
      <c r="S239" s="167"/>
      <c r="T239" s="168"/>
      <c r="AT239" s="163" t="s">
        <v>154</v>
      </c>
      <c r="AU239" s="163" t="s">
        <v>86</v>
      </c>
      <c r="AV239" s="13" t="s">
        <v>86</v>
      </c>
      <c r="AW239" s="13" t="s">
        <v>34</v>
      </c>
      <c r="AX239" s="13" t="s">
        <v>79</v>
      </c>
      <c r="AY239" s="163" t="s">
        <v>145</v>
      </c>
    </row>
    <row r="240" spans="2:51" s="15" customFormat="1" ht="12">
      <c r="B240" s="176"/>
      <c r="D240" s="162" t="s">
        <v>154</v>
      </c>
      <c r="E240" s="177" t="s">
        <v>1</v>
      </c>
      <c r="F240" s="178" t="s">
        <v>360</v>
      </c>
      <c r="H240" s="177" t="s">
        <v>1</v>
      </c>
      <c r="L240" s="176"/>
      <c r="M240" s="179"/>
      <c r="N240" s="180"/>
      <c r="O240" s="180"/>
      <c r="P240" s="180"/>
      <c r="Q240" s="180"/>
      <c r="R240" s="180"/>
      <c r="S240" s="180"/>
      <c r="T240" s="181"/>
      <c r="AT240" s="177" t="s">
        <v>154</v>
      </c>
      <c r="AU240" s="177" t="s">
        <v>86</v>
      </c>
      <c r="AV240" s="15" t="s">
        <v>19</v>
      </c>
      <c r="AW240" s="15" t="s">
        <v>34</v>
      </c>
      <c r="AX240" s="15" t="s">
        <v>79</v>
      </c>
      <c r="AY240" s="177" t="s">
        <v>145</v>
      </c>
    </row>
    <row r="241" spans="2:51" s="13" customFormat="1" ht="12">
      <c r="B241" s="161"/>
      <c r="D241" s="162" t="s">
        <v>154</v>
      </c>
      <c r="E241" s="163" t="s">
        <v>1</v>
      </c>
      <c r="F241" s="164">
        <v>-368</v>
      </c>
      <c r="H241" s="165">
        <v>-368</v>
      </c>
      <c r="L241" s="161"/>
      <c r="M241" s="166"/>
      <c r="N241" s="167"/>
      <c r="O241" s="167"/>
      <c r="P241" s="167"/>
      <c r="Q241" s="167"/>
      <c r="R241" s="167"/>
      <c r="S241" s="167"/>
      <c r="T241" s="168"/>
      <c r="AT241" s="163" t="s">
        <v>154</v>
      </c>
      <c r="AU241" s="163" t="s">
        <v>86</v>
      </c>
      <c r="AV241" s="13" t="s">
        <v>86</v>
      </c>
      <c r="AW241" s="13" t="s">
        <v>34</v>
      </c>
      <c r="AX241" s="13" t="s">
        <v>79</v>
      </c>
      <c r="AY241" s="163" t="s">
        <v>145</v>
      </c>
    </row>
    <row r="242" spans="2:51" s="14" customFormat="1" ht="12">
      <c r="B242" s="169"/>
      <c r="D242" s="162" t="s">
        <v>154</v>
      </c>
      <c r="E242" s="170" t="s">
        <v>1</v>
      </c>
      <c r="F242" s="171" t="s">
        <v>187</v>
      </c>
      <c r="H242" s="172">
        <v>10073</v>
      </c>
      <c r="L242" s="169"/>
      <c r="M242" s="173"/>
      <c r="N242" s="174"/>
      <c r="O242" s="174"/>
      <c r="P242" s="174"/>
      <c r="Q242" s="174"/>
      <c r="R242" s="174"/>
      <c r="S242" s="174"/>
      <c r="T242" s="175"/>
      <c r="AT242" s="170" t="s">
        <v>154</v>
      </c>
      <c r="AU242" s="170" t="s">
        <v>86</v>
      </c>
      <c r="AV242" s="14" t="s">
        <v>152</v>
      </c>
      <c r="AW242" s="14" t="s">
        <v>34</v>
      </c>
      <c r="AX242" s="14" t="s">
        <v>19</v>
      </c>
      <c r="AY242" s="170" t="s">
        <v>145</v>
      </c>
    </row>
    <row r="243" spans="1:65" s="2" customFormat="1" ht="21.75" customHeight="1">
      <c r="A243" s="30"/>
      <c r="B243" s="147"/>
      <c r="C243" s="148" t="s">
        <v>247</v>
      </c>
      <c r="D243" s="148" t="s">
        <v>148</v>
      </c>
      <c r="E243" s="149" t="s">
        <v>388</v>
      </c>
      <c r="F243" s="150" t="s">
        <v>389</v>
      </c>
      <c r="G243" s="151" t="s">
        <v>151</v>
      </c>
      <c r="H243" s="152">
        <v>8.719</v>
      </c>
      <c r="I243" s="153">
        <v>0</v>
      </c>
      <c r="J243" s="153">
        <f>ROUND(I243*H243,2)</f>
        <v>0</v>
      </c>
      <c r="K243" s="154"/>
      <c r="L243" s="31"/>
      <c r="M243" s="155" t="s">
        <v>1</v>
      </c>
      <c r="N243" s="156" t="s">
        <v>44</v>
      </c>
      <c r="O243" s="157">
        <v>3.213</v>
      </c>
      <c r="P243" s="157">
        <f>O243*H243</f>
        <v>28.014146999999998</v>
      </c>
      <c r="Q243" s="157">
        <v>2.25634</v>
      </c>
      <c r="R243" s="157">
        <f>Q243*H243</f>
        <v>19.673028459999998</v>
      </c>
      <c r="S243" s="157">
        <v>0</v>
      </c>
      <c r="T243" s="158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59" t="s">
        <v>152</v>
      </c>
      <c r="AT243" s="159" t="s">
        <v>148</v>
      </c>
      <c r="AU243" s="159" t="s">
        <v>86</v>
      </c>
      <c r="AY243" s="18" t="s">
        <v>145</v>
      </c>
      <c r="BE243" s="160">
        <f>IF(N243="základní",J243,0)</f>
        <v>0</v>
      </c>
      <c r="BF243" s="160">
        <f>IF(N243="snížená",J243,0)</f>
        <v>0</v>
      </c>
      <c r="BG243" s="160">
        <f>IF(N243="zákl. přenesená",J243,0)</f>
        <v>0</v>
      </c>
      <c r="BH243" s="160">
        <f>IF(N243="sníž. přenesená",J243,0)</f>
        <v>0</v>
      </c>
      <c r="BI243" s="160">
        <f>IF(N243="nulová",J243,0)</f>
        <v>0</v>
      </c>
      <c r="BJ243" s="18" t="s">
        <v>19</v>
      </c>
      <c r="BK243" s="160">
        <f>ROUND(I243*H243,2)</f>
        <v>0</v>
      </c>
      <c r="BL243" s="18" t="s">
        <v>152</v>
      </c>
      <c r="BM243" s="159" t="s">
        <v>390</v>
      </c>
    </row>
    <row r="244" spans="2:51" s="13" customFormat="1" ht="12">
      <c r="B244" s="161"/>
      <c r="D244" s="162" t="s">
        <v>154</v>
      </c>
      <c r="E244" s="163" t="s">
        <v>1</v>
      </c>
      <c r="F244" s="164" t="s">
        <v>391</v>
      </c>
      <c r="H244" s="165">
        <v>8.719</v>
      </c>
      <c r="L244" s="161"/>
      <c r="M244" s="166"/>
      <c r="N244" s="167"/>
      <c r="O244" s="167"/>
      <c r="P244" s="167"/>
      <c r="Q244" s="167"/>
      <c r="R244" s="167"/>
      <c r="S244" s="167"/>
      <c r="T244" s="168"/>
      <c r="AT244" s="163" t="s">
        <v>154</v>
      </c>
      <c r="AU244" s="163" t="s">
        <v>86</v>
      </c>
      <c r="AV244" s="13" t="s">
        <v>86</v>
      </c>
      <c r="AW244" s="13" t="s">
        <v>34</v>
      </c>
      <c r="AX244" s="13" t="s">
        <v>19</v>
      </c>
      <c r="AY244" s="163" t="s">
        <v>145</v>
      </c>
    </row>
    <row r="245" spans="1:65" s="2" customFormat="1" ht="21.75" customHeight="1">
      <c r="A245" s="30"/>
      <c r="B245" s="147"/>
      <c r="C245" s="148" t="s">
        <v>253</v>
      </c>
      <c r="D245" s="148" t="s">
        <v>148</v>
      </c>
      <c r="E245" s="149"/>
      <c r="F245" s="150"/>
      <c r="G245" s="151" t="s">
        <v>151</v>
      </c>
      <c r="H245" s="152">
        <v>0</v>
      </c>
      <c r="I245" s="153">
        <v>0</v>
      </c>
      <c r="J245" s="153">
        <f>ROUND(I245*H245,2)</f>
        <v>0</v>
      </c>
      <c r="K245" s="154"/>
      <c r="L245" s="31"/>
      <c r="M245" s="155" t="s">
        <v>1</v>
      </c>
      <c r="N245" s="156" t="s">
        <v>44</v>
      </c>
      <c r="O245" s="157">
        <v>2.317</v>
      </c>
      <c r="P245" s="157">
        <f>O245*H245</f>
        <v>0</v>
      </c>
      <c r="Q245" s="157">
        <v>2.45329</v>
      </c>
      <c r="R245" s="157">
        <f>Q245*H245</f>
        <v>0</v>
      </c>
      <c r="S245" s="157">
        <v>0</v>
      </c>
      <c r="T245" s="158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59" t="s">
        <v>152</v>
      </c>
      <c r="AT245" s="159" t="s">
        <v>148</v>
      </c>
      <c r="AU245" s="159" t="s">
        <v>86</v>
      </c>
      <c r="AY245" s="18" t="s">
        <v>145</v>
      </c>
      <c r="BE245" s="160">
        <f>IF(N245="základní",J245,0)</f>
        <v>0</v>
      </c>
      <c r="BF245" s="160">
        <f>IF(N245="snížená",J245,0)</f>
        <v>0</v>
      </c>
      <c r="BG245" s="160">
        <f>IF(N245="zákl. přenesená",J245,0)</f>
        <v>0</v>
      </c>
      <c r="BH245" s="160">
        <f>IF(N245="sníž. přenesená",J245,0)</f>
        <v>0</v>
      </c>
      <c r="BI245" s="160">
        <f>IF(N245="nulová",J245,0)</f>
        <v>0</v>
      </c>
      <c r="BJ245" s="18" t="s">
        <v>19</v>
      </c>
      <c r="BK245" s="160">
        <f>ROUND(I245*H245,2)</f>
        <v>0</v>
      </c>
      <c r="BL245" s="18" t="s">
        <v>152</v>
      </c>
      <c r="BM245" s="159" t="s">
        <v>392</v>
      </c>
    </row>
    <row r="246" spans="2:51" s="13" customFormat="1" ht="12">
      <c r="B246" s="161"/>
      <c r="D246" s="162" t="s">
        <v>154</v>
      </c>
      <c r="E246" s="163" t="s">
        <v>1</v>
      </c>
      <c r="F246" s="164"/>
      <c r="H246" s="165"/>
      <c r="L246" s="161"/>
      <c r="M246" s="166"/>
      <c r="N246" s="167"/>
      <c r="O246" s="167"/>
      <c r="P246" s="167"/>
      <c r="Q246" s="167"/>
      <c r="R246" s="167"/>
      <c r="S246" s="167"/>
      <c r="T246" s="168"/>
      <c r="AT246" s="163" t="s">
        <v>154</v>
      </c>
      <c r="AU246" s="163" t="s">
        <v>86</v>
      </c>
      <c r="AV246" s="13" t="s">
        <v>86</v>
      </c>
      <c r="AW246" s="13" t="s">
        <v>34</v>
      </c>
      <c r="AX246" s="13" t="s">
        <v>79</v>
      </c>
      <c r="AY246" s="163" t="s">
        <v>145</v>
      </c>
    </row>
    <row r="247" spans="2:51" s="15" customFormat="1" ht="12">
      <c r="B247" s="176"/>
      <c r="D247" s="162" t="s">
        <v>154</v>
      </c>
      <c r="E247" s="177" t="s">
        <v>1</v>
      </c>
      <c r="F247" s="178" t="s">
        <v>360</v>
      </c>
      <c r="H247" s="177" t="s">
        <v>1</v>
      </c>
      <c r="L247" s="176"/>
      <c r="M247" s="179"/>
      <c r="N247" s="180"/>
      <c r="O247" s="180"/>
      <c r="P247" s="180"/>
      <c r="Q247" s="180"/>
      <c r="R247" s="180"/>
      <c r="S247" s="180"/>
      <c r="T247" s="181"/>
      <c r="AT247" s="177" t="s">
        <v>154</v>
      </c>
      <c r="AU247" s="177" t="s">
        <v>86</v>
      </c>
      <c r="AV247" s="15" t="s">
        <v>19</v>
      </c>
      <c r="AW247" s="15" t="s">
        <v>34</v>
      </c>
      <c r="AX247" s="15" t="s">
        <v>79</v>
      </c>
      <c r="AY247" s="177" t="s">
        <v>145</v>
      </c>
    </row>
    <row r="248" spans="2:51" s="13" customFormat="1" ht="12">
      <c r="B248" s="161"/>
      <c r="D248" s="162" t="s">
        <v>154</v>
      </c>
      <c r="E248" s="163" t="s">
        <v>1</v>
      </c>
      <c r="F248" s="164"/>
      <c r="H248" s="165"/>
      <c r="L248" s="161"/>
      <c r="M248" s="166"/>
      <c r="N248" s="167"/>
      <c r="O248" s="167"/>
      <c r="P248" s="167"/>
      <c r="Q248" s="167"/>
      <c r="R248" s="167"/>
      <c r="S248" s="167"/>
      <c r="T248" s="168"/>
      <c r="AT248" s="163" t="s">
        <v>154</v>
      </c>
      <c r="AU248" s="163" t="s">
        <v>86</v>
      </c>
      <c r="AV248" s="13" t="s">
        <v>86</v>
      </c>
      <c r="AW248" s="13" t="s">
        <v>34</v>
      </c>
      <c r="AX248" s="13" t="s">
        <v>79</v>
      </c>
      <c r="AY248" s="163" t="s">
        <v>145</v>
      </c>
    </row>
    <row r="249" spans="2:51" s="14" customFormat="1" ht="12">
      <c r="B249" s="169"/>
      <c r="D249" s="162" t="s">
        <v>154</v>
      </c>
      <c r="E249" s="170" t="s">
        <v>1</v>
      </c>
      <c r="F249" s="171" t="s">
        <v>187</v>
      </c>
      <c r="H249" s="172">
        <v>6.96</v>
      </c>
      <c r="L249" s="169"/>
      <c r="M249" s="173"/>
      <c r="N249" s="174"/>
      <c r="O249" s="174"/>
      <c r="P249" s="174"/>
      <c r="Q249" s="174"/>
      <c r="R249" s="174"/>
      <c r="S249" s="174"/>
      <c r="T249" s="175"/>
      <c r="AT249" s="170" t="s">
        <v>154</v>
      </c>
      <c r="AU249" s="170" t="s">
        <v>86</v>
      </c>
      <c r="AV249" s="14" t="s">
        <v>152</v>
      </c>
      <c r="AW249" s="14" t="s">
        <v>34</v>
      </c>
      <c r="AX249" s="14" t="s">
        <v>19</v>
      </c>
      <c r="AY249" s="170" t="s">
        <v>145</v>
      </c>
    </row>
    <row r="250" spans="1:65" s="2" customFormat="1" ht="21.75" customHeight="1">
      <c r="A250" s="30"/>
      <c r="B250" s="147"/>
      <c r="C250" s="148" t="s">
        <v>7</v>
      </c>
      <c r="D250" s="148" t="s">
        <v>148</v>
      </c>
      <c r="E250" s="149" t="s">
        <v>393</v>
      </c>
      <c r="F250" s="150" t="s">
        <v>394</v>
      </c>
      <c r="G250" s="151" t="s">
        <v>151</v>
      </c>
      <c r="H250" s="152">
        <v>6.96</v>
      </c>
      <c r="I250" s="153">
        <v>0</v>
      </c>
      <c r="J250" s="153">
        <f>ROUND(I250*H250,2)</f>
        <v>0</v>
      </c>
      <c r="K250" s="154"/>
      <c r="L250" s="31"/>
      <c r="M250" s="155" t="s">
        <v>1</v>
      </c>
      <c r="N250" s="156" t="s">
        <v>44</v>
      </c>
      <c r="O250" s="157">
        <v>0.205</v>
      </c>
      <c r="P250" s="157">
        <f>O250*H250</f>
        <v>1.4267999999999998</v>
      </c>
      <c r="Q250" s="157">
        <v>0</v>
      </c>
      <c r="R250" s="157">
        <f>Q250*H250</f>
        <v>0</v>
      </c>
      <c r="S250" s="157">
        <v>0</v>
      </c>
      <c r="T250" s="158">
        <f>S250*H250</f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59" t="s">
        <v>152</v>
      </c>
      <c r="AT250" s="159" t="s">
        <v>148</v>
      </c>
      <c r="AU250" s="159" t="s">
        <v>86</v>
      </c>
      <c r="AY250" s="18" t="s">
        <v>145</v>
      </c>
      <c r="BE250" s="160">
        <f>IF(N250="základní",J250,0)</f>
        <v>0</v>
      </c>
      <c r="BF250" s="160">
        <f>IF(N250="snížená",J250,0)</f>
        <v>0</v>
      </c>
      <c r="BG250" s="160">
        <f>IF(N250="zákl. přenesená",J250,0)</f>
        <v>0</v>
      </c>
      <c r="BH250" s="160">
        <f>IF(N250="sníž. přenesená",J250,0)</f>
        <v>0</v>
      </c>
      <c r="BI250" s="160">
        <f>IF(N250="nulová",J250,0)</f>
        <v>0</v>
      </c>
      <c r="BJ250" s="18" t="s">
        <v>19</v>
      </c>
      <c r="BK250" s="160">
        <f>ROUND(I250*H250,2)</f>
        <v>0</v>
      </c>
      <c r="BL250" s="18" t="s">
        <v>152</v>
      </c>
      <c r="BM250" s="159" t="s">
        <v>395</v>
      </c>
    </row>
    <row r="251" spans="2:63" s="12" customFormat="1" ht="22.9" customHeight="1">
      <c r="B251" s="135"/>
      <c r="D251" s="136" t="s">
        <v>78</v>
      </c>
      <c r="E251" s="145" t="s">
        <v>196</v>
      </c>
      <c r="F251" s="145" t="s">
        <v>396</v>
      </c>
      <c r="J251" s="146">
        <f>BK251</f>
        <v>0</v>
      </c>
      <c r="L251" s="135"/>
      <c r="M251" s="139"/>
      <c r="N251" s="140"/>
      <c r="O251" s="140"/>
      <c r="P251" s="141">
        <f>SUM(P252:P259)</f>
        <v>3.8903160000000003</v>
      </c>
      <c r="Q251" s="140"/>
      <c r="R251" s="141">
        <f>SUM(R252:R259)</f>
        <v>0.09595312</v>
      </c>
      <c r="S251" s="140"/>
      <c r="T251" s="142">
        <f>SUM(T252:T259)</f>
        <v>0</v>
      </c>
      <c r="AR251" s="136" t="s">
        <v>19</v>
      </c>
      <c r="AT251" s="143" t="s">
        <v>78</v>
      </c>
      <c r="AU251" s="143" t="s">
        <v>19</v>
      </c>
      <c r="AY251" s="136" t="s">
        <v>145</v>
      </c>
      <c r="BK251" s="144">
        <f>SUM(BK252:BK259)</f>
        <v>0</v>
      </c>
    </row>
    <row r="252" spans="1:65" s="2" customFormat="1" ht="21.75" customHeight="1">
      <c r="A252" s="30"/>
      <c r="B252" s="147"/>
      <c r="C252" s="148" t="s">
        <v>397</v>
      </c>
      <c r="D252" s="148" t="s">
        <v>148</v>
      </c>
      <c r="E252" s="149" t="s">
        <v>398</v>
      </c>
      <c r="F252" s="150" t="s">
        <v>399</v>
      </c>
      <c r="G252" s="151" t="s">
        <v>231</v>
      </c>
      <c r="H252" s="152">
        <v>5</v>
      </c>
      <c r="I252" s="153">
        <v>0</v>
      </c>
      <c r="J252" s="153">
        <f>ROUND(I252*H252,2)</f>
        <v>0</v>
      </c>
      <c r="K252" s="154"/>
      <c r="L252" s="31"/>
      <c r="M252" s="155" t="s">
        <v>1</v>
      </c>
      <c r="N252" s="156" t="s">
        <v>44</v>
      </c>
      <c r="O252" s="157">
        <v>0.249</v>
      </c>
      <c r="P252" s="157">
        <f>O252*H252</f>
        <v>1.245</v>
      </c>
      <c r="Q252" s="157">
        <v>0.01011</v>
      </c>
      <c r="R252" s="157">
        <f>Q252*H252</f>
        <v>0.05055</v>
      </c>
      <c r="S252" s="157">
        <v>0</v>
      </c>
      <c r="T252" s="158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59" t="s">
        <v>152</v>
      </c>
      <c r="AT252" s="159" t="s">
        <v>148</v>
      </c>
      <c r="AU252" s="159" t="s">
        <v>86</v>
      </c>
      <c r="AY252" s="18" t="s">
        <v>145</v>
      </c>
      <c r="BE252" s="160">
        <f>IF(N252="základní",J252,0)</f>
        <v>0</v>
      </c>
      <c r="BF252" s="160">
        <f>IF(N252="snížená",J252,0)</f>
        <v>0</v>
      </c>
      <c r="BG252" s="160">
        <f>IF(N252="zákl. přenesená",J252,0)</f>
        <v>0</v>
      </c>
      <c r="BH252" s="160">
        <f>IF(N252="sníž. přenesená",J252,0)</f>
        <v>0</v>
      </c>
      <c r="BI252" s="160">
        <f>IF(N252="nulová",J252,0)</f>
        <v>0</v>
      </c>
      <c r="BJ252" s="18" t="s">
        <v>19</v>
      </c>
      <c r="BK252" s="160">
        <f>ROUND(I252*H252,2)</f>
        <v>0</v>
      </c>
      <c r="BL252" s="18" t="s">
        <v>152</v>
      </c>
      <c r="BM252" s="159" t="s">
        <v>400</v>
      </c>
    </row>
    <row r="253" spans="1:65" s="2" customFormat="1" ht="21.75" customHeight="1">
      <c r="A253" s="30"/>
      <c r="B253" s="147"/>
      <c r="C253" s="148" t="s">
        <v>401</v>
      </c>
      <c r="D253" s="148" t="s">
        <v>148</v>
      </c>
      <c r="E253" s="149" t="s">
        <v>402</v>
      </c>
      <c r="F253" s="150" t="s">
        <v>403</v>
      </c>
      <c r="G253" s="151" t="s">
        <v>231</v>
      </c>
      <c r="H253" s="152">
        <v>1</v>
      </c>
      <c r="I253" s="153">
        <v>0</v>
      </c>
      <c r="J253" s="153">
        <f>ROUND(I253*H253,2)</f>
        <v>0</v>
      </c>
      <c r="K253" s="154"/>
      <c r="L253" s="31"/>
      <c r="M253" s="155" t="s">
        <v>1</v>
      </c>
      <c r="N253" s="156" t="s">
        <v>44</v>
      </c>
      <c r="O253" s="157">
        <v>0.249</v>
      </c>
      <c r="P253" s="157">
        <f>O253*H253</f>
        <v>0.249</v>
      </c>
      <c r="Q253" s="157">
        <v>0.01011</v>
      </c>
      <c r="R253" s="157">
        <f>Q253*H253</f>
        <v>0.01011</v>
      </c>
      <c r="S253" s="157">
        <v>0</v>
      </c>
      <c r="T253" s="158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59" t="s">
        <v>152</v>
      </c>
      <c r="AT253" s="159" t="s">
        <v>148</v>
      </c>
      <c r="AU253" s="159" t="s">
        <v>86</v>
      </c>
      <c r="AY253" s="18" t="s">
        <v>145</v>
      </c>
      <c r="BE253" s="160">
        <f>IF(N253="základní",J253,0)</f>
        <v>0</v>
      </c>
      <c r="BF253" s="160">
        <f>IF(N253="snížená",J253,0)</f>
        <v>0</v>
      </c>
      <c r="BG253" s="160">
        <f>IF(N253="zákl. přenesená",J253,0)</f>
        <v>0</v>
      </c>
      <c r="BH253" s="160">
        <f>IF(N253="sníž. přenesená",J253,0)</f>
        <v>0</v>
      </c>
      <c r="BI253" s="160">
        <f>IF(N253="nulová",J253,0)</f>
        <v>0</v>
      </c>
      <c r="BJ253" s="18" t="s">
        <v>19</v>
      </c>
      <c r="BK253" s="160">
        <f>ROUND(I253*H253,2)</f>
        <v>0</v>
      </c>
      <c r="BL253" s="18" t="s">
        <v>152</v>
      </c>
      <c r="BM253" s="159" t="s">
        <v>404</v>
      </c>
    </row>
    <row r="254" spans="1:65" s="2" customFormat="1" ht="16.5" customHeight="1">
      <c r="A254" s="30"/>
      <c r="B254" s="147"/>
      <c r="C254" s="182" t="s">
        <v>405</v>
      </c>
      <c r="D254" s="182" t="s">
        <v>233</v>
      </c>
      <c r="E254" s="183" t="s">
        <v>406</v>
      </c>
      <c r="F254" s="184" t="s">
        <v>407</v>
      </c>
      <c r="G254" s="185" t="s">
        <v>231</v>
      </c>
      <c r="H254" s="186">
        <v>1</v>
      </c>
      <c r="I254" s="187">
        <v>0</v>
      </c>
      <c r="J254" s="187">
        <f>ROUND(I254*H254,2)</f>
        <v>0</v>
      </c>
      <c r="K254" s="188"/>
      <c r="L254" s="189"/>
      <c r="M254" s="190" t="s">
        <v>1</v>
      </c>
      <c r="N254" s="191" t="s">
        <v>44</v>
      </c>
      <c r="O254" s="157">
        <v>0</v>
      </c>
      <c r="P254" s="157">
        <f>O254*H254</f>
        <v>0</v>
      </c>
      <c r="Q254" s="157">
        <v>0.001</v>
      </c>
      <c r="R254" s="157">
        <f>Q254*H254</f>
        <v>0.001</v>
      </c>
      <c r="S254" s="157">
        <v>0</v>
      </c>
      <c r="T254" s="158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59" t="s">
        <v>196</v>
      </c>
      <c r="AT254" s="159" t="s">
        <v>233</v>
      </c>
      <c r="AU254" s="159" t="s">
        <v>86</v>
      </c>
      <c r="AY254" s="18" t="s">
        <v>145</v>
      </c>
      <c r="BE254" s="160">
        <f>IF(N254="základní",J254,0)</f>
        <v>0</v>
      </c>
      <c r="BF254" s="160">
        <f>IF(N254="snížená",J254,0)</f>
        <v>0</v>
      </c>
      <c r="BG254" s="160">
        <f>IF(N254="zákl. přenesená",J254,0)</f>
        <v>0</v>
      </c>
      <c r="BH254" s="160">
        <f>IF(N254="sníž. přenesená",J254,0)</f>
        <v>0</v>
      </c>
      <c r="BI254" s="160">
        <f>IF(N254="nulová",J254,0)</f>
        <v>0</v>
      </c>
      <c r="BJ254" s="18" t="s">
        <v>19</v>
      </c>
      <c r="BK254" s="160">
        <f>ROUND(I254*H254,2)</f>
        <v>0</v>
      </c>
      <c r="BL254" s="18" t="s">
        <v>152</v>
      </c>
      <c r="BM254" s="159" t="s">
        <v>408</v>
      </c>
    </row>
    <row r="255" spans="1:65" s="2" customFormat="1" ht="21.75" customHeight="1">
      <c r="A255" s="30"/>
      <c r="B255" s="147"/>
      <c r="C255" s="148" t="s">
        <v>409</v>
      </c>
      <c r="D255" s="148" t="s">
        <v>148</v>
      </c>
      <c r="E255" s="149" t="s">
        <v>410</v>
      </c>
      <c r="F255" s="150" t="s">
        <v>411</v>
      </c>
      <c r="G255" s="151" t="s">
        <v>180</v>
      </c>
      <c r="H255" s="152">
        <v>61.444</v>
      </c>
      <c r="I255" s="153">
        <v>0</v>
      </c>
      <c r="J255" s="153">
        <f>ROUND(I255*H255,2)</f>
        <v>0</v>
      </c>
      <c r="K255" s="154"/>
      <c r="L255" s="31"/>
      <c r="M255" s="155" t="s">
        <v>1</v>
      </c>
      <c r="N255" s="156" t="s">
        <v>44</v>
      </c>
      <c r="O255" s="157">
        <v>0.039</v>
      </c>
      <c r="P255" s="157">
        <f>O255*H255</f>
        <v>2.396316</v>
      </c>
      <c r="Q255" s="157">
        <v>0</v>
      </c>
      <c r="R255" s="157">
        <f>Q255*H255</f>
        <v>0</v>
      </c>
      <c r="S255" s="157">
        <v>0</v>
      </c>
      <c r="T255" s="158">
        <f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59" t="s">
        <v>152</v>
      </c>
      <c r="AT255" s="159" t="s">
        <v>148</v>
      </c>
      <c r="AU255" s="159" t="s">
        <v>86</v>
      </c>
      <c r="AY255" s="18" t="s">
        <v>145</v>
      </c>
      <c r="BE255" s="160">
        <f>IF(N255="základní",J255,0)</f>
        <v>0</v>
      </c>
      <c r="BF255" s="160">
        <f>IF(N255="snížená",J255,0)</f>
        <v>0</v>
      </c>
      <c r="BG255" s="160">
        <f>IF(N255="zákl. přenesená",J255,0)</f>
        <v>0</v>
      </c>
      <c r="BH255" s="160">
        <f>IF(N255="sníž. přenesená",J255,0)</f>
        <v>0</v>
      </c>
      <c r="BI255" s="160">
        <f>IF(N255="nulová",J255,0)</f>
        <v>0</v>
      </c>
      <c r="BJ255" s="18" t="s">
        <v>19</v>
      </c>
      <c r="BK255" s="160">
        <f>ROUND(I255*H255,2)</f>
        <v>0</v>
      </c>
      <c r="BL255" s="18" t="s">
        <v>152</v>
      </c>
      <c r="BM255" s="159" t="s">
        <v>412</v>
      </c>
    </row>
    <row r="256" spans="2:51" s="15" customFormat="1" ht="12">
      <c r="B256" s="176"/>
      <c r="D256" s="162" t="s">
        <v>154</v>
      </c>
      <c r="E256" s="177" t="s">
        <v>1</v>
      </c>
      <c r="F256" s="178" t="s">
        <v>279</v>
      </c>
      <c r="H256" s="177" t="s">
        <v>1</v>
      </c>
      <c r="L256" s="176"/>
      <c r="M256" s="179"/>
      <c r="N256" s="180"/>
      <c r="O256" s="180"/>
      <c r="P256" s="180"/>
      <c r="Q256" s="180"/>
      <c r="R256" s="180"/>
      <c r="S256" s="180"/>
      <c r="T256" s="181"/>
      <c r="AT256" s="177" t="s">
        <v>154</v>
      </c>
      <c r="AU256" s="177" t="s">
        <v>86</v>
      </c>
      <c r="AV256" s="15" t="s">
        <v>19</v>
      </c>
      <c r="AW256" s="15" t="s">
        <v>34</v>
      </c>
      <c r="AX256" s="15" t="s">
        <v>79</v>
      </c>
      <c r="AY256" s="177" t="s">
        <v>145</v>
      </c>
    </row>
    <row r="257" spans="2:51" s="13" customFormat="1" ht="22.5">
      <c r="B257" s="161"/>
      <c r="D257" s="162" t="s">
        <v>154</v>
      </c>
      <c r="E257" s="163" t="s">
        <v>1</v>
      </c>
      <c r="F257" s="164" t="s">
        <v>413</v>
      </c>
      <c r="H257" s="165">
        <v>61.444</v>
      </c>
      <c r="L257" s="161"/>
      <c r="M257" s="166"/>
      <c r="N257" s="167"/>
      <c r="O257" s="167"/>
      <c r="P257" s="167"/>
      <c r="Q257" s="167"/>
      <c r="R257" s="167"/>
      <c r="S257" s="167"/>
      <c r="T257" s="168"/>
      <c r="AT257" s="163" t="s">
        <v>154</v>
      </c>
      <c r="AU257" s="163" t="s">
        <v>86</v>
      </c>
      <c r="AV257" s="13" t="s">
        <v>86</v>
      </c>
      <c r="AW257" s="13" t="s">
        <v>34</v>
      </c>
      <c r="AX257" s="13" t="s">
        <v>19</v>
      </c>
      <c r="AY257" s="163" t="s">
        <v>145</v>
      </c>
    </row>
    <row r="258" spans="1:65" s="2" customFormat="1" ht="16.5" customHeight="1">
      <c r="A258" s="30"/>
      <c r="B258" s="147"/>
      <c r="C258" s="182" t="s">
        <v>414</v>
      </c>
      <c r="D258" s="182" t="s">
        <v>233</v>
      </c>
      <c r="E258" s="183" t="s">
        <v>415</v>
      </c>
      <c r="F258" s="184" t="s">
        <v>416</v>
      </c>
      <c r="G258" s="185" t="s">
        <v>180</v>
      </c>
      <c r="H258" s="186">
        <v>61.444</v>
      </c>
      <c r="I258" s="187">
        <v>0</v>
      </c>
      <c r="J258" s="187">
        <f>ROUND(I258*H258,2)</f>
        <v>0</v>
      </c>
      <c r="K258" s="188"/>
      <c r="L258" s="189"/>
      <c r="M258" s="190" t="s">
        <v>1</v>
      </c>
      <c r="N258" s="191" t="s">
        <v>44</v>
      </c>
      <c r="O258" s="157">
        <v>0</v>
      </c>
      <c r="P258" s="157">
        <f>O258*H258</f>
        <v>0</v>
      </c>
      <c r="Q258" s="157">
        <v>0.00048</v>
      </c>
      <c r="R258" s="157">
        <f>Q258*H258</f>
        <v>0.02949312</v>
      </c>
      <c r="S258" s="157">
        <v>0</v>
      </c>
      <c r="T258" s="158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59" t="s">
        <v>196</v>
      </c>
      <c r="AT258" s="159" t="s">
        <v>233</v>
      </c>
      <c r="AU258" s="159" t="s">
        <v>86</v>
      </c>
      <c r="AY258" s="18" t="s">
        <v>145</v>
      </c>
      <c r="BE258" s="160">
        <f>IF(N258="základní",J258,0)</f>
        <v>0</v>
      </c>
      <c r="BF258" s="160">
        <f>IF(N258="snížená",J258,0)</f>
        <v>0</v>
      </c>
      <c r="BG258" s="160">
        <f>IF(N258="zákl. přenesená",J258,0)</f>
        <v>0</v>
      </c>
      <c r="BH258" s="160">
        <f>IF(N258="sníž. přenesená",J258,0)</f>
        <v>0</v>
      </c>
      <c r="BI258" s="160">
        <f>IF(N258="nulová",J258,0)</f>
        <v>0</v>
      </c>
      <c r="BJ258" s="18" t="s">
        <v>19</v>
      </c>
      <c r="BK258" s="160">
        <f>ROUND(I258*H258,2)</f>
        <v>0</v>
      </c>
      <c r="BL258" s="18" t="s">
        <v>152</v>
      </c>
      <c r="BM258" s="159" t="s">
        <v>417</v>
      </c>
    </row>
    <row r="259" spans="1:65" s="2" customFormat="1" ht="16.5" customHeight="1">
      <c r="A259" s="30"/>
      <c r="B259" s="147"/>
      <c r="C259" s="182" t="s">
        <v>418</v>
      </c>
      <c r="D259" s="182" t="s">
        <v>233</v>
      </c>
      <c r="E259" s="183" t="s">
        <v>419</v>
      </c>
      <c r="F259" s="184" t="s">
        <v>420</v>
      </c>
      <c r="G259" s="185" t="s">
        <v>241</v>
      </c>
      <c r="H259" s="186">
        <v>10</v>
      </c>
      <c r="I259" s="187">
        <v>0</v>
      </c>
      <c r="J259" s="187">
        <f>ROUND(I259*H259,2)</f>
        <v>0</v>
      </c>
      <c r="K259" s="188"/>
      <c r="L259" s="189"/>
      <c r="M259" s="190" t="s">
        <v>1</v>
      </c>
      <c r="N259" s="191" t="s">
        <v>44</v>
      </c>
      <c r="O259" s="157">
        <v>0</v>
      </c>
      <c r="P259" s="157">
        <f>O259*H259</f>
        <v>0</v>
      </c>
      <c r="Q259" s="157">
        <v>0.00048</v>
      </c>
      <c r="R259" s="157">
        <f>Q259*H259</f>
        <v>0.0048000000000000004</v>
      </c>
      <c r="S259" s="157">
        <v>0</v>
      </c>
      <c r="T259" s="158">
        <f>S259*H259</f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59" t="s">
        <v>196</v>
      </c>
      <c r="AT259" s="159" t="s">
        <v>233</v>
      </c>
      <c r="AU259" s="159" t="s">
        <v>86</v>
      </c>
      <c r="AY259" s="18" t="s">
        <v>145</v>
      </c>
      <c r="BE259" s="160">
        <f>IF(N259="základní",J259,0)</f>
        <v>0</v>
      </c>
      <c r="BF259" s="160">
        <f>IF(N259="snížená",J259,0)</f>
        <v>0</v>
      </c>
      <c r="BG259" s="160">
        <f>IF(N259="zákl. přenesená",J259,0)</f>
        <v>0</v>
      </c>
      <c r="BH259" s="160">
        <f>IF(N259="sníž. přenesená",J259,0)</f>
        <v>0</v>
      </c>
      <c r="BI259" s="160">
        <f>IF(N259="nulová",J259,0)</f>
        <v>0</v>
      </c>
      <c r="BJ259" s="18" t="s">
        <v>19</v>
      </c>
      <c r="BK259" s="160">
        <f>ROUND(I259*H259,2)</f>
        <v>0</v>
      </c>
      <c r="BL259" s="18" t="s">
        <v>152</v>
      </c>
      <c r="BM259" s="159" t="s">
        <v>421</v>
      </c>
    </row>
    <row r="260" spans="2:63" s="12" customFormat="1" ht="22.9" customHeight="1">
      <c r="B260" s="135"/>
      <c r="D260" s="136" t="s">
        <v>78</v>
      </c>
      <c r="E260" s="145" t="s">
        <v>146</v>
      </c>
      <c r="F260" s="145" t="s">
        <v>147</v>
      </c>
      <c r="J260" s="146">
        <f>BK260</f>
        <v>0</v>
      </c>
      <c r="L260" s="135"/>
      <c r="M260" s="139"/>
      <c r="N260" s="140"/>
      <c r="O260" s="140"/>
      <c r="P260" s="141">
        <f>SUM(P261:P286)</f>
        <v>141.65249999999997</v>
      </c>
      <c r="Q260" s="140"/>
      <c r="R260" s="141">
        <f>SUM(R261:R286)</f>
        <v>0.028773787500000002</v>
      </c>
      <c r="S260" s="140"/>
      <c r="T260" s="142">
        <f>SUM(T261:T286)</f>
        <v>96.6077</v>
      </c>
      <c r="AR260" s="136" t="s">
        <v>19</v>
      </c>
      <c r="AT260" s="143" t="s">
        <v>78</v>
      </c>
      <c r="AU260" s="143" t="s">
        <v>19</v>
      </c>
      <c r="AY260" s="136" t="s">
        <v>145</v>
      </c>
      <c r="BK260" s="144">
        <f>SUM(BK261:BK286)</f>
        <v>0</v>
      </c>
    </row>
    <row r="261" spans="1:65" s="2" customFormat="1" ht="21.75" customHeight="1">
      <c r="A261" s="30"/>
      <c r="B261" s="147"/>
      <c r="C261" s="148" t="s">
        <v>422</v>
      </c>
      <c r="D261" s="148" t="s">
        <v>148</v>
      </c>
      <c r="E261" s="149" t="s">
        <v>423</v>
      </c>
      <c r="F261" s="150" t="s">
        <v>424</v>
      </c>
      <c r="G261" s="151" t="s">
        <v>215</v>
      </c>
      <c r="H261" s="152">
        <v>73.733</v>
      </c>
      <c r="I261" s="153">
        <v>0</v>
      </c>
      <c r="J261" s="153">
        <f>ROUND(I261*H261,2)</f>
        <v>0</v>
      </c>
      <c r="K261" s="154"/>
      <c r="L261" s="31"/>
      <c r="M261" s="155" t="s">
        <v>1</v>
      </c>
      <c r="N261" s="156" t="s">
        <v>44</v>
      </c>
      <c r="O261" s="157">
        <v>0.08</v>
      </c>
      <c r="P261" s="157">
        <f>O261*H261</f>
        <v>5.89864</v>
      </c>
      <c r="Q261" s="157">
        <v>0.0003575</v>
      </c>
      <c r="R261" s="157">
        <f>Q261*H261</f>
        <v>0.026359547500000004</v>
      </c>
      <c r="S261" s="157">
        <v>0</v>
      </c>
      <c r="T261" s="158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59" t="s">
        <v>152</v>
      </c>
      <c r="AT261" s="159" t="s">
        <v>148</v>
      </c>
      <c r="AU261" s="159" t="s">
        <v>86</v>
      </c>
      <c r="AY261" s="18" t="s">
        <v>145</v>
      </c>
      <c r="BE261" s="160">
        <f>IF(N261="základní",J261,0)</f>
        <v>0</v>
      </c>
      <c r="BF261" s="160">
        <f>IF(N261="snížená",J261,0)</f>
        <v>0</v>
      </c>
      <c r="BG261" s="160">
        <f>IF(N261="zákl. přenesená",J261,0)</f>
        <v>0</v>
      </c>
      <c r="BH261" s="160">
        <f>IF(N261="sníž. přenesená",J261,0)</f>
        <v>0</v>
      </c>
      <c r="BI261" s="160">
        <f>IF(N261="nulová",J261,0)</f>
        <v>0</v>
      </c>
      <c r="BJ261" s="18" t="s">
        <v>19</v>
      </c>
      <c r="BK261" s="160">
        <f>ROUND(I261*H261,2)</f>
        <v>0</v>
      </c>
      <c r="BL261" s="18" t="s">
        <v>152</v>
      </c>
      <c r="BM261" s="159" t="s">
        <v>425</v>
      </c>
    </row>
    <row r="262" spans="2:51" s="15" customFormat="1" ht="12">
      <c r="B262" s="176"/>
      <c r="D262" s="162" t="s">
        <v>154</v>
      </c>
      <c r="E262" s="177" t="s">
        <v>1</v>
      </c>
      <c r="F262" s="178" t="s">
        <v>426</v>
      </c>
      <c r="H262" s="177" t="s">
        <v>1</v>
      </c>
      <c r="L262" s="176"/>
      <c r="M262" s="179"/>
      <c r="N262" s="180"/>
      <c r="O262" s="180"/>
      <c r="P262" s="180"/>
      <c r="Q262" s="180"/>
      <c r="R262" s="180"/>
      <c r="S262" s="180"/>
      <c r="T262" s="181"/>
      <c r="AT262" s="177" t="s">
        <v>154</v>
      </c>
      <c r="AU262" s="177" t="s">
        <v>86</v>
      </c>
      <c r="AV262" s="15" t="s">
        <v>19</v>
      </c>
      <c r="AW262" s="15" t="s">
        <v>34</v>
      </c>
      <c r="AX262" s="15" t="s">
        <v>79</v>
      </c>
      <c r="AY262" s="177" t="s">
        <v>145</v>
      </c>
    </row>
    <row r="263" spans="2:51" s="13" customFormat="1" ht="22.5">
      <c r="B263" s="161"/>
      <c r="D263" s="162" t="s">
        <v>154</v>
      </c>
      <c r="E263" s="163" t="s">
        <v>1</v>
      </c>
      <c r="F263" s="164" t="s">
        <v>427</v>
      </c>
      <c r="H263" s="165">
        <v>73.733</v>
      </c>
      <c r="L263" s="161"/>
      <c r="M263" s="166"/>
      <c r="N263" s="167"/>
      <c r="O263" s="167"/>
      <c r="P263" s="167"/>
      <c r="Q263" s="167"/>
      <c r="R263" s="167"/>
      <c r="S263" s="167"/>
      <c r="T263" s="168"/>
      <c r="AT263" s="163" t="s">
        <v>154</v>
      </c>
      <c r="AU263" s="163" t="s">
        <v>86</v>
      </c>
      <c r="AV263" s="13" t="s">
        <v>86</v>
      </c>
      <c r="AW263" s="13" t="s">
        <v>34</v>
      </c>
      <c r="AX263" s="13" t="s">
        <v>19</v>
      </c>
      <c r="AY263" s="163" t="s">
        <v>145</v>
      </c>
    </row>
    <row r="264" spans="1:65" s="2" customFormat="1" ht="21.75" customHeight="1">
      <c r="A264" s="30"/>
      <c r="B264" s="147"/>
      <c r="C264" s="148" t="s">
        <v>428</v>
      </c>
      <c r="D264" s="148" t="s">
        <v>148</v>
      </c>
      <c r="E264" s="149" t="s">
        <v>429</v>
      </c>
      <c r="F264" s="150" t="s">
        <v>430</v>
      </c>
      <c r="G264" s="151" t="s">
        <v>215</v>
      </c>
      <c r="H264" s="152">
        <v>150</v>
      </c>
      <c r="I264" s="153">
        <v>0</v>
      </c>
      <c r="J264" s="153">
        <f>ROUND(I264*H264,2)</f>
        <v>0</v>
      </c>
      <c r="K264" s="154"/>
      <c r="L264" s="31"/>
      <c r="M264" s="155" t="s">
        <v>1</v>
      </c>
      <c r="N264" s="156" t="s">
        <v>44</v>
      </c>
      <c r="O264" s="157">
        <v>0.154</v>
      </c>
      <c r="P264" s="157">
        <f>O264*H264</f>
        <v>23.1</v>
      </c>
      <c r="Q264" s="157">
        <v>0</v>
      </c>
      <c r="R264" s="157">
        <f>Q264*H264</f>
        <v>0</v>
      </c>
      <c r="S264" s="157">
        <v>0</v>
      </c>
      <c r="T264" s="158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59" t="s">
        <v>181</v>
      </c>
      <c r="AT264" s="159" t="s">
        <v>148</v>
      </c>
      <c r="AU264" s="159" t="s">
        <v>86</v>
      </c>
      <c r="AY264" s="18" t="s">
        <v>145</v>
      </c>
      <c r="BE264" s="160">
        <f>IF(N264="základní",J264,0)</f>
        <v>0</v>
      </c>
      <c r="BF264" s="160">
        <f>IF(N264="snížená",J264,0)</f>
        <v>0</v>
      </c>
      <c r="BG264" s="160">
        <f>IF(N264="zákl. přenesená",J264,0)</f>
        <v>0</v>
      </c>
      <c r="BH264" s="160">
        <f>IF(N264="sníž. přenesená",J264,0)</f>
        <v>0</v>
      </c>
      <c r="BI264" s="160">
        <f>IF(N264="nulová",J264,0)</f>
        <v>0</v>
      </c>
      <c r="BJ264" s="18" t="s">
        <v>19</v>
      </c>
      <c r="BK264" s="160">
        <f>ROUND(I264*H264,2)</f>
        <v>0</v>
      </c>
      <c r="BL264" s="18" t="s">
        <v>181</v>
      </c>
      <c r="BM264" s="159" t="s">
        <v>431</v>
      </c>
    </row>
    <row r="265" spans="2:51" s="15" customFormat="1" ht="12">
      <c r="B265" s="176"/>
      <c r="D265" s="162" t="s">
        <v>154</v>
      </c>
      <c r="E265" s="177" t="s">
        <v>1</v>
      </c>
      <c r="F265" s="178" t="s">
        <v>432</v>
      </c>
      <c r="H265" s="177" t="s">
        <v>1</v>
      </c>
      <c r="L265" s="176"/>
      <c r="M265" s="179"/>
      <c r="N265" s="180"/>
      <c r="O265" s="180"/>
      <c r="P265" s="180"/>
      <c r="Q265" s="180"/>
      <c r="R265" s="180"/>
      <c r="S265" s="180"/>
      <c r="T265" s="181"/>
      <c r="AT265" s="177" t="s">
        <v>154</v>
      </c>
      <c r="AU265" s="177" t="s">
        <v>86</v>
      </c>
      <c r="AV265" s="15" t="s">
        <v>19</v>
      </c>
      <c r="AW265" s="15" t="s">
        <v>34</v>
      </c>
      <c r="AX265" s="15" t="s">
        <v>79</v>
      </c>
      <c r="AY265" s="177" t="s">
        <v>145</v>
      </c>
    </row>
    <row r="266" spans="2:51" s="13" customFormat="1" ht="12">
      <c r="B266" s="161"/>
      <c r="D266" s="162" t="s">
        <v>154</v>
      </c>
      <c r="E266" s="163" t="s">
        <v>1</v>
      </c>
      <c r="F266" s="164">
        <v>150</v>
      </c>
      <c r="H266" s="165">
        <v>150</v>
      </c>
      <c r="L266" s="161"/>
      <c r="M266" s="166"/>
      <c r="N266" s="167"/>
      <c r="O266" s="167"/>
      <c r="P266" s="167"/>
      <c r="Q266" s="167"/>
      <c r="R266" s="167"/>
      <c r="S266" s="167"/>
      <c r="T266" s="168"/>
      <c r="AT266" s="163" t="s">
        <v>154</v>
      </c>
      <c r="AU266" s="163" t="s">
        <v>86</v>
      </c>
      <c r="AV266" s="13" t="s">
        <v>86</v>
      </c>
      <c r="AW266" s="13" t="s">
        <v>34</v>
      </c>
      <c r="AX266" s="13" t="s">
        <v>19</v>
      </c>
      <c r="AY266" s="163" t="s">
        <v>145</v>
      </c>
    </row>
    <row r="267" spans="1:65" s="2" customFormat="1" ht="21.75" customHeight="1">
      <c r="A267" s="30"/>
      <c r="B267" s="147"/>
      <c r="C267" s="148" t="s">
        <v>433</v>
      </c>
      <c r="D267" s="148" t="s">
        <v>148</v>
      </c>
      <c r="E267" s="149" t="s">
        <v>434</v>
      </c>
      <c r="F267" s="150" t="s">
        <v>435</v>
      </c>
      <c r="G267" s="151" t="s">
        <v>215</v>
      </c>
      <c r="H267" s="152">
        <v>3000</v>
      </c>
      <c r="I267" s="153">
        <v>0</v>
      </c>
      <c r="J267" s="153">
        <f>ROUND(I267*H267,2)</f>
        <v>0</v>
      </c>
      <c r="K267" s="154"/>
      <c r="L267" s="31"/>
      <c r="M267" s="155" t="s">
        <v>1</v>
      </c>
      <c r="N267" s="156" t="s">
        <v>44</v>
      </c>
      <c r="O267" s="157">
        <v>0</v>
      </c>
      <c r="P267" s="157">
        <f>O267*H267</f>
        <v>0</v>
      </c>
      <c r="Q267" s="157">
        <v>0</v>
      </c>
      <c r="R267" s="157">
        <f>Q267*H267</f>
        <v>0</v>
      </c>
      <c r="S267" s="157">
        <v>0</v>
      </c>
      <c r="T267" s="158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59" t="s">
        <v>152</v>
      </c>
      <c r="AT267" s="159" t="s">
        <v>148</v>
      </c>
      <c r="AU267" s="159" t="s">
        <v>86</v>
      </c>
      <c r="AY267" s="18" t="s">
        <v>145</v>
      </c>
      <c r="BE267" s="160">
        <f>IF(N267="základní",J267,0)</f>
        <v>0</v>
      </c>
      <c r="BF267" s="160">
        <f>IF(N267="snížená",J267,0)</f>
        <v>0</v>
      </c>
      <c r="BG267" s="160">
        <f>IF(N267="zákl. přenesená",J267,0)</f>
        <v>0</v>
      </c>
      <c r="BH267" s="160">
        <f>IF(N267="sníž. přenesená",J267,0)</f>
        <v>0</v>
      </c>
      <c r="BI267" s="160">
        <f>IF(N267="nulová",J267,0)</f>
        <v>0</v>
      </c>
      <c r="BJ267" s="18" t="s">
        <v>19</v>
      </c>
      <c r="BK267" s="160">
        <f>ROUND(I267*H267,2)</f>
        <v>0</v>
      </c>
      <c r="BL267" s="18" t="s">
        <v>152</v>
      </c>
      <c r="BM267" s="159" t="s">
        <v>436</v>
      </c>
    </row>
    <row r="268" spans="2:51" s="13" customFormat="1" ht="12">
      <c r="B268" s="161"/>
      <c r="D268" s="162" t="s">
        <v>154</v>
      </c>
      <c r="E268" s="163" t="s">
        <v>1</v>
      </c>
      <c r="F268" s="164" t="s">
        <v>1205</v>
      </c>
      <c r="H268" s="165">
        <v>3000</v>
      </c>
      <c r="L268" s="161"/>
      <c r="M268" s="166"/>
      <c r="N268" s="167"/>
      <c r="O268" s="167"/>
      <c r="P268" s="167"/>
      <c r="Q268" s="167"/>
      <c r="R268" s="167"/>
      <c r="S268" s="167"/>
      <c r="T268" s="168"/>
      <c r="AT268" s="163" t="s">
        <v>154</v>
      </c>
      <c r="AU268" s="163" t="s">
        <v>86</v>
      </c>
      <c r="AV268" s="13" t="s">
        <v>86</v>
      </c>
      <c r="AW268" s="13" t="s">
        <v>34</v>
      </c>
      <c r="AX268" s="13" t="s">
        <v>19</v>
      </c>
      <c r="AY268" s="163" t="s">
        <v>145</v>
      </c>
    </row>
    <row r="269" spans="1:65" s="2" customFormat="1" ht="21.75" customHeight="1">
      <c r="A269" s="30"/>
      <c r="B269" s="147"/>
      <c r="C269" s="148" t="s">
        <v>437</v>
      </c>
      <c r="D269" s="148" t="s">
        <v>148</v>
      </c>
      <c r="E269" s="149" t="s">
        <v>438</v>
      </c>
      <c r="F269" s="150" t="s">
        <v>439</v>
      </c>
      <c r="G269" s="151" t="s">
        <v>215</v>
      </c>
      <c r="H269" s="152">
        <v>150</v>
      </c>
      <c r="I269" s="153">
        <v>0</v>
      </c>
      <c r="J269" s="153">
        <f>ROUND(I269*H269,2)</f>
        <v>0</v>
      </c>
      <c r="K269" s="154"/>
      <c r="L269" s="31"/>
      <c r="M269" s="155" t="s">
        <v>1</v>
      </c>
      <c r="N269" s="156" t="s">
        <v>44</v>
      </c>
      <c r="O269" s="157">
        <v>0.072</v>
      </c>
      <c r="P269" s="157">
        <f>O269*H269</f>
        <v>10.799999999999999</v>
      </c>
      <c r="Q269" s="157">
        <v>0</v>
      </c>
      <c r="R269" s="157">
        <f>Q269*H269</f>
        <v>0</v>
      </c>
      <c r="S269" s="157">
        <v>0</v>
      </c>
      <c r="T269" s="158">
        <f>S269*H269</f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59" t="s">
        <v>152</v>
      </c>
      <c r="AT269" s="159" t="s">
        <v>148</v>
      </c>
      <c r="AU269" s="159" t="s">
        <v>86</v>
      </c>
      <c r="AY269" s="18" t="s">
        <v>145</v>
      </c>
      <c r="BE269" s="160">
        <f>IF(N269="základní",J269,0)</f>
        <v>0</v>
      </c>
      <c r="BF269" s="160">
        <f>IF(N269="snížená",J269,0)</f>
        <v>0</v>
      </c>
      <c r="BG269" s="160">
        <f>IF(N269="zákl. přenesená",J269,0)</f>
        <v>0</v>
      </c>
      <c r="BH269" s="160">
        <f>IF(N269="sníž. přenesená",J269,0)</f>
        <v>0</v>
      </c>
      <c r="BI269" s="160">
        <f>IF(N269="nulová",J269,0)</f>
        <v>0</v>
      </c>
      <c r="BJ269" s="18" t="s">
        <v>19</v>
      </c>
      <c r="BK269" s="160">
        <f>ROUND(I269*H269,2)</f>
        <v>0</v>
      </c>
      <c r="BL269" s="18" t="s">
        <v>152</v>
      </c>
      <c r="BM269" s="159" t="s">
        <v>440</v>
      </c>
    </row>
    <row r="270" spans="1:65" s="2" customFormat="1" ht="21.75" customHeight="1">
      <c r="A270" s="30"/>
      <c r="B270" s="147"/>
      <c r="C270" s="148" t="s">
        <v>193</v>
      </c>
      <c r="D270" s="148" t="s">
        <v>148</v>
      </c>
      <c r="E270" s="149" t="s">
        <v>441</v>
      </c>
      <c r="F270" s="150" t="s">
        <v>442</v>
      </c>
      <c r="G270" s="151" t="s">
        <v>215</v>
      </c>
      <c r="H270" s="152">
        <v>61.12</v>
      </c>
      <c r="I270" s="153">
        <v>0</v>
      </c>
      <c r="J270" s="153">
        <f>ROUND(I270*H270,2)</f>
        <v>0</v>
      </c>
      <c r="K270" s="154"/>
      <c r="L270" s="31"/>
      <c r="M270" s="155" t="s">
        <v>1</v>
      </c>
      <c r="N270" s="156" t="s">
        <v>44</v>
      </c>
      <c r="O270" s="157">
        <v>0.308</v>
      </c>
      <c r="P270" s="157">
        <f>O270*H270</f>
        <v>18.824959999999997</v>
      </c>
      <c r="Q270" s="157">
        <v>3.95E-05</v>
      </c>
      <c r="R270" s="157">
        <f>Q270*H270</f>
        <v>0.00241424</v>
      </c>
      <c r="S270" s="157">
        <v>0</v>
      </c>
      <c r="T270" s="158">
        <f>S270*H270</f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59" t="s">
        <v>152</v>
      </c>
      <c r="AT270" s="159" t="s">
        <v>148</v>
      </c>
      <c r="AU270" s="159" t="s">
        <v>86</v>
      </c>
      <c r="AY270" s="18" t="s">
        <v>145</v>
      </c>
      <c r="BE270" s="160">
        <f>IF(N270="základní",J270,0)</f>
        <v>0</v>
      </c>
      <c r="BF270" s="160">
        <f>IF(N270="snížená",J270,0)</f>
        <v>0</v>
      </c>
      <c r="BG270" s="160">
        <f>IF(N270="zákl. přenesená",J270,0)</f>
        <v>0</v>
      </c>
      <c r="BH270" s="160">
        <f>IF(N270="sníž. přenesená",J270,0)</f>
        <v>0</v>
      </c>
      <c r="BI270" s="160">
        <f>IF(N270="nulová",J270,0)</f>
        <v>0</v>
      </c>
      <c r="BJ270" s="18" t="s">
        <v>19</v>
      </c>
      <c r="BK270" s="160">
        <f>ROUND(I270*H270,2)</f>
        <v>0</v>
      </c>
      <c r="BL270" s="18" t="s">
        <v>152</v>
      </c>
      <c r="BM270" s="159" t="s">
        <v>443</v>
      </c>
    </row>
    <row r="271" spans="2:51" s="13" customFormat="1" ht="12">
      <c r="B271" s="161"/>
      <c r="D271" s="162" t="s">
        <v>154</v>
      </c>
      <c r="E271" s="163" t="s">
        <v>1</v>
      </c>
      <c r="F271" s="164" t="s">
        <v>444</v>
      </c>
      <c r="H271" s="165">
        <v>61.12</v>
      </c>
      <c r="L271" s="161"/>
      <c r="M271" s="166"/>
      <c r="N271" s="167"/>
      <c r="O271" s="167"/>
      <c r="P271" s="167"/>
      <c r="Q271" s="167"/>
      <c r="R271" s="167"/>
      <c r="S271" s="167"/>
      <c r="T271" s="168"/>
      <c r="AT271" s="163" t="s">
        <v>154</v>
      </c>
      <c r="AU271" s="163" t="s">
        <v>86</v>
      </c>
      <c r="AV271" s="13" t="s">
        <v>86</v>
      </c>
      <c r="AW271" s="13" t="s">
        <v>34</v>
      </c>
      <c r="AX271" s="13" t="s">
        <v>19</v>
      </c>
      <c r="AY271" s="163" t="s">
        <v>145</v>
      </c>
    </row>
    <row r="272" spans="1:65" s="2" customFormat="1" ht="21.75" customHeight="1">
      <c r="A272" s="30"/>
      <c r="B272" s="147"/>
      <c r="C272" s="148" t="s">
        <v>445</v>
      </c>
      <c r="D272" s="148" t="s">
        <v>148</v>
      </c>
      <c r="E272" s="149" t="s">
        <v>446</v>
      </c>
      <c r="F272" s="150" t="s">
        <v>447</v>
      </c>
      <c r="G272" s="151" t="s">
        <v>180</v>
      </c>
      <c r="H272" s="152">
        <v>20.7</v>
      </c>
      <c r="I272" s="153">
        <v>0</v>
      </c>
      <c r="J272" s="153">
        <f>ROUND(I272*H272,2)</f>
        <v>0</v>
      </c>
      <c r="K272" s="154"/>
      <c r="L272" s="31"/>
      <c r="M272" s="155" t="s">
        <v>1</v>
      </c>
      <c r="N272" s="156" t="s">
        <v>44</v>
      </c>
      <c r="O272" s="157">
        <v>0.285</v>
      </c>
      <c r="P272" s="157">
        <f>O272*H272</f>
        <v>5.899499999999999</v>
      </c>
      <c r="Q272" s="157">
        <v>0</v>
      </c>
      <c r="R272" s="157">
        <f>Q272*H272</f>
        <v>0</v>
      </c>
      <c r="S272" s="157">
        <v>0.112</v>
      </c>
      <c r="T272" s="158">
        <f>S272*H272</f>
        <v>2.3184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59" t="s">
        <v>152</v>
      </c>
      <c r="AT272" s="159" t="s">
        <v>148</v>
      </c>
      <c r="AU272" s="159" t="s">
        <v>86</v>
      </c>
      <c r="AY272" s="18" t="s">
        <v>145</v>
      </c>
      <c r="BE272" s="160">
        <f>IF(N272="základní",J272,0)</f>
        <v>0</v>
      </c>
      <c r="BF272" s="160">
        <f>IF(N272="snížená",J272,0)</f>
        <v>0</v>
      </c>
      <c r="BG272" s="160">
        <f>IF(N272="zákl. přenesená",J272,0)</f>
        <v>0</v>
      </c>
      <c r="BH272" s="160">
        <f>IF(N272="sníž. přenesená",J272,0)</f>
        <v>0</v>
      </c>
      <c r="BI272" s="160">
        <f>IF(N272="nulová",J272,0)</f>
        <v>0</v>
      </c>
      <c r="BJ272" s="18" t="s">
        <v>19</v>
      </c>
      <c r="BK272" s="160">
        <f>ROUND(I272*H272,2)</f>
        <v>0</v>
      </c>
      <c r="BL272" s="18" t="s">
        <v>152</v>
      </c>
      <c r="BM272" s="159" t="s">
        <v>448</v>
      </c>
    </row>
    <row r="273" spans="2:51" s="15" customFormat="1" ht="12">
      <c r="B273" s="176"/>
      <c r="D273" s="162" t="s">
        <v>154</v>
      </c>
      <c r="E273" s="177" t="s">
        <v>1</v>
      </c>
      <c r="F273" s="178" t="s">
        <v>449</v>
      </c>
      <c r="H273" s="177" t="s">
        <v>1</v>
      </c>
      <c r="L273" s="176"/>
      <c r="M273" s="179"/>
      <c r="N273" s="180"/>
      <c r="O273" s="180"/>
      <c r="P273" s="180"/>
      <c r="Q273" s="180"/>
      <c r="R273" s="180"/>
      <c r="S273" s="180"/>
      <c r="T273" s="181"/>
      <c r="AT273" s="177" t="s">
        <v>154</v>
      </c>
      <c r="AU273" s="177" t="s">
        <v>86</v>
      </c>
      <c r="AV273" s="15" t="s">
        <v>19</v>
      </c>
      <c r="AW273" s="15" t="s">
        <v>34</v>
      </c>
      <c r="AX273" s="15" t="s">
        <v>79</v>
      </c>
      <c r="AY273" s="177" t="s">
        <v>145</v>
      </c>
    </row>
    <row r="274" spans="2:51" s="13" customFormat="1" ht="12">
      <c r="B274" s="161"/>
      <c r="D274" s="162" t="s">
        <v>154</v>
      </c>
      <c r="E274" s="163" t="s">
        <v>1</v>
      </c>
      <c r="F274" s="164" t="s">
        <v>312</v>
      </c>
      <c r="H274" s="165">
        <v>10.7</v>
      </c>
      <c r="L274" s="161"/>
      <c r="M274" s="166"/>
      <c r="N274" s="167"/>
      <c r="O274" s="167"/>
      <c r="P274" s="167"/>
      <c r="Q274" s="167"/>
      <c r="R274" s="167"/>
      <c r="S274" s="167"/>
      <c r="T274" s="168"/>
      <c r="AT274" s="163" t="s">
        <v>154</v>
      </c>
      <c r="AU274" s="163" t="s">
        <v>86</v>
      </c>
      <c r="AV274" s="13" t="s">
        <v>86</v>
      </c>
      <c r="AW274" s="13" t="s">
        <v>34</v>
      </c>
      <c r="AX274" s="13" t="s">
        <v>79</v>
      </c>
      <c r="AY274" s="163" t="s">
        <v>145</v>
      </c>
    </row>
    <row r="275" spans="2:51" s="13" customFormat="1" ht="12">
      <c r="B275" s="161"/>
      <c r="D275" s="162" t="s">
        <v>154</v>
      </c>
      <c r="E275" s="163" t="s">
        <v>1</v>
      </c>
      <c r="F275" s="164" t="s">
        <v>313</v>
      </c>
      <c r="H275" s="165">
        <v>3.6</v>
      </c>
      <c r="L275" s="161"/>
      <c r="M275" s="166"/>
      <c r="N275" s="167"/>
      <c r="O275" s="167"/>
      <c r="P275" s="167"/>
      <c r="Q275" s="167"/>
      <c r="R275" s="167"/>
      <c r="S275" s="167"/>
      <c r="T275" s="168"/>
      <c r="AT275" s="163" t="s">
        <v>154</v>
      </c>
      <c r="AU275" s="163" t="s">
        <v>86</v>
      </c>
      <c r="AV275" s="13" t="s">
        <v>86</v>
      </c>
      <c r="AW275" s="13" t="s">
        <v>34</v>
      </c>
      <c r="AX275" s="13" t="s">
        <v>79</v>
      </c>
      <c r="AY275" s="163" t="s">
        <v>145</v>
      </c>
    </row>
    <row r="276" spans="2:51" s="13" customFormat="1" ht="12">
      <c r="B276" s="161"/>
      <c r="D276" s="162" t="s">
        <v>154</v>
      </c>
      <c r="E276" s="163" t="s">
        <v>1</v>
      </c>
      <c r="F276" s="164" t="s">
        <v>314</v>
      </c>
      <c r="H276" s="165">
        <v>6.4</v>
      </c>
      <c r="L276" s="161"/>
      <c r="M276" s="166"/>
      <c r="N276" s="167"/>
      <c r="O276" s="167"/>
      <c r="P276" s="167"/>
      <c r="Q276" s="167"/>
      <c r="R276" s="167"/>
      <c r="S276" s="167"/>
      <c r="T276" s="168"/>
      <c r="AT276" s="163" t="s">
        <v>154</v>
      </c>
      <c r="AU276" s="163" t="s">
        <v>86</v>
      </c>
      <c r="AV276" s="13" t="s">
        <v>86</v>
      </c>
      <c r="AW276" s="13" t="s">
        <v>34</v>
      </c>
      <c r="AX276" s="13" t="s">
        <v>79</v>
      </c>
      <c r="AY276" s="163" t="s">
        <v>145</v>
      </c>
    </row>
    <row r="277" spans="2:51" s="14" customFormat="1" ht="12">
      <c r="B277" s="169"/>
      <c r="D277" s="162" t="s">
        <v>154</v>
      </c>
      <c r="E277" s="170" t="s">
        <v>1</v>
      </c>
      <c r="F277" s="171" t="s">
        <v>187</v>
      </c>
      <c r="H277" s="172">
        <v>20.7</v>
      </c>
      <c r="L277" s="169"/>
      <c r="M277" s="173"/>
      <c r="N277" s="174"/>
      <c r="O277" s="174"/>
      <c r="P277" s="174"/>
      <c r="Q277" s="174"/>
      <c r="R277" s="174"/>
      <c r="S277" s="174"/>
      <c r="T277" s="175"/>
      <c r="AT277" s="170" t="s">
        <v>154</v>
      </c>
      <c r="AU277" s="170" t="s">
        <v>86</v>
      </c>
      <c r="AV277" s="14" t="s">
        <v>152</v>
      </c>
      <c r="AW277" s="14" t="s">
        <v>34</v>
      </c>
      <c r="AX277" s="14" t="s">
        <v>19</v>
      </c>
      <c r="AY277" s="170" t="s">
        <v>145</v>
      </c>
    </row>
    <row r="278" spans="1:65" s="2" customFormat="1" ht="16.5" customHeight="1">
      <c r="A278" s="30"/>
      <c r="B278" s="147"/>
      <c r="C278" s="148" t="s">
        <v>450</v>
      </c>
      <c r="D278" s="148" t="s">
        <v>148</v>
      </c>
      <c r="E278" s="149" t="s">
        <v>451</v>
      </c>
      <c r="F278" s="150" t="s">
        <v>452</v>
      </c>
      <c r="G278" s="151" t="s">
        <v>151</v>
      </c>
      <c r="H278" s="152">
        <v>66.726</v>
      </c>
      <c r="I278" s="153">
        <v>0</v>
      </c>
      <c r="J278" s="153">
        <f>ROUND(I278*H278,2)</f>
        <v>0</v>
      </c>
      <c r="K278" s="154"/>
      <c r="L278" s="31"/>
      <c r="M278" s="155" t="s">
        <v>1</v>
      </c>
      <c r="N278" s="156" t="s">
        <v>44</v>
      </c>
      <c r="O278" s="157">
        <v>1.1</v>
      </c>
      <c r="P278" s="157">
        <f>O278*H278</f>
        <v>73.3986</v>
      </c>
      <c r="Q278" s="157">
        <v>0</v>
      </c>
      <c r="R278" s="157">
        <f>Q278*H278</f>
        <v>0</v>
      </c>
      <c r="S278" s="157">
        <v>1.4</v>
      </c>
      <c r="T278" s="158">
        <f>S278*H278</f>
        <v>93.4164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59" t="s">
        <v>152</v>
      </c>
      <c r="AT278" s="159" t="s">
        <v>148</v>
      </c>
      <c r="AU278" s="159" t="s">
        <v>86</v>
      </c>
      <c r="AY278" s="18" t="s">
        <v>145</v>
      </c>
      <c r="BE278" s="160">
        <f>IF(N278="základní",J278,0)</f>
        <v>0</v>
      </c>
      <c r="BF278" s="160">
        <f>IF(N278="snížená",J278,0)</f>
        <v>0</v>
      </c>
      <c r="BG278" s="160">
        <f>IF(N278="zákl. přenesená",J278,0)</f>
        <v>0</v>
      </c>
      <c r="BH278" s="160">
        <f>IF(N278="sníž. přenesená",J278,0)</f>
        <v>0</v>
      </c>
      <c r="BI278" s="160">
        <f>IF(N278="nulová",J278,0)</f>
        <v>0</v>
      </c>
      <c r="BJ278" s="18" t="s">
        <v>19</v>
      </c>
      <c r="BK278" s="160">
        <f>ROUND(I278*H278,2)</f>
        <v>0</v>
      </c>
      <c r="BL278" s="18" t="s">
        <v>152</v>
      </c>
      <c r="BM278" s="159" t="s">
        <v>453</v>
      </c>
    </row>
    <row r="279" spans="2:51" s="15" customFormat="1" ht="12">
      <c r="B279" s="176"/>
      <c r="D279" s="162" t="s">
        <v>154</v>
      </c>
      <c r="E279" s="177" t="s">
        <v>1</v>
      </c>
      <c r="F279" s="178" t="s">
        <v>454</v>
      </c>
      <c r="H279" s="177" t="s">
        <v>1</v>
      </c>
      <c r="L279" s="176"/>
      <c r="M279" s="179"/>
      <c r="N279" s="180"/>
      <c r="O279" s="180"/>
      <c r="P279" s="180"/>
      <c r="Q279" s="180"/>
      <c r="R279" s="180"/>
      <c r="S279" s="180"/>
      <c r="T279" s="181"/>
      <c r="AT279" s="177" t="s">
        <v>154</v>
      </c>
      <c r="AU279" s="177" t="s">
        <v>86</v>
      </c>
      <c r="AV279" s="15" t="s">
        <v>19</v>
      </c>
      <c r="AW279" s="15" t="s">
        <v>34</v>
      </c>
      <c r="AX279" s="15" t="s">
        <v>79</v>
      </c>
      <c r="AY279" s="177" t="s">
        <v>145</v>
      </c>
    </row>
    <row r="280" spans="2:51" s="13" customFormat="1" ht="12">
      <c r="B280" s="161"/>
      <c r="D280" s="162" t="s">
        <v>154</v>
      </c>
      <c r="E280" s="163" t="s">
        <v>1</v>
      </c>
      <c r="F280" s="164" t="s">
        <v>455</v>
      </c>
      <c r="H280" s="165">
        <v>66.726</v>
      </c>
      <c r="L280" s="161"/>
      <c r="M280" s="166"/>
      <c r="N280" s="167"/>
      <c r="O280" s="167"/>
      <c r="P280" s="167"/>
      <c r="Q280" s="167"/>
      <c r="R280" s="167"/>
      <c r="S280" s="167"/>
      <c r="T280" s="168"/>
      <c r="AT280" s="163" t="s">
        <v>154</v>
      </c>
      <c r="AU280" s="163" t="s">
        <v>86</v>
      </c>
      <c r="AV280" s="13" t="s">
        <v>86</v>
      </c>
      <c r="AW280" s="13" t="s">
        <v>34</v>
      </c>
      <c r="AX280" s="13" t="s">
        <v>19</v>
      </c>
      <c r="AY280" s="163" t="s">
        <v>145</v>
      </c>
    </row>
    <row r="281" spans="1:65" s="2" customFormat="1" ht="21.75" customHeight="1">
      <c r="A281" s="30"/>
      <c r="B281" s="147"/>
      <c r="C281" s="148" t="s">
        <v>456</v>
      </c>
      <c r="D281" s="148" t="s">
        <v>148</v>
      </c>
      <c r="E281" s="149" t="s">
        <v>457</v>
      </c>
      <c r="F281" s="150" t="s">
        <v>458</v>
      </c>
      <c r="G281" s="151" t="s">
        <v>180</v>
      </c>
      <c r="H281" s="152">
        <v>0.9</v>
      </c>
      <c r="I281" s="153">
        <v>0</v>
      </c>
      <c r="J281" s="153">
        <f>ROUND(I281*H281,2)</f>
        <v>0</v>
      </c>
      <c r="K281" s="154"/>
      <c r="L281" s="31"/>
      <c r="M281" s="155" t="s">
        <v>1</v>
      </c>
      <c r="N281" s="156" t="s">
        <v>44</v>
      </c>
      <c r="O281" s="157">
        <v>0.812</v>
      </c>
      <c r="P281" s="157">
        <f>O281*H281</f>
        <v>0.7308000000000001</v>
      </c>
      <c r="Q281" s="157">
        <v>0</v>
      </c>
      <c r="R281" s="157">
        <f>Q281*H281</f>
        <v>0</v>
      </c>
      <c r="S281" s="157">
        <v>0.081</v>
      </c>
      <c r="T281" s="158">
        <f>S281*H281</f>
        <v>0.0729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59" t="s">
        <v>152</v>
      </c>
      <c r="AT281" s="159" t="s">
        <v>148</v>
      </c>
      <c r="AU281" s="159" t="s">
        <v>86</v>
      </c>
      <c r="AY281" s="18" t="s">
        <v>145</v>
      </c>
      <c r="BE281" s="160">
        <f>IF(N281="základní",J281,0)</f>
        <v>0</v>
      </c>
      <c r="BF281" s="160">
        <f>IF(N281="snížená",J281,0)</f>
        <v>0</v>
      </c>
      <c r="BG281" s="160">
        <f>IF(N281="zákl. přenesená",J281,0)</f>
        <v>0</v>
      </c>
      <c r="BH281" s="160">
        <f>IF(N281="sníž. přenesená",J281,0)</f>
        <v>0</v>
      </c>
      <c r="BI281" s="160">
        <f>IF(N281="nulová",J281,0)</f>
        <v>0</v>
      </c>
      <c r="BJ281" s="18" t="s">
        <v>19</v>
      </c>
      <c r="BK281" s="160">
        <f>ROUND(I281*H281,2)</f>
        <v>0</v>
      </c>
      <c r="BL281" s="18" t="s">
        <v>152</v>
      </c>
      <c r="BM281" s="159" t="s">
        <v>459</v>
      </c>
    </row>
    <row r="282" spans="2:51" s="15" customFormat="1" ht="12">
      <c r="B282" s="176"/>
      <c r="D282" s="162" t="s">
        <v>154</v>
      </c>
      <c r="E282" s="177" t="s">
        <v>1</v>
      </c>
      <c r="F282" s="178" t="s">
        <v>460</v>
      </c>
      <c r="H282" s="177" t="s">
        <v>1</v>
      </c>
      <c r="L282" s="176"/>
      <c r="M282" s="179"/>
      <c r="N282" s="180"/>
      <c r="O282" s="180"/>
      <c r="P282" s="180"/>
      <c r="Q282" s="180"/>
      <c r="R282" s="180"/>
      <c r="S282" s="180"/>
      <c r="T282" s="181"/>
      <c r="AT282" s="177" t="s">
        <v>154</v>
      </c>
      <c r="AU282" s="177" t="s">
        <v>86</v>
      </c>
      <c r="AV282" s="15" t="s">
        <v>19</v>
      </c>
      <c r="AW282" s="15" t="s">
        <v>34</v>
      </c>
      <c r="AX282" s="15" t="s">
        <v>79</v>
      </c>
      <c r="AY282" s="177" t="s">
        <v>145</v>
      </c>
    </row>
    <row r="283" spans="2:51" s="13" customFormat="1" ht="12">
      <c r="B283" s="161"/>
      <c r="D283" s="162" t="s">
        <v>154</v>
      </c>
      <c r="E283" s="163" t="s">
        <v>1</v>
      </c>
      <c r="F283" s="164" t="s">
        <v>461</v>
      </c>
      <c r="H283" s="165">
        <v>0.9</v>
      </c>
      <c r="L283" s="161"/>
      <c r="M283" s="166"/>
      <c r="N283" s="167"/>
      <c r="O283" s="167"/>
      <c r="P283" s="167"/>
      <c r="Q283" s="167"/>
      <c r="R283" s="167"/>
      <c r="S283" s="167"/>
      <c r="T283" s="168"/>
      <c r="AT283" s="163" t="s">
        <v>154</v>
      </c>
      <c r="AU283" s="163" t="s">
        <v>86</v>
      </c>
      <c r="AV283" s="13" t="s">
        <v>86</v>
      </c>
      <c r="AW283" s="13" t="s">
        <v>34</v>
      </c>
      <c r="AX283" s="13" t="s">
        <v>19</v>
      </c>
      <c r="AY283" s="163" t="s">
        <v>145</v>
      </c>
    </row>
    <row r="284" spans="1:65" s="2" customFormat="1" ht="33" customHeight="1">
      <c r="A284" s="30"/>
      <c r="B284" s="147"/>
      <c r="C284" s="148" t="s">
        <v>462</v>
      </c>
      <c r="D284" s="148" t="s">
        <v>148</v>
      </c>
      <c r="E284" s="149" t="s">
        <v>463</v>
      </c>
      <c r="F284" s="150" t="s">
        <v>464</v>
      </c>
      <c r="G284" s="151" t="s">
        <v>215</v>
      </c>
      <c r="H284" s="152">
        <v>50</v>
      </c>
      <c r="I284" s="153">
        <v>0</v>
      </c>
      <c r="J284" s="153">
        <f>ROUND(I284*H284,2)</f>
        <v>0</v>
      </c>
      <c r="K284" s="154"/>
      <c r="L284" s="31"/>
      <c r="M284" s="155" t="s">
        <v>1</v>
      </c>
      <c r="N284" s="156" t="s">
        <v>44</v>
      </c>
      <c r="O284" s="157">
        <v>0.06</v>
      </c>
      <c r="P284" s="157">
        <f>O284*H284</f>
        <v>3</v>
      </c>
      <c r="Q284" s="157">
        <v>0</v>
      </c>
      <c r="R284" s="157">
        <f>Q284*H284</f>
        <v>0</v>
      </c>
      <c r="S284" s="157">
        <v>0.016</v>
      </c>
      <c r="T284" s="158">
        <f>S284*H284</f>
        <v>0.8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59" t="s">
        <v>152</v>
      </c>
      <c r="AT284" s="159" t="s">
        <v>148</v>
      </c>
      <c r="AU284" s="159" t="s">
        <v>86</v>
      </c>
      <c r="AY284" s="18" t="s">
        <v>145</v>
      </c>
      <c r="BE284" s="160">
        <f>IF(N284="základní",J284,0)</f>
        <v>0</v>
      </c>
      <c r="BF284" s="160">
        <f>IF(N284="snížená",J284,0)</f>
        <v>0</v>
      </c>
      <c r="BG284" s="160">
        <f>IF(N284="zákl. přenesená",J284,0)</f>
        <v>0</v>
      </c>
      <c r="BH284" s="160">
        <f>IF(N284="sníž. přenesená",J284,0)</f>
        <v>0</v>
      </c>
      <c r="BI284" s="160">
        <f>IF(N284="nulová",J284,0)</f>
        <v>0</v>
      </c>
      <c r="BJ284" s="18" t="s">
        <v>19</v>
      </c>
      <c r="BK284" s="160">
        <f>ROUND(I284*H284,2)</f>
        <v>0</v>
      </c>
      <c r="BL284" s="18" t="s">
        <v>152</v>
      </c>
      <c r="BM284" s="159" t="s">
        <v>465</v>
      </c>
    </row>
    <row r="285" spans="2:51" s="15" customFormat="1" ht="12">
      <c r="B285" s="176"/>
      <c r="D285" s="162" t="s">
        <v>154</v>
      </c>
      <c r="E285" s="177" t="s">
        <v>1</v>
      </c>
      <c r="F285" s="178" t="s">
        <v>466</v>
      </c>
      <c r="H285" s="177" t="s">
        <v>1</v>
      </c>
      <c r="L285" s="176"/>
      <c r="M285" s="179"/>
      <c r="N285" s="180"/>
      <c r="O285" s="180"/>
      <c r="P285" s="180"/>
      <c r="Q285" s="180"/>
      <c r="R285" s="180"/>
      <c r="S285" s="180"/>
      <c r="T285" s="181"/>
      <c r="AT285" s="177" t="s">
        <v>154</v>
      </c>
      <c r="AU285" s="177" t="s">
        <v>86</v>
      </c>
      <c r="AV285" s="15" t="s">
        <v>19</v>
      </c>
      <c r="AW285" s="15" t="s">
        <v>34</v>
      </c>
      <c r="AX285" s="15" t="s">
        <v>79</v>
      </c>
      <c r="AY285" s="177" t="s">
        <v>145</v>
      </c>
    </row>
    <row r="286" spans="2:51" s="13" customFormat="1" ht="12">
      <c r="B286" s="161"/>
      <c r="D286" s="162" t="s">
        <v>154</v>
      </c>
      <c r="E286" s="163" t="s">
        <v>1</v>
      </c>
      <c r="F286" s="164">
        <v>50</v>
      </c>
      <c r="H286" s="165">
        <v>50</v>
      </c>
      <c r="L286" s="161"/>
      <c r="M286" s="166"/>
      <c r="N286" s="167"/>
      <c r="O286" s="167"/>
      <c r="P286" s="167"/>
      <c r="Q286" s="167"/>
      <c r="R286" s="167"/>
      <c r="S286" s="167"/>
      <c r="T286" s="168"/>
      <c r="AT286" s="163" t="s">
        <v>154</v>
      </c>
      <c r="AU286" s="163" t="s">
        <v>86</v>
      </c>
      <c r="AV286" s="13" t="s">
        <v>86</v>
      </c>
      <c r="AW286" s="13" t="s">
        <v>34</v>
      </c>
      <c r="AX286" s="13" t="s">
        <v>19</v>
      </c>
      <c r="AY286" s="163" t="s">
        <v>145</v>
      </c>
    </row>
    <row r="287" spans="2:63" s="12" customFormat="1" ht="22.9" customHeight="1">
      <c r="B287" s="135"/>
      <c r="D287" s="136" t="s">
        <v>78</v>
      </c>
      <c r="E287" s="145" t="s">
        <v>156</v>
      </c>
      <c r="F287" s="145" t="s">
        <v>157</v>
      </c>
      <c r="J287" s="146">
        <f>BK287</f>
        <v>0</v>
      </c>
      <c r="L287" s="135"/>
      <c r="M287" s="139"/>
      <c r="N287" s="140"/>
      <c r="O287" s="140"/>
      <c r="P287" s="141">
        <f>SUM(P288:P292)</f>
        <v>20.67696</v>
      </c>
      <c r="Q287" s="140"/>
      <c r="R287" s="141">
        <f>SUM(R288:R292)</f>
        <v>0</v>
      </c>
      <c r="S287" s="140"/>
      <c r="T287" s="142">
        <f>SUM(T288:T292)</f>
        <v>0</v>
      </c>
      <c r="AR287" s="136" t="s">
        <v>19</v>
      </c>
      <c r="AT287" s="143" t="s">
        <v>78</v>
      </c>
      <c r="AU287" s="143" t="s">
        <v>19</v>
      </c>
      <c r="AY287" s="136" t="s">
        <v>145</v>
      </c>
      <c r="BK287" s="144">
        <f>SUM(BK288:BK292)</f>
        <v>0</v>
      </c>
    </row>
    <row r="288" spans="1:65" s="2" customFormat="1" ht="21.75" customHeight="1">
      <c r="A288" s="30"/>
      <c r="B288" s="147"/>
      <c r="C288" s="148" t="s">
        <v>467</v>
      </c>
      <c r="D288" s="148" t="s">
        <v>148</v>
      </c>
      <c r="E288" s="149" t="s">
        <v>158</v>
      </c>
      <c r="F288" s="150" t="s">
        <v>159</v>
      </c>
      <c r="G288" s="151" t="s">
        <v>160</v>
      </c>
      <c r="H288" s="152">
        <v>3.608</v>
      </c>
      <c r="I288" s="153">
        <v>0</v>
      </c>
      <c r="J288" s="153">
        <f>ROUND(I288*H288,2)</f>
        <v>0</v>
      </c>
      <c r="K288" s="154"/>
      <c r="L288" s="31"/>
      <c r="M288" s="155" t="s">
        <v>1</v>
      </c>
      <c r="N288" s="156" t="s">
        <v>44</v>
      </c>
      <c r="O288" s="157">
        <v>5.46</v>
      </c>
      <c r="P288" s="157">
        <f>O288*H288</f>
        <v>19.69968</v>
      </c>
      <c r="Q288" s="157">
        <v>0</v>
      </c>
      <c r="R288" s="157">
        <f>Q288*H288</f>
        <v>0</v>
      </c>
      <c r="S288" s="157">
        <v>0</v>
      </c>
      <c r="T288" s="158">
        <f>S288*H288</f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59" t="s">
        <v>152</v>
      </c>
      <c r="AT288" s="159" t="s">
        <v>148</v>
      </c>
      <c r="AU288" s="159" t="s">
        <v>86</v>
      </c>
      <c r="AY288" s="18" t="s">
        <v>145</v>
      </c>
      <c r="BE288" s="160">
        <f>IF(N288="základní",J288,0)</f>
        <v>0</v>
      </c>
      <c r="BF288" s="160">
        <f>IF(N288="snížená",J288,0)</f>
        <v>0</v>
      </c>
      <c r="BG288" s="160">
        <f>IF(N288="zákl. přenesená",J288,0)</f>
        <v>0</v>
      </c>
      <c r="BH288" s="160">
        <f>IF(N288="sníž. přenesená",J288,0)</f>
        <v>0</v>
      </c>
      <c r="BI288" s="160">
        <f>IF(N288="nulová",J288,0)</f>
        <v>0</v>
      </c>
      <c r="BJ288" s="18" t="s">
        <v>19</v>
      </c>
      <c r="BK288" s="160">
        <f>ROUND(I288*H288,2)</f>
        <v>0</v>
      </c>
      <c r="BL288" s="18" t="s">
        <v>152</v>
      </c>
      <c r="BM288" s="159" t="s">
        <v>468</v>
      </c>
    </row>
    <row r="289" spans="1:65" s="2" customFormat="1" ht="21.75" customHeight="1">
      <c r="A289" s="30"/>
      <c r="B289" s="147"/>
      <c r="C289" s="148" t="s">
        <v>469</v>
      </c>
      <c r="D289" s="148" t="s">
        <v>148</v>
      </c>
      <c r="E289" s="149" t="s">
        <v>162</v>
      </c>
      <c r="F289" s="150" t="s">
        <v>163</v>
      </c>
      <c r="G289" s="151" t="s">
        <v>160</v>
      </c>
      <c r="H289" s="152">
        <v>9.54</v>
      </c>
      <c r="I289" s="153">
        <v>0</v>
      </c>
      <c r="J289" s="153">
        <f>ROUND(I289*H289,2)</f>
        <v>0</v>
      </c>
      <c r="K289" s="154"/>
      <c r="L289" s="31"/>
      <c r="M289" s="155" t="s">
        <v>1</v>
      </c>
      <c r="N289" s="156" t="s">
        <v>44</v>
      </c>
      <c r="O289" s="157">
        <v>0.006</v>
      </c>
      <c r="P289" s="157">
        <f>O289*H289</f>
        <v>0.05724</v>
      </c>
      <c r="Q289" s="157">
        <v>0</v>
      </c>
      <c r="R289" s="157">
        <f>Q289*H289</f>
        <v>0</v>
      </c>
      <c r="S289" s="157">
        <v>0</v>
      </c>
      <c r="T289" s="158">
        <f>S289*H289</f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59" t="s">
        <v>152</v>
      </c>
      <c r="AT289" s="159" t="s">
        <v>148</v>
      </c>
      <c r="AU289" s="159" t="s">
        <v>86</v>
      </c>
      <c r="AY289" s="18" t="s">
        <v>145</v>
      </c>
      <c r="BE289" s="160">
        <f>IF(N289="základní",J289,0)</f>
        <v>0</v>
      </c>
      <c r="BF289" s="160">
        <f>IF(N289="snížená",J289,0)</f>
        <v>0</v>
      </c>
      <c r="BG289" s="160">
        <f>IF(N289="zákl. přenesená",J289,0)</f>
        <v>0</v>
      </c>
      <c r="BH289" s="160">
        <f>IF(N289="sníž. přenesená",J289,0)</f>
        <v>0</v>
      </c>
      <c r="BI289" s="160">
        <f>IF(N289="nulová",J289,0)</f>
        <v>0</v>
      </c>
      <c r="BJ289" s="18" t="s">
        <v>19</v>
      </c>
      <c r="BK289" s="160">
        <f>ROUND(I289*H289,2)</f>
        <v>0</v>
      </c>
      <c r="BL289" s="18" t="s">
        <v>152</v>
      </c>
      <c r="BM289" s="159" t="s">
        <v>470</v>
      </c>
    </row>
    <row r="290" spans="2:51" s="13" customFormat="1" ht="12">
      <c r="B290" s="161"/>
      <c r="D290" s="162" t="s">
        <v>154</v>
      </c>
      <c r="F290" s="164" t="s">
        <v>471</v>
      </c>
      <c r="H290" s="165">
        <v>9.54</v>
      </c>
      <c r="L290" s="161"/>
      <c r="M290" s="166"/>
      <c r="N290" s="167"/>
      <c r="O290" s="167"/>
      <c r="P290" s="167"/>
      <c r="Q290" s="167"/>
      <c r="R290" s="167"/>
      <c r="S290" s="167"/>
      <c r="T290" s="168"/>
      <c r="AT290" s="163" t="s">
        <v>154</v>
      </c>
      <c r="AU290" s="163" t="s">
        <v>86</v>
      </c>
      <c r="AV290" s="13" t="s">
        <v>86</v>
      </c>
      <c r="AW290" s="13" t="s">
        <v>3</v>
      </c>
      <c r="AX290" s="13" t="s">
        <v>19</v>
      </c>
      <c r="AY290" s="163" t="s">
        <v>145</v>
      </c>
    </row>
    <row r="291" spans="1:65" s="2" customFormat="1" ht="21.75" customHeight="1">
      <c r="A291" s="30"/>
      <c r="B291" s="147"/>
      <c r="C291" s="148" t="s">
        <v>472</v>
      </c>
      <c r="D291" s="148" t="s">
        <v>148</v>
      </c>
      <c r="E291" s="149" t="s">
        <v>166</v>
      </c>
      <c r="F291" s="150" t="s">
        <v>167</v>
      </c>
      <c r="G291" s="151" t="s">
        <v>160</v>
      </c>
      <c r="H291" s="152">
        <v>3.608</v>
      </c>
      <c r="I291" s="153">
        <v>0</v>
      </c>
      <c r="J291" s="153">
        <f>ROUND(I291*H291,2)</f>
        <v>0</v>
      </c>
      <c r="K291" s="154"/>
      <c r="L291" s="31"/>
      <c r="M291" s="155" t="s">
        <v>1</v>
      </c>
      <c r="N291" s="156" t="s">
        <v>44</v>
      </c>
      <c r="O291" s="157">
        <v>0.255</v>
      </c>
      <c r="P291" s="157">
        <f>O291*H291</f>
        <v>0.9200400000000001</v>
      </c>
      <c r="Q291" s="157">
        <v>0</v>
      </c>
      <c r="R291" s="157">
        <f>Q291*H291</f>
        <v>0</v>
      </c>
      <c r="S291" s="157">
        <v>0</v>
      </c>
      <c r="T291" s="158">
        <f>S291*H291</f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59" t="s">
        <v>152</v>
      </c>
      <c r="AT291" s="159" t="s">
        <v>148</v>
      </c>
      <c r="AU291" s="159" t="s">
        <v>86</v>
      </c>
      <c r="AY291" s="18" t="s">
        <v>145</v>
      </c>
      <c r="BE291" s="160">
        <f>IF(N291="základní",J291,0)</f>
        <v>0</v>
      </c>
      <c r="BF291" s="160">
        <f>IF(N291="snížená",J291,0)</f>
        <v>0</v>
      </c>
      <c r="BG291" s="160">
        <f>IF(N291="zákl. přenesená",J291,0)</f>
        <v>0</v>
      </c>
      <c r="BH291" s="160">
        <f>IF(N291="sníž. přenesená",J291,0)</f>
        <v>0</v>
      </c>
      <c r="BI291" s="160">
        <f>IF(N291="nulová",J291,0)</f>
        <v>0</v>
      </c>
      <c r="BJ291" s="18" t="s">
        <v>19</v>
      </c>
      <c r="BK291" s="160">
        <f>ROUND(I291*H291,2)</f>
        <v>0</v>
      </c>
      <c r="BL291" s="18" t="s">
        <v>152</v>
      </c>
      <c r="BM291" s="159" t="s">
        <v>473</v>
      </c>
    </row>
    <row r="292" spans="1:65" s="2" customFormat="1" ht="21.75" customHeight="1">
      <c r="A292" s="30"/>
      <c r="B292" s="147"/>
      <c r="C292" s="148" t="s">
        <v>474</v>
      </c>
      <c r="D292" s="148" t="s">
        <v>148</v>
      </c>
      <c r="E292" s="149" t="s">
        <v>475</v>
      </c>
      <c r="F292" s="150" t="s">
        <v>476</v>
      </c>
      <c r="G292" s="151" t="s">
        <v>160</v>
      </c>
      <c r="H292" s="152">
        <v>3.608</v>
      </c>
      <c r="I292" s="153">
        <v>0</v>
      </c>
      <c r="J292" s="153">
        <f>ROUND(I292*H292,2)</f>
        <v>0</v>
      </c>
      <c r="K292" s="154"/>
      <c r="L292" s="31"/>
      <c r="M292" s="155" t="s">
        <v>1</v>
      </c>
      <c r="N292" s="156" t="s">
        <v>44</v>
      </c>
      <c r="O292" s="157">
        <v>0</v>
      </c>
      <c r="P292" s="157">
        <f>O292*H292</f>
        <v>0</v>
      </c>
      <c r="Q292" s="157">
        <v>0</v>
      </c>
      <c r="R292" s="157">
        <f>Q292*H292</f>
        <v>0</v>
      </c>
      <c r="S292" s="157">
        <v>0</v>
      </c>
      <c r="T292" s="158">
        <f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59" t="s">
        <v>152</v>
      </c>
      <c r="AT292" s="159" t="s">
        <v>148</v>
      </c>
      <c r="AU292" s="159" t="s">
        <v>86</v>
      </c>
      <c r="AY292" s="18" t="s">
        <v>145</v>
      </c>
      <c r="BE292" s="160">
        <f>IF(N292="základní",J292,0)</f>
        <v>0</v>
      </c>
      <c r="BF292" s="160">
        <f>IF(N292="snížená",J292,0)</f>
        <v>0</v>
      </c>
      <c r="BG292" s="160">
        <f>IF(N292="zákl. přenesená",J292,0)</f>
        <v>0</v>
      </c>
      <c r="BH292" s="160">
        <f>IF(N292="sníž. přenesená",J292,0)</f>
        <v>0</v>
      </c>
      <c r="BI292" s="160">
        <f>IF(N292="nulová",J292,0)</f>
        <v>0</v>
      </c>
      <c r="BJ292" s="18" t="s">
        <v>19</v>
      </c>
      <c r="BK292" s="160">
        <f>ROUND(I292*H292,2)</f>
        <v>0</v>
      </c>
      <c r="BL292" s="18" t="s">
        <v>152</v>
      </c>
      <c r="BM292" s="159" t="s">
        <v>477</v>
      </c>
    </row>
    <row r="293" spans="2:63" s="12" customFormat="1" ht="22.9" customHeight="1">
      <c r="B293" s="135"/>
      <c r="D293" s="136" t="s">
        <v>78</v>
      </c>
      <c r="E293" s="145" t="s">
        <v>478</v>
      </c>
      <c r="F293" s="145" t="s">
        <v>479</v>
      </c>
      <c r="J293" s="146">
        <f>BK293</f>
        <v>0</v>
      </c>
      <c r="L293" s="135"/>
      <c r="M293" s="139"/>
      <c r="N293" s="140"/>
      <c r="O293" s="140"/>
      <c r="P293" s="141">
        <f>P294</f>
        <v>14.90104</v>
      </c>
      <c r="Q293" s="140"/>
      <c r="R293" s="141">
        <f>R294</f>
        <v>0</v>
      </c>
      <c r="S293" s="140"/>
      <c r="T293" s="142">
        <f>T294</f>
        <v>0</v>
      </c>
      <c r="AR293" s="136" t="s">
        <v>19</v>
      </c>
      <c r="AT293" s="143" t="s">
        <v>78</v>
      </c>
      <c r="AU293" s="143" t="s">
        <v>19</v>
      </c>
      <c r="AY293" s="136" t="s">
        <v>145</v>
      </c>
      <c r="BK293" s="144">
        <f>BK294</f>
        <v>0</v>
      </c>
    </row>
    <row r="294" spans="1:65" s="2" customFormat="1" ht="16.5" customHeight="1">
      <c r="A294" s="30"/>
      <c r="B294" s="147"/>
      <c r="C294" s="148" t="s">
        <v>480</v>
      </c>
      <c r="D294" s="148" t="s">
        <v>148</v>
      </c>
      <c r="E294" s="149" t="s">
        <v>481</v>
      </c>
      <c r="F294" s="150" t="s">
        <v>482</v>
      </c>
      <c r="G294" s="151" t="s">
        <v>160</v>
      </c>
      <c r="H294" s="152">
        <v>3.608</v>
      </c>
      <c r="I294" s="153">
        <v>0</v>
      </c>
      <c r="J294" s="153">
        <f>ROUND(I294*H294,2)</f>
        <v>0</v>
      </c>
      <c r="K294" s="154"/>
      <c r="L294" s="31"/>
      <c r="M294" s="155" t="s">
        <v>1</v>
      </c>
      <c r="N294" s="156" t="s">
        <v>44</v>
      </c>
      <c r="O294" s="157">
        <v>4.13</v>
      </c>
      <c r="P294" s="157">
        <f>O294*H294</f>
        <v>14.90104</v>
      </c>
      <c r="Q294" s="157">
        <v>0</v>
      </c>
      <c r="R294" s="157">
        <f>Q294*H294</f>
        <v>0</v>
      </c>
      <c r="S294" s="157">
        <v>0</v>
      </c>
      <c r="T294" s="158">
        <f>S294*H294</f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59" t="s">
        <v>152</v>
      </c>
      <c r="AT294" s="159" t="s">
        <v>148</v>
      </c>
      <c r="AU294" s="159" t="s">
        <v>86</v>
      </c>
      <c r="AY294" s="18" t="s">
        <v>145</v>
      </c>
      <c r="BE294" s="160">
        <f>IF(N294="základní",J294,0)</f>
        <v>0</v>
      </c>
      <c r="BF294" s="160">
        <f>IF(N294="snížená",J294,0)</f>
        <v>0</v>
      </c>
      <c r="BG294" s="160">
        <f>IF(N294="zákl. přenesená",J294,0)</f>
        <v>0</v>
      </c>
      <c r="BH294" s="160">
        <f>IF(N294="sníž. přenesená",J294,0)</f>
        <v>0</v>
      </c>
      <c r="BI294" s="160">
        <f>IF(N294="nulová",J294,0)</f>
        <v>0</v>
      </c>
      <c r="BJ294" s="18" t="s">
        <v>19</v>
      </c>
      <c r="BK294" s="160">
        <f>ROUND(I294*H294,2)</f>
        <v>0</v>
      </c>
      <c r="BL294" s="18" t="s">
        <v>152</v>
      </c>
      <c r="BM294" s="159" t="s">
        <v>483</v>
      </c>
    </row>
    <row r="295" spans="2:63" s="12" customFormat="1" ht="25.9" customHeight="1">
      <c r="B295" s="135"/>
      <c r="D295" s="136" t="s">
        <v>78</v>
      </c>
      <c r="E295" s="137" t="s">
        <v>173</v>
      </c>
      <c r="F295" s="137" t="s">
        <v>174</v>
      </c>
      <c r="J295" s="138">
        <f>BK295</f>
        <v>0</v>
      </c>
      <c r="L295" s="135"/>
      <c r="M295" s="139"/>
      <c r="N295" s="140"/>
      <c r="O295" s="140"/>
      <c r="P295" s="141">
        <f>P296+P312+P319+P358+P406+P415+P427+P454</f>
        <v>634.735068</v>
      </c>
      <c r="Q295" s="140"/>
      <c r="R295" s="141">
        <f>R296+R312+R319+R358+R406+R415+R427+R454</f>
        <v>8.006685688720001</v>
      </c>
      <c r="S295" s="140"/>
      <c r="T295" s="142">
        <f>T296+T312+T319+T358+T406+T415+T427+T454</f>
        <v>0</v>
      </c>
      <c r="AR295" s="136" t="s">
        <v>86</v>
      </c>
      <c r="AT295" s="143" t="s">
        <v>78</v>
      </c>
      <c r="AU295" s="143" t="s">
        <v>79</v>
      </c>
      <c r="AY295" s="136" t="s">
        <v>145</v>
      </c>
      <c r="BK295" s="144">
        <f>BK296+BK312+BK319+BK358+BK406+BK415+BK427+BK454</f>
        <v>0</v>
      </c>
    </row>
    <row r="296" spans="2:63" s="12" customFormat="1" ht="22.9" customHeight="1">
      <c r="B296" s="135"/>
      <c r="D296" s="136" t="s">
        <v>78</v>
      </c>
      <c r="E296" s="145" t="s">
        <v>484</v>
      </c>
      <c r="F296" s="145" t="s">
        <v>485</v>
      </c>
      <c r="J296" s="146">
        <f>BK296</f>
        <v>0</v>
      </c>
      <c r="L296" s="135"/>
      <c r="M296" s="139"/>
      <c r="N296" s="140"/>
      <c r="O296" s="140"/>
      <c r="P296" s="141">
        <f>SUM(P297:P311)</f>
        <v>59.708328</v>
      </c>
      <c r="Q296" s="140"/>
      <c r="R296" s="141">
        <f>SUM(R297:R311)</f>
        <v>0.9847562899999999</v>
      </c>
      <c r="S296" s="140"/>
      <c r="T296" s="142">
        <f>SUM(T297:T311)</f>
        <v>0</v>
      </c>
      <c r="AR296" s="136" t="s">
        <v>86</v>
      </c>
      <c r="AT296" s="143" t="s">
        <v>78</v>
      </c>
      <c r="AU296" s="143" t="s">
        <v>19</v>
      </c>
      <c r="AY296" s="136" t="s">
        <v>145</v>
      </c>
      <c r="BK296" s="144">
        <f>SUM(BK297:BK311)</f>
        <v>0</v>
      </c>
    </row>
    <row r="297" spans="1:65" s="2" customFormat="1" ht="21.75" customHeight="1">
      <c r="A297" s="30"/>
      <c r="B297" s="147"/>
      <c r="C297" s="148" t="s">
        <v>486</v>
      </c>
      <c r="D297" s="148" t="s">
        <v>148</v>
      </c>
      <c r="E297" s="149" t="s">
        <v>487</v>
      </c>
      <c r="F297" s="150" t="s">
        <v>488</v>
      </c>
      <c r="G297" s="151" t="s">
        <v>215</v>
      </c>
      <c r="H297" s="152">
        <v>145.32</v>
      </c>
      <c r="I297" s="153">
        <v>0</v>
      </c>
      <c r="J297" s="153">
        <f>ROUND(I297*H297,2)</f>
        <v>0</v>
      </c>
      <c r="K297" s="154"/>
      <c r="L297" s="31"/>
      <c r="M297" s="155" t="s">
        <v>1</v>
      </c>
      <c r="N297" s="156" t="s">
        <v>44</v>
      </c>
      <c r="O297" s="157">
        <v>0.024</v>
      </c>
      <c r="P297" s="157">
        <f>O297*H297</f>
        <v>3.48768</v>
      </c>
      <c r="Q297" s="157">
        <v>0</v>
      </c>
      <c r="R297" s="157">
        <f>Q297*H297</f>
        <v>0</v>
      </c>
      <c r="S297" s="157">
        <v>0</v>
      </c>
      <c r="T297" s="158">
        <f>S297*H297</f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R297" s="159" t="s">
        <v>181</v>
      </c>
      <c r="AT297" s="159" t="s">
        <v>148</v>
      </c>
      <c r="AU297" s="159" t="s">
        <v>86</v>
      </c>
      <c r="AY297" s="18" t="s">
        <v>145</v>
      </c>
      <c r="BE297" s="160">
        <f>IF(N297="základní",J297,0)</f>
        <v>0</v>
      </c>
      <c r="BF297" s="160">
        <f>IF(N297="snížená",J297,0)</f>
        <v>0</v>
      </c>
      <c r="BG297" s="160">
        <f>IF(N297="zákl. přenesená",J297,0)</f>
        <v>0</v>
      </c>
      <c r="BH297" s="160">
        <f>IF(N297="sníž. přenesená",J297,0)</f>
        <v>0</v>
      </c>
      <c r="BI297" s="160">
        <f>IF(N297="nulová",J297,0)</f>
        <v>0</v>
      </c>
      <c r="BJ297" s="18" t="s">
        <v>19</v>
      </c>
      <c r="BK297" s="160">
        <f>ROUND(I297*H297,2)</f>
        <v>0</v>
      </c>
      <c r="BL297" s="18" t="s">
        <v>181</v>
      </c>
      <c r="BM297" s="159" t="s">
        <v>489</v>
      </c>
    </row>
    <row r="298" spans="2:51" s="13" customFormat="1" ht="12">
      <c r="B298" s="161"/>
      <c r="D298" s="162" t="s">
        <v>154</v>
      </c>
      <c r="E298" s="163" t="s">
        <v>1</v>
      </c>
      <c r="F298" s="164" t="s">
        <v>490</v>
      </c>
      <c r="H298" s="165">
        <v>145.32</v>
      </c>
      <c r="L298" s="161"/>
      <c r="M298" s="166"/>
      <c r="N298" s="167"/>
      <c r="O298" s="167"/>
      <c r="P298" s="167"/>
      <c r="Q298" s="167"/>
      <c r="R298" s="167"/>
      <c r="S298" s="167"/>
      <c r="T298" s="168"/>
      <c r="AT298" s="163" t="s">
        <v>154</v>
      </c>
      <c r="AU298" s="163" t="s">
        <v>86</v>
      </c>
      <c r="AV298" s="13" t="s">
        <v>86</v>
      </c>
      <c r="AW298" s="13" t="s">
        <v>34</v>
      </c>
      <c r="AX298" s="13" t="s">
        <v>19</v>
      </c>
      <c r="AY298" s="163" t="s">
        <v>145</v>
      </c>
    </row>
    <row r="299" spans="1:65" s="2" customFormat="1" ht="16.5" customHeight="1">
      <c r="A299" s="30"/>
      <c r="B299" s="147"/>
      <c r="C299" s="182" t="s">
        <v>491</v>
      </c>
      <c r="D299" s="182" t="s">
        <v>233</v>
      </c>
      <c r="E299" s="183" t="s">
        <v>492</v>
      </c>
      <c r="F299" s="184" t="s">
        <v>493</v>
      </c>
      <c r="G299" s="185" t="s">
        <v>160</v>
      </c>
      <c r="H299" s="186">
        <v>0.044</v>
      </c>
      <c r="I299" s="187">
        <v>0</v>
      </c>
      <c r="J299" s="187">
        <f>ROUND(I299*H299,2)</f>
        <v>0</v>
      </c>
      <c r="K299" s="188"/>
      <c r="L299" s="189"/>
      <c r="M299" s="190" t="s">
        <v>1</v>
      </c>
      <c r="N299" s="191" t="s">
        <v>44</v>
      </c>
      <c r="O299" s="157">
        <v>0</v>
      </c>
      <c r="P299" s="157">
        <f>O299*H299</f>
        <v>0</v>
      </c>
      <c r="Q299" s="157">
        <v>1</v>
      </c>
      <c r="R299" s="157">
        <f>Q299*H299</f>
        <v>0.044</v>
      </c>
      <c r="S299" s="157">
        <v>0</v>
      </c>
      <c r="T299" s="158">
        <f>S299*H299</f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59" t="s">
        <v>193</v>
      </c>
      <c r="AT299" s="159" t="s">
        <v>233</v>
      </c>
      <c r="AU299" s="159" t="s">
        <v>86</v>
      </c>
      <c r="AY299" s="18" t="s">
        <v>145</v>
      </c>
      <c r="BE299" s="160">
        <f>IF(N299="základní",J299,0)</f>
        <v>0</v>
      </c>
      <c r="BF299" s="160">
        <f>IF(N299="snížená",J299,0)</f>
        <v>0</v>
      </c>
      <c r="BG299" s="160">
        <f>IF(N299="zákl. přenesená",J299,0)</f>
        <v>0</v>
      </c>
      <c r="BH299" s="160">
        <f>IF(N299="sníž. přenesená",J299,0)</f>
        <v>0</v>
      </c>
      <c r="BI299" s="160">
        <f>IF(N299="nulová",J299,0)</f>
        <v>0</v>
      </c>
      <c r="BJ299" s="18" t="s">
        <v>19</v>
      </c>
      <c r="BK299" s="160">
        <f>ROUND(I299*H299,2)</f>
        <v>0</v>
      </c>
      <c r="BL299" s="18" t="s">
        <v>181</v>
      </c>
      <c r="BM299" s="159" t="s">
        <v>494</v>
      </c>
    </row>
    <row r="300" spans="2:51" s="13" customFormat="1" ht="12">
      <c r="B300" s="161"/>
      <c r="D300" s="162" t="s">
        <v>154</v>
      </c>
      <c r="F300" s="164" t="s">
        <v>495</v>
      </c>
      <c r="H300" s="165">
        <v>0.044</v>
      </c>
      <c r="L300" s="161"/>
      <c r="M300" s="166"/>
      <c r="N300" s="167"/>
      <c r="O300" s="167"/>
      <c r="P300" s="167"/>
      <c r="Q300" s="167"/>
      <c r="R300" s="167"/>
      <c r="S300" s="167"/>
      <c r="T300" s="168"/>
      <c r="AT300" s="163" t="s">
        <v>154</v>
      </c>
      <c r="AU300" s="163" t="s">
        <v>86</v>
      </c>
      <c r="AV300" s="13" t="s">
        <v>86</v>
      </c>
      <c r="AW300" s="13" t="s">
        <v>3</v>
      </c>
      <c r="AX300" s="13" t="s">
        <v>19</v>
      </c>
      <c r="AY300" s="163" t="s">
        <v>145</v>
      </c>
    </row>
    <row r="301" spans="1:65" s="2" customFormat="1" ht="21.75" customHeight="1">
      <c r="A301" s="30"/>
      <c r="B301" s="147"/>
      <c r="C301" s="148" t="s">
        <v>496</v>
      </c>
      <c r="D301" s="148" t="s">
        <v>148</v>
      </c>
      <c r="E301" s="149" t="s">
        <v>497</v>
      </c>
      <c r="F301" s="150" t="s">
        <v>498</v>
      </c>
      <c r="G301" s="151" t="s">
        <v>215</v>
      </c>
      <c r="H301" s="152">
        <v>54.802</v>
      </c>
      <c r="I301" s="153">
        <v>0</v>
      </c>
      <c r="J301" s="153">
        <f>ROUND(I301*H301,2)</f>
        <v>0</v>
      </c>
      <c r="K301" s="154"/>
      <c r="L301" s="31"/>
      <c r="M301" s="155" t="s">
        <v>1</v>
      </c>
      <c r="N301" s="156" t="s">
        <v>44</v>
      </c>
      <c r="O301" s="157">
        <v>0.166</v>
      </c>
      <c r="P301" s="157">
        <f>O301*H301</f>
        <v>9.097132</v>
      </c>
      <c r="Q301" s="157">
        <v>0</v>
      </c>
      <c r="R301" s="157">
        <f>Q301*H301</f>
        <v>0</v>
      </c>
      <c r="S301" s="157">
        <v>0</v>
      </c>
      <c r="T301" s="158">
        <f>S301*H301</f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59" t="s">
        <v>181</v>
      </c>
      <c r="AT301" s="159" t="s">
        <v>148</v>
      </c>
      <c r="AU301" s="159" t="s">
        <v>86</v>
      </c>
      <c r="AY301" s="18" t="s">
        <v>145</v>
      </c>
      <c r="BE301" s="160">
        <f>IF(N301="základní",J301,0)</f>
        <v>0</v>
      </c>
      <c r="BF301" s="160">
        <f>IF(N301="snížená",J301,0)</f>
        <v>0</v>
      </c>
      <c r="BG301" s="160">
        <f>IF(N301="zákl. přenesená",J301,0)</f>
        <v>0</v>
      </c>
      <c r="BH301" s="160">
        <f>IF(N301="sníž. přenesená",J301,0)</f>
        <v>0</v>
      </c>
      <c r="BI301" s="160">
        <f>IF(N301="nulová",J301,0)</f>
        <v>0</v>
      </c>
      <c r="BJ301" s="18" t="s">
        <v>19</v>
      </c>
      <c r="BK301" s="160">
        <f>ROUND(I301*H301,2)</f>
        <v>0</v>
      </c>
      <c r="BL301" s="18" t="s">
        <v>181</v>
      </c>
      <c r="BM301" s="159" t="s">
        <v>499</v>
      </c>
    </row>
    <row r="302" spans="2:51" s="13" customFormat="1" ht="22.5">
      <c r="B302" s="161"/>
      <c r="D302" s="162" t="s">
        <v>154</v>
      </c>
      <c r="E302" s="163" t="s">
        <v>1</v>
      </c>
      <c r="F302" s="164" t="s">
        <v>500</v>
      </c>
      <c r="H302" s="165">
        <v>54.802</v>
      </c>
      <c r="L302" s="161"/>
      <c r="M302" s="166"/>
      <c r="N302" s="167"/>
      <c r="O302" s="167"/>
      <c r="P302" s="167"/>
      <c r="Q302" s="167"/>
      <c r="R302" s="167"/>
      <c r="S302" s="167"/>
      <c r="T302" s="168"/>
      <c r="AT302" s="163" t="s">
        <v>154</v>
      </c>
      <c r="AU302" s="163" t="s">
        <v>86</v>
      </c>
      <c r="AV302" s="13" t="s">
        <v>86</v>
      </c>
      <c r="AW302" s="13" t="s">
        <v>34</v>
      </c>
      <c r="AX302" s="13" t="s">
        <v>19</v>
      </c>
      <c r="AY302" s="163" t="s">
        <v>145</v>
      </c>
    </row>
    <row r="303" spans="1:65" s="2" customFormat="1" ht="44.25" customHeight="1">
      <c r="A303" s="30"/>
      <c r="B303" s="147"/>
      <c r="C303" s="182" t="s">
        <v>501</v>
      </c>
      <c r="D303" s="182" t="s">
        <v>233</v>
      </c>
      <c r="E303" s="183" t="s">
        <v>502</v>
      </c>
      <c r="F303" s="184" t="s">
        <v>503</v>
      </c>
      <c r="G303" s="185" t="s">
        <v>215</v>
      </c>
      <c r="H303" s="186">
        <v>10</v>
      </c>
      <c r="I303" s="187">
        <v>0</v>
      </c>
      <c r="J303" s="187">
        <f>ROUND(I303*H303,2)</f>
        <v>0</v>
      </c>
      <c r="K303" s="188"/>
      <c r="L303" s="189"/>
      <c r="M303" s="190" t="s">
        <v>1</v>
      </c>
      <c r="N303" s="191" t="s">
        <v>44</v>
      </c>
      <c r="O303" s="157">
        <v>0</v>
      </c>
      <c r="P303" s="157">
        <f>O303*H303</f>
        <v>0</v>
      </c>
      <c r="Q303" s="157">
        <v>0.004</v>
      </c>
      <c r="R303" s="157">
        <f>Q303*H303</f>
        <v>0.04</v>
      </c>
      <c r="S303" s="157">
        <v>0</v>
      </c>
      <c r="T303" s="158">
        <f>S303*H303</f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59" t="s">
        <v>193</v>
      </c>
      <c r="AT303" s="159" t="s">
        <v>233</v>
      </c>
      <c r="AU303" s="159" t="s">
        <v>86</v>
      </c>
      <c r="AY303" s="18" t="s">
        <v>145</v>
      </c>
      <c r="BE303" s="160">
        <f>IF(N303="základní",J303,0)</f>
        <v>0</v>
      </c>
      <c r="BF303" s="160">
        <f>IF(N303="snížená",J303,0)</f>
        <v>0</v>
      </c>
      <c r="BG303" s="160">
        <f>IF(N303="zákl. přenesená",J303,0)</f>
        <v>0</v>
      </c>
      <c r="BH303" s="160">
        <f>IF(N303="sníž. přenesená",J303,0)</f>
        <v>0</v>
      </c>
      <c r="BI303" s="160">
        <f>IF(N303="nulová",J303,0)</f>
        <v>0</v>
      </c>
      <c r="BJ303" s="18" t="s">
        <v>19</v>
      </c>
      <c r="BK303" s="160">
        <f>ROUND(I303*H303,2)</f>
        <v>0</v>
      </c>
      <c r="BL303" s="18" t="s">
        <v>181</v>
      </c>
      <c r="BM303" s="159" t="s">
        <v>504</v>
      </c>
    </row>
    <row r="304" spans="1:65" s="2" customFormat="1" ht="21.75" customHeight="1">
      <c r="A304" s="30"/>
      <c r="B304" s="147"/>
      <c r="C304" s="148" t="s">
        <v>505</v>
      </c>
      <c r="D304" s="148" t="s">
        <v>148</v>
      </c>
      <c r="E304" s="149" t="s">
        <v>506</v>
      </c>
      <c r="F304" s="150" t="s">
        <v>507</v>
      </c>
      <c r="G304" s="151" t="s">
        <v>215</v>
      </c>
      <c r="H304" s="152">
        <v>145.32</v>
      </c>
      <c r="I304" s="153">
        <v>0</v>
      </c>
      <c r="J304" s="153">
        <f>ROUND(I304*H304,2)</f>
        <v>0</v>
      </c>
      <c r="K304" s="154"/>
      <c r="L304" s="31"/>
      <c r="M304" s="155" t="s">
        <v>1</v>
      </c>
      <c r="N304" s="156" t="s">
        <v>44</v>
      </c>
      <c r="O304" s="157">
        <v>0.222</v>
      </c>
      <c r="P304" s="157">
        <f>O304*H304</f>
        <v>32.26104</v>
      </c>
      <c r="Q304" s="157">
        <v>0.00039825</v>
      </c>
      <c r="R304" s="157">
        <f>Q304*H304</f>
        <v>0.05787369</v>
      </c>
      <c r="S304" s="157">
        <v>0</v>
      </c>
      <c r="T304" s="158">
        <f>S304*H304</f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59" t="s">
        <v>181</v>
      </c>
      <c r="AT304" s="159" t="s">
        <v>148</v>
      </c>
      <c r="AU304" s="159" t="s">
        <v>86</v>
      </c>
      <c r="AY304" s="18" t="s">
        <v>145</v>
      </c>
      <c r="BE304" s="160">
        <f>IF(N304="základní",J304,0)</f>
        <v>0</v>
      </c>
      <c r="BF304" s="160">
        <f>IF(N304="snížená",J304,0)</f>
        <v>0</v>
      </c>
      <c r="BG304" s="160">
        <f>IF(N304="zákl. přenesená",J304,0)</f>
        <v>0</v>
      </c>
      <c r="BH304" s="160">
        <f>IF(N304="sníž. přenesená",J304,0)</f>
        <v>0</v>
      </c>
      <c r="BI304" s="160">
        <f>IF(N304="nulová",J304,0)</f>
        <v>0</v>
      </c>
      <c r="BJ304" s="18" t="s">
        <v>19</v>
      </c>
      <c r="BK304" s="160">
        <f>ROUND(I304*H304,2)</f>
        <v>0</v>
      </c>
      <c r="BL304" s="18" t="s">
        <v>181</v>
      </c>
      <c r="BM304" s="159" t="s">
        <v>508</v>
      </c>
    </row>
    <row r="305" spans="1:65" s="2" customFormat="1" ht="33" customHeight="1">
      <c r="A305" s="30"/>
      <c r="B305" s="147"/>
      <c r="C305" s="182" t="s">
        <v>509</v>
      </c>
      <c r="D305" s="182" t="s">
        <v>233</v>
      </c>
      <c r="E305" s="183" t="s">
        <v>510</v>
      </c>
      <c r="F305" s="184" t="s">
        <v>511</v>
      </c>
      <c r="G305" s="185" t="s">
        <v>215</v>
      </c>
      <c r="H305" s="186">
        <v>167.118</v>
      </c>
      <c r="I305" s="187">
        <v>0</v>
      </c>
      <c r="J305" s="187">
        <f>ROUND(I305*H305,2)</f>
        <v>0</v>
      </c>
      <c r="K305" s="188"/>
      <c r="L305" s="189"/>
      <c r="M305" s="190" t="s">
        <v>1</v>
      </c>
      <c r="N305" s="191" t="s">
        <v>44</v>
      </c>
      <c r="O305" s="157">
        <v>0</v>
      </c>
      <c r="P305" s="157">
        <f>O305*H305</f>
        <v>0</v>
      </c>
      <c r="Q305" s="157">
        <v>0.00486</v>
      </c>
      <c r="R305" s="157">
        <f>Q305*H305</f>
        <v>0.8121934799999999</v>
      </c>
      <c r="S305" s="157">
        <v>0</v>
      </c>
      <c r="T305" s="158">
        <f>S305*H305</f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59" t="s">
        <v>193</v>
      </c>
      <c r="AT305" s="159" t="s">
        <v>233</v>
      </c>
      <c r="AU305" s="159" t="s">
        <v>86</v>
      </c>
      <c r="AY305" s="18" t="s">
        <v>145</v>
      </c>
      <c r="BE305" s="160">
        <f>IF(N305="základní",J305,0)</f>
        <v>0</v>
      </c>
      <c r="BF305" s="160">
        <f>IF(N305="snížená",J305,0)</f>
        <v>0</v>
      </c>
      <c r="BG305" s="160">
        <f>IF(N305="zákl. přenesená",J305,0)</f>
        <v>0</v>
      </c>
      <c r="BH305" s="160">
        <f>IF(N305="sníž. přenesená",J305,0)</f>
        <v>0</v>
      </c>
      <c r="BI305" s="160">
        <f>IF(N305="nulová",J305,0)</f>
        <v>0</v>
      </c>
      <c r="BJ305" s="18" t="s">
        <v>19</v>
      </c>
      <c r="BK305" s="160">
        <f>ROUND(I305*H305,2)</f>
        <v>0</v>
      </c>
      <c r="BL305" s="18" t="s">
        <v>181</v>
      </c>
      <c r="BM305" s="159" t="s">
        <v>512</v>
      </c>
    </row>
    <row r="306" spans="1:65" s="2" customFormat="1" ht="21.75" customHeight="1">
      <c r="A306" s="30"/>
      <c r="B306" s="147"/>
      <c r="C306" s="148" t="s">
        <v>513</v>
      </c>
      <c r="D306" s="148" t="s">
        <v>148</v>
      </c>
      <c r="E306" s="149" t="s">
        <v>514</v>
      </c>
      <c r="F306" s="150" t="s">
        <v>515</v>
      </c>
      <c r="G306" s="151" t="s">
        <v>215</v>
      </c>
      <c r="H306" s="152">
        <v>54.802</v>
      </c>
      <c r="I306" s="153">
        <v>0</v>
      </c>
      <c r="J306" s="153">
        <f>ROUND(I306*H306,2)</f>
        <v>0</v>
      </c>
      <c r="K306" s="154"/>
      <c r="L306" s="31"/>
      <c r="M306" s="155" t="s">
        <v>1</v>
      </c>
      <c r="N306" s="156" t="s">
        <v>44</v>
      </c>
      <c r="O306" s="157">
        <v>0.122</v>
      </c>
      <c r="P306" s="157">
        <f>O306*H306</f>
        <v>6.6858439999999995</v>
      </c>
      <c r="Q306" s="157">
        <v>0.0004</v>
      </c>
      <c r="R306" s="157">
        <f>Q306*H306</f>
        <v>0.0219208</v>
      </c>
      <c r="S306" s="157">
        <v>0</v>
      </c>
      <c r="T306" s="158">
        <f>S306*H306</f>
        <v>0</v>
      </c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R306" s="159" t="s">
        <v>181</v>
      </c>
      <c r="AT306" s="159" t="s">
        <v>148</v>
      </c>
      <c r="AU306" s="159" t="s">
        <v>86</v>
      </c>
      <c r="AY306" s="18" t="s">
        <v>145</v>
      </c>
      <c r="BE306" s="160">
        <f>IF(N306="základní",J306,0)</f>
        <v>0</v>
      </c>
      <c r="BF306" s="160">
        <f>IF(N306="snížená",J306,0)</f>
        <v>0</v>
      </c>
      <c r="BG306" s="160">
        <f>IF(N306="zákl. přenesená",J306,0)</f>
        <v>0</v>
      </c>
      <c r="BH306" s="160">
        <f>IF(N306="sníž. přenesená",J306,0)</f>
        <v>0</v>
      </c>
      <c r="BI306" s="160">
        <f>IF(N306="nulová",J306,0)</f>
        <v>0</v>
      </c>
      <c r="BJ306" s="18" t="s">
        <v>19</v>
      </c>
      <c r="BK306" s="160">
        <f>ROUND(I306*H306,2)</f>
        <v>0</v>
      </c>
      <c r="BL306" s="18" t="s">
        <v>181</v>
      </c>
      <c r="BM306" s="159" t="s">
        <v>516</v>
      </c>
    </row>
    <row r="307" spans="2:51" s="13" customFormat="1" ht="22.5">
      <c r="B307" s="161"/>
      <c r="D307" s="162" t="s">
        <v>154</v>
      </c>
      <c r="E307" s="163" t="s">
        <v>1</v>
      </c>
      <c r="F307" s="164" t="s">
        <v>500</v>
      </c>
      <c r="H307" s="165">
        <v>54.802</v>
      </c>
      <c r="L307" s="161"/>
      <c r="M307" s="166"/>
      <c r="N307" s="167"/>
      <c r="O307" s="167"/>
      <c r="P307" s="167"/>
      <c r="Q307" s="167"/>
      <c r="R307" s="167"/>
      <c r="S307" s="167"/>
      <c r="T307" s="168"/>
      <c r="AT307" s="163" t="s">
        <v>154</v>
      </c>
      <c r="AU307" s="163" t="s">
        <v>86</v>
      </c>
      <c r="AV307" s="13" t="s">
        <v>86</v>
      </c>
      <c r="AW307" s="13" t="s">
        <v>34</v>
      </c>
      <c r="AX307" s="13" t="s">
        <v>19</v>
      </c>
      <c r="AY307" s="163" t="s">
        <v>145</v>
      </c>
    </row>
    <row r="308" spans="1:65" s="2" customFormat="1" ht="21.75" customHeight="1">
      <c r="A308" s="30"/>
      <c r="B308" s="147"/>
      <c r="C308" s="148" t="s">
        <v>517</v>
      </c>
      <c r="D308" s="148" t="s">
        <v>148</v>
      </c>
      <c r="E308" s="149" t="s">
        <v>518</v>
      </c>
      <c r="F308" s="150" t="s">
        <v>519</v>
      </c>
      <c r="G308" s="151" t="s">
        <v>180</v>
      </c>
      <c r="H308" s="152">
        <v>54.802</v>
      </c>
      <c r="I308" s="153">
        <v>0</v>
      </c>
      <c r="J308" s="153">
        <f>ROUND(I308*H308,2)</f>
        <v>0</v>
      </c>
      <c r="K308" s="154"/>
      <c r="L308" s="31"/>
      <c r="M308" s="155" t="s">
        <v>1</v>
      </c>
      <c r="N308" s="156" t="s">
        <v>44</v>
      </c>
      <c r="O308" s="157">
        <v>0.084</v>
      </c>
      <c r="P308" s="157">
        <f>O308*H308</f>
        <v>4.603368000000001</v>
      </c>
      <c r="Q308" s="157">
        <v>0.00016</v>
      </c>
      <c r="R308" s="157">
        <f>Q308*H308</f>
        <v>0.008768320000000001</v>
      </c>
      <c r="S308" s="157">
        <v>0</v>
      </c>
      <c r="T308" s="158">
        <f>S308*H308</f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59" t="s">
        <v>181</v>
      </c>
      <c r="AT308" s="159" t="s">
        <v>148</v>
      </c>
      <c r="AU308" s="159" t="s">
        <v>86</v>
      </c>
      <c r="AY308" s="18" t="s">
        <v>145</v>
      </c>
      <c r="BE308" s="160">
        <f>IF(N308="základní",J308,0)</f>
        <v>0</v>
      </c>
      <c r="BF308" s="160">
        <f>IF(N308="snížená",J308,0)</f>
        <v>0</v>
      </c>
      <c r="BG308" s="160">
        <f>IF(N308="zákl. přenesená",J308,0)</f>
        <v>0</v>
      </c>
      <c r="BH308" s="160">
        <f>IF(N308="sníž. přenesená",J308,0)</f>
        <v>0</v>
      </c>
      <c r="BI308" s="160">
        <f>IF(N308="nulová",J308,0)</f>
        <v>0</v>
      </c>
      <c r="BJ308" s="18" t="s">
        <v>19</v>
      </c>
      <c r="BK308" s="160">
        <f>ROUND(I308*H308,2)</f>
        <v>0</v>
      </c>
      <c r="BL308" s="18" t="s">
        <v>181</v>
      </c>
      <c r="BM308" s="159" t="s">
        <v>520</v>
      </c>
    </row>
    <row r="309" spans="2:51" s="13" customFormat="1" ht="22.5">
      <c r="B309" s="161"/>
      <c r="D309" s="162" t="s">
        <v>154</v>
      </c>
      <c r="E309" s="163" t="s">
        <v>1</v>
      </c>
      <c r="F309" s="164" t="s">
        <v>521</v>
      </c>
      <c r="H309" s="165">
        <v>54.802</v>
      </c>
      <c r="L309" s="161"/>
      <c r="M309" s="166"/>
      <c r="N309" s="167"/>
      <c r="O309" s="167"/>
      <c r="P309" s="167"/>
      <c r="Q309" s="167"/>
      <c r="R309" s="167"/>
      <c r="S309" s="167"/>
      <c r="T309" s="168"/>
      <c r="AT309" s="163" t="s">
        <v>154</v>
      </c>
      <c r="AU309" s="163" t="s">
        <v>86</v>
      </c>
      <c r="AV309" s="13" t="s">
        <v>86</v>
      </c>
      <c r="AW309" s="13" t="s">
        <v>34</v>
      </c>
      <c r="AX309" s="13" t="s">
        <v>19</v>
      </c>
      <c r="AY309" s="163" t="s">
        <v>145</v>
      </c>
    </row>
    <row r="310" spans="1:65" s="2" customFormat="1" ht="21.75" customHeight="1">
      <c r="A310" s="30"/>
      <c r="B310" s="147"/>
      <c r="C310" s="148" t="s">
        <v>522</v>
      </c>
      <c r="D310" s="148" t="s">
        <v>148</v>
      </c>
      <c r="E310" s="149" t="s">
        <v>523</v>
      </c>
      <c r="F310" s="150" t="s">
        <v>524</v>
      </c>
      <c r="G310" s="151" t="s">
        <v>160</v>
      </c>
      <c r="H310" s="152">
        <v>1.208</v>
      </c>
      <c r="I310" s="153">
        <v>0</v>
      </c>
      <c r="J310" s="153">
        <f>ROUND(I310*H310,2)</f>
        <v>0</v>
      </c>
      <c r="K310" s="154"/>
      <c r="L310" s="31"/>
      <c r="M310" s="155" t="s">
        <v>1</v>
      </c>
      <c r="N310" s="156" t="s">
        <v>44</v>
      </c>
      <c r="O310" s="157">
        <v>1.598</v>
      </c>
      <c r="P310" s="157">
        <f>O310*H310</f>
        <v>1.930384</v>
      </c>
      <c r="Q310" s="157">
        <v>0</v>
      </c>
      <c r="R310" s="157">
        <f>Q310*H310</f>
        <v>0</v>
      </c>
      <c r="S310" s="157">
        <v>0</v>
      </c>
      <c r="T310" s="158">
        <f>S310*H310</f>
        <v>0</v>
      </c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R310" s="159" t="s">
        <v>181</v>
      </c>
      <c r="AT310" s="159" t="s">
        <v>148</v>
      </c>
      <c r="AU310" s="159" t="s">
        <v>86</v>
      </c>
      <c r="AY310" s="18" t="s">
        <v>145</v>
      </c>
      <c r="BE310" s="160">
        <f>IF(N310="základní",J310,0)</f>
        <v>0</v>
      </c>
      <c r="BF310" s="160">
        <f>IF(N310="snížená",J310,0)</f>
        <v>0</v>
      </c>
      <c r="BG310" s="160">
        <f>IF(N310="zákl. přenesená",J310,0)</f>
        <v>0</v>
      </c>
      <c r="BH310" s="160">
        <f>IF(N310="sníž. přenesená",J310,0)</f>
        <v>0</v>
      </c>
      <c r="BI310" s="160">
        <f>IF(N310="nulová",J310,0)</f>
        <v>0</v>
      </c>
      <c r="BJ310" s="18" t="s">
        <v>19</v>
      </c>
      <c r="BK310" s="160">
        <f>ROUND(I310*H310,2)</f>
        <v>0</v>
      </c>
      <c r="BL310" s="18" t="s">
        <v>181</v>
      </c>
      <c r="BM310" s="159" t="s">
        <v>525</v>
      </c>
    </row>
    <row r="311" spans="1:65" s="2" customFormat="1" ht="21.75" customHeight="1">
      <c r="A311" s="30"/>
      <c r="B311" s="147"/>
      <c r="C311" s="148" t="s">
        <v>526</v>
      </c>
      <c r="D311" s="148" t="s">
        <v>148</v>
      </c>
      <c r="E311" s="149" t="s">
        <v>527</v>
      </c>
      <c r="F311" s="150" t="s">
        <v>528</v>
      </c>
      <c r="G311" s="151" t="s">
        <v>160</v>
      </c>
      <c r="H311" s="152">
        <v>1.208</v>
      </c>
      <c r="I311" s="153">
        <v>0</v>
      </c>
      <c r="J311" s="153">
        <f>ROUND(I311*H311,2)</f>
        <v>0</v>
      </c>
      <c r="K311" s="154"/>
      <c r="L311" s="31"/>
      <c r="M311" s="155" t="s">
        <v>1</v>
      </c>
      <c r="N311" s="156" t="s">
        <v>44</v>
      </c>
      <c r="O311" s="157">
        <v>1.36</v>
      </c>
      <c r="P311" s="157">
        <f>O311*H311</f>
        <v>1.6428800000000001</v>
      </c>
      <c r="Q311" s="157">
        <v>0</v>
      </c>
      <c r="R311" s="157">
        <f>Q311*H311</f>
        <v>0</v>
      </c>
      <c r="S311" s="157">
        <v>0</v>
      </c>
      <c r="T311" s="158">
        <f>S311*H311</f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59" t="s">
        <v>181</v>
      </c>
      <c r="AT311" s="159" t="s">
        <v>148</v>
      </c>
      <c r="AU311" s="159" t="s">
        <v>86</v>
      </c>
      <c r="AY311" s="18" t="s">
        <v>145</v>
      </c>
      <c r="BE311" s="160">
        <f>IF(N311="základní",J311,0)</f>
        <v>0</v>
      </c>
      <c r="BF311" s="160">
        <f>IF(N311="snížená",J311,0)</f>
        <v>0</v>
      </c>
      <c r="BG311" s="160">
        <f>IF(N311="zákl. přenesená",J311,0)</f>
        <v>0</v>
      </c>
      <c r="BH311" s="160">
        <f>IF(N311="sníž. přenesená",J311,0)</f>
        <v>0</v>
      </c>
      <c r="BI311" s="160">
        <f>IF(N311="nulová",J311,0)</f>
        <v>0</v>
      </c>
      <c r="BJ311" s="18" t="s">
        <v>19</v>
      </c>
      <c r="BK311" s="160">
        <f>ROUND(I311*H311,2)</f>
        <v>0</v>
      </c>
      <c r="BL311" s="18" t="s">
        <v>181</v>
      </c>
      <c r="BM311" s="159" t="s">
        <v>529</v>
      </c>
    </row>
    <row r="312" spans="2:63" s="12" customFormat="1" ht="22.9" customHeight="1">
      <c r="B312" s="135"/>
      <c r="D312" s="136" t="s">
        <v>78</v>
      </c>
      <c r="E312" s="145" t="s">
        <v>530</v>
      </c>
      <c r="F312" s="145" t="s">
        <v>531</v>
      </c>
      <c r="J312" s="146">
        <f>BK312</f>
        <v>0</v>
      </c>
      <c r="L312" s="135"/>
      <c r="M312" s="139"/>
      <c r="N312" s="140"/>
      <c r="O312" s="140"/>
      <c r="P312" s="141">
        <f>SUM(P313:P318)</f>
        <v>10.517187999999999</v>
      </c>
      <c r="Q312" s="140"/>
      <c r="R312" s="141">
        <f>SUM(R313:R318)</f>
        <v>0.5484362</v>
      </c>
      <c r="S312" s="140"/>
      <c r="T312" s="142">
        <f>SUM(T313:T318)</f>
        <v>0</v>
      </c>
      <c r="AR312" s="136" t="s">
        <v>86</v>
      </c>
      <c r="AT312" s="143" t="s">
        <v>78</v>
      </c>
      <c r="AU312" s="143" t="s">
        <v>19</v>
      </c>
      <c r="AY312" s="136" t="s">
        <v>145</v>
      </c>
      <c r="BK312" s="144">
        <f>SUM(BK313:BK318)</f>
        <v>0</v>
      </c>
    </row>
    <row r="313" spans="1:65" s="2" customFormat="1" ht="21.75" customHeight="1">
      <c r="A313" s="30"/>
      <c r="B313" s="147"/>
      <c r="C313" s="148" t="s">
        <v>532</v>
      </c>
      <c r="D313" s="148" t="s">
        <v>148</v>
      </c>
      <c r="E313" s="149" t="s">
        <v>533</v>
      </c>
      <c r="F313" s="150" t="s">
        <v>534</v>
      </c>
      <c r="G313" s="151" t="s">
        <v>215</v>
      </c>
      <c r="H313" s="152">
        <v>145.32</v>
      </c>
      <c r="I313" s="153">
        <v>0</v>
      </c>
      <c r="J313" s="153">
        <f>ROUND(I313*H313,2)</f>
        <v>0</v>
      </c>
      <c r="K313" s="154"/>
      <c r="L313" s="31"/>
      <c r="M313" s="155" t="s">
        <v>1</v>
      </c>
      <c r="N313" s="156" t="s">
        <v>44</v>
      </c>
      <c r="O313" s="157">
        <v>0.06</v>
      </c>
      <c r="P313" s="157">
        <f>O313*H313</f>
        <v>8.719199999999999</v>
      </c>
      <c r="Q313" s="157">
        <v>0</v>
      </c>
      <c r="R313" s="157">
        <f>Q313*H313</f>
        <v>0</v>
      </c>
      <c r="S313" s="157">
        <v>0</v>
      </c>
      <c r="T313" s="158">
        <f>S313*H313</f>
        <v>0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59" t="s">
        <v>181</v>
      </c>
      <c r="AT313" s="159" t="s">
        <v>148</v>
      </c>
      <c r="AU313" s="159" t="s">
        <v>86</v>
      </c>
      <c r="AY313" s="18" t="s">
        <v>145</v>
      </c>
      <c r="BE313" s="160">
        <f>IF(N313="základní",J313,0)</f>
        <v>0</v>
      </c>
      <c r="BF313" s="160">
        <f>IF(N313="snížená",J313,0)</f>
        <v>0</v>
      </c>
      <c r="BG313" s="160">
        <f>IF(N313="zákl. přenesená",J313,0)</f>
        <v>0</v>
      </c>
      <c r="BH313" s="160">
        <f>IF(N313="sníž. přenesená",J313,0)</f>
        <v>0</v>
      </c>
      <c r="BI313" s="160">
        <f>IF(N313="nulová",J313,0)</f>
        <v>0</v>
      </c>
      <c r="BJ313" s="18" t="s">
        <v>19</v>
      </c>
      <c r="BK313" s="160">
        <f>ROUND(I313*H313,2)</f>
        <v>0</v>
      </c>
      <c r="BL313" s="18" t="s">
        <v>181</v>
      </c>
      <c r="BM313" s="159" t="s">
        <v>535</v>
      </c>
    </row>
    <row r="314" spans="2:51" s="13" customFormat="1" ht="12">
      <c r="B314" s="161"/>
      <c r="D314" s="162" t="s">
        <v>154</v>
      </c>
      <c r="E314" s="163" t="s">
        <v>1</v>
      </c>
      <c r="F314" s="164" t="s">
        <v>490</v>
      </c>
      <c r="H314" s="165">
        <v>145.32</v>
      </c>
      <c r="L314" s="161"/>
      <c r="M314" s="166"/>
      <c r="N314" s="167"/>
      <c r="O314" s="167"/>
      <c r="P314" s="167"/>
      <c r="Q314" s="167"/>
      <c r="R314" s="167"/>
      <c r="S314" s="167"/>
      <c r="T314" s="168"/>
      <c r="AT314" s="163" t="s">
        <v>154</v>
      </c>
      <c r="AU314" s="163" t="s">
        <v>86</v>
      </c>
      <c r="AV314" s="13" t="s">
        <v>86</v>
      </c>
      <c r="AW314" s="13" t="s">
        <v>34</v>
      </c>
      <c r="AX314" s="13" t="s">
        <v>19</v>
      </c>
      <c r="AY314" s="163" t="s">
        <v>145</v>
      </c>
    </row>
    <row r="315" spans="1:65" s="2" customFormat="1" ht="21.75" customHeight="1">
      <c r="A315" s="30"/>
      <c r="B315" s="147"/>
      <c r="C315" s="182" t="s">
        <v>536</v>
      </c>
      <c r="D315" s="182" t="s">
        <v>233</v>
      </c>
      <c r="E315" s="183" t="s">
        <v>537</v>
      </c>
      <c r="F315" s="184" t="s">
        <v>538</v>
      </c>
      <c r="G315" s="185" t="s">
        <v>215</v>
      </c>
      <c r="H315" s="186">
        <v>148.226</v>
      </c>
      <c r="I315" s="187">
        <v>0</v>
      </c>
      <c r="J315" s="187">
        <f>ROUND(I315*H315,2)</f>
        <v>0</v>
      </c>
      <c r="K315" s="188"/>
      <c r="L315" s="189"/>
      <c r="M315" s="190" t="s">
        <v>1</v>
      </c>
      <c r="N315" s="191" t="s">
        <v>44</v>
      </c>
      <c r="O315" s="157">
        <v>0</v>
      </c>
      <c r="P315" s="157">
        <f>O315*H315</f>
        <v>0</v>
      </c>
      <c r="Q315" s="157">
        <v>0.0037</v>
      </c>
      <c r="R315" s="157">
        <f>Q315*H315</f>
        <v>0.5484362</v>
      </c>
      <c r="S315" s="157">
        <v>0</v>
      </c>
      <c r="T315" s="158">
        <f>S315*H315</f>
        <v>0</v>
      </c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R315" s="159" t="s">
        <v>193</v>
      </c>
      <c r="AT315" s="159" t="s">
        <v>233</v>
      </c>
      <c r="AU315" s="159" t="s">
        <v>86</v>
      </c>
      <c r="AY315" s="18" t="s">
        <v>145</v>
      </c>
      <c r="BE315" s="160">
        <f>IF(N315="základní",J315,0)</f>
        <v>0</v>
      </c>
      <c r="BF315" s="160">
        <f>IF(N315="snížená",J315,0)</f>
        <v>0</v>
      </c>
      <c r="BG315" s="160">
        <f>IF(N315="zákl. přenesená",J315,0)</f>
        <v>0</v>
      </c>
      <c r="BH315" s="160">
        <f>IF(N315="sníž. přenesená",J315,0)</f>
        <v>0</v>
      </c>
      <c r="BI315" s="160">
        <f>IF(N315="nulová",J315,0)</f>
        <v>0</v>
      </c>
      <c r="BJ315" s="18" t="s">
        <v>19</v>
      </c>
      <c r="BK315" s="160">
        <f>ROUND(I315*H315,2)</f>
        <v>0</v>
      </c>
      <c r="BL315" s="18" t="s">
        <v>181</v>
      </c>
      <c r="BM315" s="159" t="s">
        <v>539</v>
      </c>
    </row>
    <row r="316" spans="2:51" s="13" customFormat="1" ht="12">
      <c r="B316" s="161"/>
      <c r="D316" s="162" t="s">
        <v>154</v>
      </c>
      <c r="F316" s="164" t="s">
        <v>540</v>
      </c>
      <c r="H316" s="165">
        <v>148.226</v>
      </c>
      <c r="L316" s="161"/>
      <c r="M316" s="166"/>
      <c r="N316" s="167"/>
      <c r="O316" s="167"/>
      <c r="P316" s="167"/>
      <c r="Q316" s="167"/>
      <c r="R316" s="167"/>
      <c r="S316" s="167"/>
      <c r="T316" s="168"/>
      <c r="AT316" s="163" t="s">
        <v>154</v>
      </c>
      <c r="AU316" s="163" t="s">
        <v>86</v>
      </c>
      <c r="AV316" s="13" t="s">
        <v>86</v>
      </c>
      <c r="AW316" s="13" t="s">
        <v>3</v>
      </c>
      <c r="AX316" s="13" t="s">
        <v>19</v>
      </c>
      <c r="AY316" s="163" t="s">
        <v>145</v>
      </c>
    </row>
    <row r="317" spans="1:65" s="2" customFormat="1" ht="21.75" customHeight="1">
      <c r="A317" s="30"/>
      <c r="B317" s="147"/>
      <c r="C317" s="148" t="s">
        <v>541</v>
      </c>
      <c r="D317" s="148" t="s">
        <v>148</v>
      </c>
      <c r="E317" s="149" t="s">
        <v>542</v>
      </c>
      <c r="F317" s="150" t="s">
        <v>543</v>
      </c>
      <c r="G317" s="151" t="s">
        <v>160</v>
      </c>
      <c r="H317" s="152">
        <v>0.548</v>
      </c>
      <c r="I317" s="153">
        <v>0</v>
      </c>
      <c r="J317" s="153">
        <f>ROUND(I317*H317,2)</f>
        <v>0</v>
      </c>
      <c r="K317" s="154"/>
      <c r="L317" s="31"/>
      <c r="M317" s="155" t="s">
        <v>1</v>
      </c>
      <c r="N317" s="156" t="s">
        <v>44</v>
      </c>
      <c r="O317" s="157">
        <v>1.831</v>
      </c>
      <c r="P317" s="157">
        <f>O317*H317</f>
        <v>1.003388</v>
      </c>
      <c r="Q317" s="157">
        <v>0</v>
      </c>
      <c r="R317" s="157">
        <f>Q317*H317</f>
        <v>0</v>
      </c>
      <c r="S317" s="157">
        <v>0</v>
      </c>
      <c r="T317" s="158">
        <f>S317*H317</f>
        <v>0</v>
      </c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R317" s="159" t="s">
        <v>181</v>
      </c>
      <c r="AT317" s="159" t="s">
        <v>148</v>
      </c>
      <c r="AU317" s="159" t="s">
        <v>86</v>
      </c>
      <c r="AY317" s="18" t="s">
        <v>145</v>
      </c>
      <c r="BE317" s="160">
        <f>IF(N317="základní",J317,0)</f>
        <v>0</v>
      </c>
      <c r="BF317" s="160">
        <f>IF(N317="snížená",J317,0)</f>
        <v>0</v>
      </c>
      <c r="BG317" s="160">
        <f>IF(N317="zákl. přenesená",J317,0)</f>
        <v>0</v>
      </c>
      <c r="BH317" s="160">
        <f>IF(N317="sníž. přenesená",J317,0)</f>
        <v>0</v>
      </c>
      <c r="BI317" s="160">
        <f>IF(N317="nulová",J317,0)</f>
        <v>0</v>
      </c>
      <c r="BJ317" s="18" t="s">
        <v>19</v>
      </c>
      <c r="BK317" s="160">
        <f>ROUND(I317*H317,2)</f>
        <v>0</v>
      </c>
      <c r="BL317" s="18" t="s">
        <v>181</v>
      </c>
      <c r="BM317" s="159" t="s">
        <v>544</v>
      </c>
    </row>
    <row r="318" spans="1:65" s="2" customFormat="1" ht="21.75" customHeight="1">
      <c r="A318" s="30"/>
      <c r="B318" s="147"/>
      <c r="C318" s="148" t="s">
        <v>545</v>
      </c>
      <c r="D318" s="148" t="s">
        <v>148</v>
      </c>
      <c r="E318" s="149" t="s">
        <v>546</v>
      </c>
      <c r="F318" s="150" t="s">
        <v>547</v>
      </c>
      <c r="G318" s="151" t="s">
        <v>160</v>
      </c>
      <c r="H318" s="152">
        <v>0.548</v>
      </c>
      <c r="I318" s="153">
        <v>0</v>
      </c>
      <c r="J318" s="153">
        <f>ROUND(I318*H318,2)</f>
        <v>0</v>
      </c>
      <c r="K318" s="154"/>
      <c r="L318" s="31"/>
      <c r="M318" s="155" t="s">
        <v>1</v>
      </c>
      <c r="N318" s="156" t="s">
        <v>44</v>
      </c>
      <c r="O318" s="157">
        <v>1.45</v>
      </c>
      <c r="P318" s="157">
        <f>O318*H318</f>
        <v>0.7946000000000001</v>
      </c>
      <c r="Q318" s="157">
        <v>0</v>
      </c>
      <c r="R318" s="157">
        <f>Q318*H318</f>
        <v>0</v>
      </c>
      <c r="S318" s="157">
        <v>0</v>
      </c>
      <c r="T318" s="158">
        <f>S318*H318</f>
        <v>0</v>
      </c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R318" s="159" t="s">
        <v>181</v>
      </c>
      <c r="AT318" s="159" t="s">
        <v>148</v>
      </c>
      <c r="AU318" s="159" t="s">
        <v>86</v>
      </c>
      <c r="AY318" s="18" t="s">
        <v>145</v>
      </c>
      <c r="BE318" s="160">
        <f>IF(N318="základní",J318,0)</f>
        <v>0</v>
      </c>
      <c r="BF318" s="160">
        <f>IF(N318="snížená",J318,0)</f>
        <v>0</v>
      </c>
      <c r="BG318" s="160">
        <f>IF(N318="zákl. přenesená",J318,0)</f>
        <v>0</v>
      </c>
      <c r="BH318" s="160">
        <f>IF(N318="sníž. přenesená",J318,0)</f>
        <v>0</v>
      </c>
      <c r="BI318" s="160">
        <f>IF(N318="nulová",J318,0)</f>
        <v>0</v>
      </c>
      <c r="BJ318" s="18" t="s">
        <v>19</v>
      </c>
      <c r="BK318" s="160">
        <f>ROUND(I318*H318,2)</f>
        <v>0</v>
      </c>
      <c r="BL318" s="18" t="s">
        <v>181</v>
      </c>
      <c r="BM318" s="159" t="s">
        <v>548</v>
      </c>
    </row>
    <row r="319" spans="2:63" s="12" customFormat="1" ht="22.9" customHeight="1">
      <c r="B319" s="135"/>
      <c r="D319" s="136" t="s">
        <v>78</v>
      </c>
      <c r="E319" s="145" t="s">
        <v>549</v>
      </c>
      <c r="F319" s="145" t="s">
        <v>550</v>
      </c>
      <c r="J319" s="146">
        <f>BK319</f>
        <v>0</v>
      </c>
      <c r="L319" s="135"/>
      <c r="M319" s="139"/>
      <c r="N319" s="140"/>
      <c r="O319" s="140"/>
      <c r="P319" s="141">
        <f>SUM(P320:P357)</f>
        <v>52.978205</v>
      </c>
      <c r="Q319" s="140"/>
      <c r="R319" s="141">
        <f>SUM(R320:R357)</f>
        <v>0.8486577935999999</v>
      </c>
      <c r="S319" s="140"/>
      <c r="T319" s="142">
        <f>SUM(T320:T357)</f>
        <v>0</v>
      </c>
      <c r="AR319" s="136" t="s">
        <v>86</v>
      </c>
      <c r="AT319" s="143" t="s">
        <v>78</v>
      </c>
      <c r="AU319" s="143" t="s">
        <v>19</v>
      </c>
      <c r="AY319" s="136" t="s">
        <v>145</v>
      </c>
      <c r="BK319" s="144">
        <f>SUM(BK320:BK357)</f>
        <v>0</v>
      </c>
    </row>
    <row r="320" spans="1:65" s="2" customFormat="1" ht="21.75" customHeight="1">
      <c r="A320" s="30"/>
      <c r="B320" s="147"/>
      <c r="C320" s="148" t="s">
        <v>551</v>
      </c>
      <c r="D320" s="148" t="s">
        <v>148</v>
      </c>
      <c r="E320" s="149" t="s">
        <v>552</v>
      </c>
      <c r="F320" s="150" t="s">
        <v>553</v>
      </c>
      <c r="G320" s="151" t="s">
        <v>215</v>
      </c>
      <c r="H320" s="152">
        <v>5.271</v>
      </c>
      <c r="I320" s="153">
        <v>0</v>
      </c>
      <c r="J320" s="153">
        <f>ROUND(I320*H320,2)</f>
        <v>0</v>
      </c>
      <c r="K320" s="154"/>
      <c r="L320" s="31"/>
      <c r="M320" s="155" t="s">
        <v>1</v>
      </c>
      <c r="N320" s="156" t="s">
        <v>44</v>
      </c>
      <c r="O320" s="157">
        <v>0.999</v>
      </c>
      <c r="P320" s="157">
        <f>O320*H320</f>
        <v>5.265729</v>
      </c>
      <c r="Q320" s="157">
        <v>0.0253905</v>
      </c>
      <c r="R320" s="157">
        <f>Q320*H320</f>
        <v>0.1338333255</v>
      </c>
      <c r="S320" s="157">
        <v>0</v>
      </c>
      <c r="T320" s="158">
        <f>S320*H320</f>
        <v>0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59" t="s">
        <v>181</v>
      </c>
      <c r="AT320" s="159" t="s">
        <v>148</v>
      </c>
      <c r="AU320" s="159" t="s">
        <v>86</v>
      </c>
      <c r="AY320" s="18" t="s">
        <v>145</v>
      </c>
      <c r="BE320" s="160">
        <f>IF(N320="základní",J320,0)</f>
        <v>0</v>
      </c>
      <c r="BF320" s="160">
        <f>IF(N320="snížená",J320,0)</f>
        <v>0</v>
      </c>
      <c r="BG320" s="160">
        <f>IF(N320="zákl. přenesená",J320,0)</f>
        <v>0</v>
      </c>
      <c r="BH320" s="160">
        <f>IF(N320="sníž. přenesená",J320,0)</f>
        <v>0</v>
      </c>
      <c r="BI320" s="160">
        <f>IF(N320="nulová",J320,0)</f>
        <v>0</v>
      </c>
      <c r="BJ320" s="18" t="s">
        <v>19</v>
      </c>
      <c r="BK320" s="160">
        <f>ROUND(I320*H320,2)</f>
        <v>0</v>
      </c>
      <c r="BL320" s="18" t="s">
        <v>181</v>
      </c>
      <c r="BM320" s="159" t="s">
        <v>554</v>
      </c>
    </row>
    <row r="321" spans="2:51" s="13" customFormat="1" ht="12">
      <c r="B321" s="161"/>
      <c r="D321" s="162" t="s">
        <v>154</v>
      </c>
      <c r="E321" s="163" t="s">
        <v>1</v>
      </c>
      <c r="F321" s="164" t="s">
        <v>555</v>
      </c>
      <c r="H321" s="165">
        <v>5.271</v>
      </c>
      <c r="L321" s="161"/>
      <c r="M321" s="166"/>
      <c r="N321" s="167"/>
      <c r="O321" s="167"/>
      <c r="P321" s="167"/>
      <c r="Q321" s="167"/>
      <c r="R321" s="167"/>
      <c r="S321" s="167"/>
      <c r="T321" s="168"/>
      <c r="AT321" s="163" t="s">
        <v>154</v>
      </c>
      <c r="AU321" s="163" t="s">
        <v>86</v>
      </c>
      <c r="AV321" s="13" t="s">
        <v>86</v>
      </c>
      <c r="AW321" s="13" t="s">
        <v>34</v>
      </c>
      <c r="AX321" s="13" t="s">
        <v>19</v>
      </c>
      <c r="AY321" s="163" t="s">
        <v>145</v>
      </c>
    </row>
    <row r="322" spans="1:65" s="2" customFormat="1" ht="21.75" customHeight="1">
      <c r="A322" s="30"/>
      <c r="B322" s="147"/>
      <c r="C322" s="148" t="s">
        <v>556</v>
      </c>
      <c r="D322" s="148" t="s">
        <v>148</v>
      </c>
      <c r="E322" s="149" t="s">
        <v>557</v>
      </c>
      <c r="F322" s="150" t="s">
        <v>558</v>
      </c>
      <c r="G322" s="151" t="s">
        <v>215</v>
      </c>
      <c r="H322" s="152">
        <v>8.924</v>
      </c>
      <c r="I322" s="153">
        <v>0</v>
      </c>
      <c r="J322" s="153">
        <f>ROUND(I322*H322,2)</f>
        <v>0</v>
      </c>
      <c r="K322" s="154"/>
      <c r="L322" s="31"/>
      <c r="M322" s="155" t="s">
        <v>1</v>
      </c>
      <c r="N322" s="156" t="s">
        <v>44</v>
      </c>
      <c r="O322" s="157">
        <v>0.999</v>
      </c>
      <c r="P322" s="157">
        <f>O322*H322</f>
        <v>8.915076</v>
      </c>
      <c r="Q322" s="157">
        <v>0.0261369</v>
      </c>
      <c r="R322" s="157">
        <f>Q322*H322</f>
        <v>0.2332456956</v>
      </c>
      <c r="S322" s="157">
        <v>0</v>
      </c>
      <c r="T322" s="158">
        <f>S322*H322</f>
        <v>0</v>
      </c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159" t="s">
        <v>181</v>
      </c>
      <c r="AT322" s="159" t="s">
        <v>148</v>
      </c>
      <c r="AU322" s="159" t="s">
        <v>86</v>
      </c>
      <c r="AY322" s="18" t="s">
        <v>145</v>
      </c>
      <c r="BE322" s="160">
        <f>IF(N322="základní",J322,0)</f>
        <v>0</v>
      </c>
      <c r="BF322" s="160">
        <f>IF(N322="snížená",J322,0)</f>
        <v>0</v>
      </c>
      <c r="BG322" s="160">
        <f>IF(N322="zákl. přenesená",J322,0)</f>
        <v>0</v>
      </c>
      <c r="BH322" s="160">
        <f>IF(N322="sníž. přenesená",J322,0)</f>
        <v>0</v>
      </c>
      <c r="BI322" s="160">
        <f>IF(N322="nulová",J322,0)</f>
        <v>0</v>
      </c>
      <c r="BJ322" s="18" t="s">
        <v>19</v>
      </c>
      <c r="BK322" s="160">
        <f>ROUND(I322*H322,2)</f>
        <v>0</v>
      </c>
      <c r="BL322" s="18" t="s">
        <v>181</v>
      </c>
      <c r="BM322" s="159" t="s">
        <v>559</v>
      </c>
    </row>
    <row r="323" spans="2:51" s="13" customFormat="1" ht="12">
      <c r="B323" s="161"/>
      <c r="D323" s="162" t="s">
        <v>154</v>
      </c>
      <c r="E323" s="163" t="s">
        <v>1</v>
      </c>
      <c r="F323" s="164" t="s">
        <v>560</v>
      </c>
      <c r="H323" s="165">
        <v>10.5</v>
      </c>
      <c r="L323" s="161"/>
      <c r="M323" s="166"/>
      <c r="N323" s="167"/>
      <c r="O323" s="167"/>
      <c r="P323" s="167"/>
      <c r="Q323" s="167"/>
      <c r="R323" s="167"/>
      <c r="S323" s="167"/>
      <c r="T323" s="168"/>
      <c r="AT323" s="163" t="s">
        <v>154</v>
      </c>
      <c r="AU323" s="163" t="s">
        <v>86</v>
      </c>
      <c r="AV323" s="13" t="s">
        <v>86</v>
      </c>
      <c r="AW323" s="13" t="s">
        <v>34</v>
      </c>
      <c r="AX323" s="13" t="s">
        <v>79</v>
      </c>
      <c r="AY323" s="163" t="s">
        <v>145</v>
      </c>
    </row>
    <row r="324" spans="2:51" s="13" customFormat="1" ht="12">
      <c r="B324" s="161"/>
      <c r="D324" s="162" t="s">
        <v>154</v>
      </c>
      <c r="E324" s="163" t="s">
        <v>1</v>
      </c>
      <c r="F324" s="164" t="s">
        <v>561</v>
      </c>
      <c r="H324" s="165">
        <v>-1.576</v>
      </c>
      <c r="L324" s="161"/>
      <c r="M324" s="166"/>
      <c r="N324" s="167"/>
      <c r="O324" s="167"/>
      <c r="P324" s="167"/>
      <c r="Q324" s="167"/>
      <c r="R324" s="167"/>
      <c r="S324" s="167"/>
      <c r="T324" s="168"/>
      <c r="AT324" s="163" t="s">
        <v>154</v>
      </c>
      <c r="AU324" s="163" t="s">
        <v>86</v>
      </c>
      <c r="AV324" s="13" t="s">
        <v>86</v>
      </c>
      <c r="AW324" s="13" t="s">
        <v>34</v>
      </c>
      <c r="AX324" s="13" t="s">
        <v>79</v>
      </c>
      <c r="AY324" s="163" t="s">
        <v>145</v>
      </c>
    </row>
    <row r="325" spans="2:51" s="14" customFormat="1" ht="12">
      <c r="B325" s="169"/>
      <c r="D325" s="162" t="s">
        <v>154</v>
      </c>
      <c r="E325" s="170" t="s">
        <v>1</v>
      </c>
      <c r="F325" s="171" t="s">
        <v>187</v>
      </c>
      <c r="H325" s="172">
        <v>8.924</v>
      </c>
      <c r="L325" s="169"/>
      <c r="M325" s="173"/>
      <c r="N325" s="174"/>
      <c r="O325" s="174"/>
      <c r="P325" s="174"/>
      <c r="Q325" s="174"/>
      <c r="R325" s="174"/>
      <c r="S325" s="174"/>
      <c r="T325" s="175"/>
      <c r="AT325" s="170" t="s">
        <v>154</v>
      </c>
      <c r="AU325" s="170" t="s">
        <v>86</v>
      </c>
      <c r="AV325" s="14" t="s">
        <v>152</v>
      </c>
      <c r="AW325" s="14" t="s">
        <v>34</v>
      </c>
      <c r="AX325" s="14" t="s">
        <v>19</v>
      </c>
      <c r="AY325" s="170" t="s">
        <v>145</v>
      </c>
    </row>
    <row r="326" spans="1:65" s="2" customFormat="1" ht="16.5" customHeight="1">
      <c r="A326" s="30"/>
      <c r="B326" s="147"/>
      <c r="C326" s="148" t="s">
        <v>562</v>
      </c>
      <c r="D326" s="148" t="s">
        <v>148</v>
      </c>
      <c r="E326" s="149" t="s">
        <v>563</v>
      </c>
      <c r="F326" s="150" t="s">
        <v>564</v>
      </c>
      <c r="G326" s="151" t="s">
        <v>215</v>
      </c>
      <c r="H326" s="152">
        <v>26.43</v>
      </c>
      <c r="I326" s="153">
        <v>0</v>
      </c>
      <c r="J326" s="153">
        <f>ROUND(I326*H326,2)</f>
        <v>0</v>
      </c>
      <c r="K326" s="154"/>
      <c r="L326" s="31"/>
      <c r="M326" s="155" t="s">
        <v>1</v>
      </c>
      <c r="N326" s="156" t="s">
        <v>44</v>
      </c>
      <c r="O326" s="157">
        <v>0.064</v>
      </c>
      <c r="P326" s="157">
        <f>O326*H326</f>
        <v>1.69152</v>
      </c>
      <c r="Q326" s="157">
        <v>0.0002</v>
      </c>
      <c r="R326" s="157">
        <f>Q326*H326</f>
        <v>0.005286</v>
      </c>
      <c r="S326" s="157">
        <v>0</v>
      </c>
      <c r="T326" s="158">
        <f>S326*H326</f>
        <v>0</v>
      </c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R326" s="159" t="s">
        <v>181</v>
      </c>
      <c r="AT326" s="159" t="s">
        <v>148</v>
      </c>
      <c r="AU326" s="159" t="s">
        <v>86</v>
      </c>
      <c r="AY326" s="18" t="s">
        <v>145</v>
      </c>
      <c r="BE326" s="160">
        <f>IF(N326="základní",J326,0)</f>
        <v>0</v>
      </c>
      <c r="BF326" s="160">
        <f>IF(N326="snížená",J326,0)</f>
        <v>0</v>
      </c>
      <c r="BG326" s="160">
        <f>IF(N326="zákl. přenesená",J326,0)</f>
        <v>0</v>
      </c>
      <c r="BH326" s="160">
        <f>IF(N326="sníž. přenesená",J326,0)</f>
        <v>0</v>
      </c>
      <c r="BI326" s="160">
        <f>IF(N326="nulová",J326,0)</f>
        <v>0</v>
      </c>
      <c r="BJ326" s="18" t="s">
        <v>19</v>
      </c>
      <c r="BK326" s="160">
        <f>ROUND(I326*H326,2)</f>
        <v>0</v>
      </c>
      <c r="BL326" s="18" t="s">
        <v>181</v>
      </c>
      <c r="BM326" s="159" t="s">
        <v>565</v>
      </c>
    </row>
    <row r="327" spans="2:51" s="15" customFormat="1" ht="12">
      <c r="B327" s="176"/>
      <c r="D327" s="162" t="s">
        <v>154</v>
      </c>
      <c r="E327" s="177" t="s">
        <v>1</v>
      </c>
      <c r="F327" s="178" t="s">
        <v>566</v>
      </c>
      <c r="H327" s="177" t="s">
        <v>1</v>
      </c>
      <c r="L327" s="176"/>
      <c r="M327" s="179"/>
      <c r="N327" s="180"/>
      <c r="O327" s="180"/>
      <c r="P327" s="180"/>
      <c r="Q327" s="180"/>
      <c r="R327" s="180"/>
      <c r="S327" s="180"/>
      <c r="T327" s="181"/>
      <c r="AT327" s="177" t="s">
        <v>154</v>
      </c>
      <c r="AU327" s="177" t="s">
        <v>86</v>
      </c>
      <c r="AV327" s="15" t="s">
        <v>19</v>
      </c>
      <c r="AW327" s="15" t="s">
        <v>34</v>
      </c>
      <c r="AX327" s="15" t="s">
        <v>79</v>
      </c>
      <c r="AY327" s="177" t="s">
        <v>145</v>
      </c>
    </row>
    <row r="328" spans="2:51" s="13" customFormat="1" ht="12">
      <c r="B328" s="161"/>
      <c r="D328" s="162" t="s">
        <v>154</v>
      </c>
      <c r="E328" s="163" t="s">
        <v>1</v>
      </c>
      <c r="F328" s="164" t="s">
        <v>567</v>
      </c>
      <c r="H328" s="165">
        <v>9.782</v>
      </c>
      <c r="L328" s="161"/>
      <c r="M328" s="166"/>
      <c r="N328" s="167"/>
      <c r="O328" s="167"/>
      <c r="P328" s="167"/>
      <c r="Q328" s="167"/>
      <c r="R328" s="167"/>
      <c r="S328" s="167"/>
      <c r="T328" s="168"/>
      <c r="AT328" s="163" t="s">
        <v>154</v>
      </c>
      <c r="AU328" s="163" t="s">
        <v>86</v>
      </c>
      <c r="AV328" s="13" t="s">
        <v>86</v>
      </c>
      <c r="AW328" s="13" t="s">
        <v>34</v>
      </c>
      <c r="AX328" s="13" t="s">
        <v>79</v>
      </c>
      <c r="AY328" s="163" t="s">
        <v>145</v>
      </c>
    </row>
    <row r="329" spans="2:51" s="13" customFormat="1" ht="12">
      <c r="B329" s="161"/>
      <c r="D329" s="162" t="s">
        <v>154</v>
      </c>
      <c r="E329" s="163" t="s">
        <v>1</v>
      </c>
      <c r="F329" s="164" t="s">
        <v>568</v>
      </c>
      <c r="H329" s="165">
        <v>19.8</v>
      </c>
      <c r="L329" s="161"/>
      <c r="M329" s="166"/>
      <c r="N329" s="167"/>
      <c r="O329" s="167"/>
      <c r="P329" s="167"/>
      <c r="Q329" s="167"/>
      <c r="R329" s="167"/>
      <c r="S329" s="167"/>
      <c r="T329" s="168"/>
      <c r="AT329" s="163" t="s">
        <v>154</v>
      </c>
      <c r="AU329" s="163" t="s">
        <v>86</v>
      </c>
      <c r="AV329" s="13" t="s">
        <v>86</v>
      </c>
      <c r="AW329" s="13" t="s">
        <v>34</v>
      </c>
      <c r="AX329" s="13" t="s">
        <v>79</v>
      </c>
      <c r="AY329" s="163" t="s">
        <v>145</v>
      </c>
    </row>
    <row r="330" spans="2:51" s="13" customFormat="1" ht="12">
      <c r="B330" s="161"/>
      <c r="D330" s="162" t="s">
        <v>154</v>
      </c>
      <c r="E330" s="163" t="s">
        <v>1</v>
      </c>
      <c r="F330" s="164" t="s">
        <v>569</v>
      </c>
      <c r="H330" s="165">
        <v>-3.152</v>
      </c>
      <c r="L330" s="161"/>
      <c r="M330" s="166"/>
      <c r="N330" s="167"/>
      <c r="O330" s="167"/>
      <c r="P330" s="167"/>
      <c r="Q330" s="167"/>
      <c r="R330" s="167"/>
      <c r="S330" s="167"/>
      <c r="T330" s="168"/>
      <c r="AT330" s="163" t="s">
        <v>154</v>
      </c>
      <c r="AU330" s="163" t="s">
        <v>86</v>
      </c>
      <c r="AV330" s="13" t="s">
        <v>86</v>
      </c>
      <c r="AW330" s="13" t="s">
        <v>34</v>
      </c>
      <c r="AX330" s="13" t="s">
        <v>79</v>
      </c>
      <c r="AY330" s="163" t="s">
        <v>145</v>
      </c>
    </row>
    <row r="331" spans="2:51" s="14" customFormat="1" ht="12">
      <c r="B331" s="169"/>
      <c r="D331" s="162" t="s">
        <v>154</v>
      </c>
      <c r="E331" s="170" t="s">
        <v>1</v>
      </c>
      <c r="F331" s="171" t="s">
        <v>187</v>
      </c>
      <c r="H331" s="172">
        <v>26.43</v>
      </c>
      <c r="L331" s="169"/>
      <c r="M331" s="173"/>
      <c r="N331" s="174"/>
      <c r="O331" s="174"/>
      <c r="P331" s="174"/>
      <c r="Q331" s="174"/>
      <c r="R331" s="174"/>
      <c r="S331" s="174"/>
      <c r="T331" s="175"/>
      <c r="AT331" s="170" t="s">
        <v>154</v>
      </c>
      <c r="AU331" s="170" t="s">
        <v>86</v>
      </c>
      <c r="AV331" s="14" t="s">
        <v>152</v>
      </c>
      <c r="AW331" s="14" t="s">
        <v>34</v>
      </c>
      <c r="AX331" s="14" t="s">
        <v>19</v>
      </c>
      <c r="AY331" s="170" t="s">
        <v>145</v>
      </c>
    </row>
    <row r="332" spans="1:65" s="2" customFormat="1" ht="21.75" customHeight="1">
      <c r="A332" s="30"/>
      <c r="B332" s="147"/>
      <c r="C332" s="148" t="s">
        <v>570</v>
      </c>
      <c r="D332" s="148" t="s">
        <v>148</v>
      </c>
      <c r="E332" s="149" t="s">
        <v>571</v>
      </c>
      <c r="F332" s="150" t="s">
        <v>572</v>
      </c>
      <c r="G332" s="151" t="s">
        <v>215</v>
      </c>
      <c r="H332" s="152">
        <v>25</v>
      </c>
      <c r="I332" s="153">
        <v>0</v>
      </c>
      <c r="J332" s="153">
        <f>ROUND(I332*H332,2)</f>
        <v>0</v>
      </c>
      <c r="K332" s="154"/>
      <c r="L332" s="31"/>
      <c r="M332" s="155" t="s">
        <v>1</v>
      </c>
      <c r="N332" s="156" t="s">
        <v>44</v>
      </c>
      <c r="O332" s="157">
        <v>1.04</v>
      </c>
      <c r="P332" s="157">
        <f>O332*H332</f>
        <v>26</v>
      </c>
      <c r="Q332" s="157">
        <v>0.0160829109</v>
      </c>
      <c r="R332" s="157">
        <f>Q332*H332</f>
        <v>0.4020727725</v>
      </c>
      <c r="S332" s="157">
        <v>0</v>
      </c>
      <c r="T332" s="158">
        <f>S332*H332</f>
        <v>0</v>
      </c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R332" s="159" t="s">
        <v>181</v>
      </c>
      <c r="AT332" s="159" t="s">
        <v>148</v>
      </c>
      <c r="AU332" s="159" t="s">
        <v>86</v>
      </c>
      <c r="AY332" s="18" t="s">
        <v>145</v>
      </c>
      <c r="BE332" s="160">
        <f>IF(N332="základní",J332,0)</f>
        <v>0</v>
      </c>
      <c r="BF332" s="160">
        <f>IF(N332="snížená",J332,0)</f>
        <v>0</v>
      </c>
      <c r="BG332" s="160">
        <f>IF(N332="zákl. přenesená",J332,0)</f>
        <v>0</v>
      </c>
      <c r="BH332" s="160">
        <f>IF(N332="sníž. přenesená",J332,0)</f>
        <v>0</v>
      </c>
      <c r="BI332" s="160">
        <f>IF(N332="nulová",J332,0)</f>
        <v>0</v>
      </c>
      <c r="BJ332" s="18" t="s">
        <v>19</v>
      </c>
      <c r="BK332" s="160">
        <f>ROUND(I332*H332,2)</f>
        <v>0</v>
      </c>
      <c r="BL332" s="18" t="s">
        <v>181</v>
      </c>
      <c r="BM332" s="159" t="s">
        <v>573</v>
      </c>
    </row>
    <row r="333" spans="2:51" s="13" customFormat="1" ht="12">
      <c r="B333" s="161"/>
      <c r="D333" s="162" t="s">
        <v>154</v>
      </c>
      <c r="E333" s="163" t="s">
        <v>1</v>
      </c>
      <c r="F333" s="164" t="s">
        <v>574</v>
      </c>
      <c r="H333" s="165">
        <v>54</v>
      </c>
      <c r="L333" s="161"/>
      <c r="M333" s="166"/>
      <c r="N333" s="167"/>
      <c r="O333" s="167"/>
      <c r="P333" s="167"/>
      <c r="Q333" s="167"/>
      <c r="R333" s="167"/>
      <c r="S333" s="167"/>
      <c r="T333" s="168"/>
      <c r="AT333" s="163" t="s">
        <v>154</v>
      </c>
      <c r="AU333" s="163" t="s">
        <v>86</v>
      </c>
      <c r="AV333" s="13" t="s">
        <v>86</v>
      </c>
      <c r="AW333" s="13" t="s">
        <v>34</v>
      </c>
      <c r="AX333" s="13" t="s">
        <v>79</v>
      </c>
      <c r="AY333" s="163" t="s">
        <v>145</v>
      </c>
    </row>
    <row r="334" spans="2:51" s="13" customFormat="1" ht="12">
      <c r="B334" s="161"/>
      <c r="D334" s="162" t="s">
        <v>154</v>
      </c>
      <c r="E334" s="163" t="s">
        <v>1</v>
      </c>
      <c r="F334" s="164">
        <v>-29</v>
      </c>
      <c r="H334" s="165">
        <v>-29</v>
      </c>
      <c r="L334" s="161"/>
      <c r="M334" s="166"/>
      <c r="N334" s="167"/>
      <c r="O334" s="167"/>
      <c r="P334" s="167"/>
      <c r="Q334" s="167"/>
      <c r="R334" s="167"/>
      <c r="S334" s="167"/>
      <c r="T334" s="168"/>
      <c r="AT334" s="163" t="s">
        <v>154</v>
      </c>
      <c r="AU334" s="163" t="s">
        <v>86</v>
      </c>
      <c r="AV334" s="13" t="s">
        <v>86</v>
      </c>
      <c r="AW334" s="13" t="s">
        <v>34</v>
      </c>
      <c r="AX334" s="13" t="s">
        <v>79</v>
      </c>
      <c r="AY334" s="163" t="s">
        <v>145</v>
      </c>
    </row>
    <row r="335" spans="2:51" s="14" customFormat="1" ht="12">
      <c r="B335" s="169"/>
      <c r="D335" s="162" t="s">
        <v>154</v>
      </c>
      <c r="E335" s="170" t="s">
        <v>1</v>
      </c>
      <c r="F335" s="171" t="s">
        <v>187</v>
      </c>
      <c r="H335" s="172">
        <v>25</v>
      </c>
      <c r="L335" s="169"/>
      <c r="M335" s="173"/>
      <c r="N335" s="174"/>
      <c r="O335" s="174"/>
      <c r="P335" s="174"/>
      <c r="Q335" s="174"/>
      <c r="R335" s="174"/>
      <c r="S335" s="174"/>
      <c r="T335" s="175"/>
      <c r="AT335" s="170" t="s">
        <v>154</v>
      </c>
      <c r="AU335" s="170" t="s">
        <v>86</v>
      </c>
      <c r="AV335" s="14" t="s">
        <v>152</v>
      </c>
      <c r="AW335" s="14" t="s">
        <v>34</v>
      </c>
      <c r="AX335" s="14" t="s">
        <v>19</v>
      </c>
      <c r="AY335" s="170" t="s">
        <v>145</v>
      </c>
    </row>
    <row r="336" spans="1:65" s="2" customFormat="1" ht="16.5" customHeight="1">
      <c r="A336" s="30"/>
      <c r="B336" s="147"/>
      <c r="C336" s="148" t="s">
        <v>575</v>
      </c>
      <c r="D336" s="148" t="s">
        <v>148</v>
      </c>
      <c r="E336" s="149" t="s">
        <v>576</v>
      </c>
      <c r="F336" s="150" t="s">
        <v>577</v>
      </c>
      <c r="G336" s="151" t="s">
        <v>215</v>
      </c>
      <c r="H336" s="152">
        <v>25</v>
      </c>
      <c r="I336" s="153">
        <v>0</v>
      </c>
      <c r="J336" s="153">
        <f>ROUND(I336*H336,2)</f>
        <v>0</v>
      </c>
      <c r="K336" s="154"/>
      <c r="L336" s="31"/>
      <c r="M336" s="155" t="s">
        <v>1</v>
      </c>
      <c r="N336" s="156" t="s">
        <v>44</v>
      </c>
      <c r="O336" s="157">
        <v>0.04</v>
      </c>
      <c r="P336" s="157">
        <f>O336*H336</f>
        <v>1</v>
      </c>
      <c r="Q336" s="157">
        <v>0.0001</v>
      </c>
      <c r="R336" s="157">
        <f>Q336*H336</f>
        <v>0.0025</v>
      </c>
      <c r="S336" s="157">
        <v>0</v>
      </c>
      <c r="T336" s="158">
        <f>S336*H336</f>
        <v>0</v>
      </c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R336" s="159" t="s">
        <v>181</v>
      </c>
      <c r="AT336" s="159" t="s">
        <v>148</v>
      </c>
      <c r="AU336" s="159" t="s">
        <v>86</v>
      </c>
      <c r="AY336" s="18" t="s">
        <v>145</v>
      </c>
      <c r="BE336" s="160">
        <f>IF(N336="základní",J336,0)</f>
        <v>0</v>
      </c>
      <c r="BF336" s="160">
        <f>IF(N336="snížená",J336,0)</f>
        <v>0</v>
      </c>
      <c r="BG336" s="160">
        <f>IF(N336="zákl. přenesená",J336,0)</f>
        <v>0</v>
      </c>
      <c r="BH336" s="160">
        <f>IF(N336="sníž. přenesená",J336,0)</f>
        <v>0</v>
      </c>
      <c r="BI336" s="160">
        <f>IF(N336="nulová",J336,0)</f>
        <v>0</v>
      </c>
      <c r="BJ336" s="18" t="s">
        <v>19</v>
      </c>
      <c r="BK336" s="160">
        <f>ROUND(I336*H336,2)</f>
        <v>0</v>
      </c>
      <c r="BL336" s="18" t="s">
        <v>181</v>
      </c>
      <c r="BM336" s="159" t="s">
        <v>578</v>
      </c>
    </row>
    <row r="337" spans="1:65" s="2" customFormat="1" ht="16.5" customHeight="1">
      <c r="A337" s="30"/>
      <c r="B337" s="147"/>
      <c r="C337" s="148" t="s">
        <v>579</v>
      </c>
      <c r="D337" s="148" t="s">
        <v>148</v>
      </c>
      <c r="E337" s="149" t="s">
        <v>580</v>
      </c>
      <c r="F337" s="150" t="s">
        <v>581</v>
      </c>
      <c r="G337" s="151" t="s">
        <v>215</v>
      </c>
      <c r="H337" s="152">
        <v>25</v>
      </c>
      <c r="I337" s="153">
        <v>0</v>
      </c>
      <c r="J337" s="153">
        <f>ROUND(I337*H337,2)</f>
        <v>0</v>
      </c>
      <c r="K337" s="154"/>
      <c r="L337" s="31"/>
      <c r="M337" s="155" t="s">
        <v>1</v>
      </c>
      <c r="N337" s="156" t="s">
        <v>44</v>
      </c>
      <c r="O337" s="157">
        <v>0.09</v>
      </c>
      <c r="P337" s="157">
        <f>O337*H337</f>
        <v>2.25</v>
      </c>
      <c r="Q337" s="157">
        <v>0</v>
      </c>
      <c r="R337" s="157">
        <f>Q337*H337</f>
        <v>0</v>
      </c>
      <c r="S337" s="157">
        <v>0</v>
      </c>
      <c r="T337" s="158">
        <f>S337*H337</f>
        <v>0</v>
      </c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R337" s="159" t="s">
        <v>181</v>
      </c>
      <c r="AT337" s="159" t="s">
        <v>148</v>
      </c>
      <c r="AU337" s="159" t="s">
        <v>86</v>
      </c>
      <c r="AY337" s="18" t="s">
        <v>145</v>
      </c>
      <c r="BE337" s="160">
        <f>IF(N337="základní",J337,0)</f>
        <v>0</v>
      </c>
      <c r="BF337" s="160">
        <f>IF(N337="snížená",J337,0)</f>
        <v>0</v>
      </c>
      <c r="BG337" s="160">
        <f>IF(N337="zákl. přenesená",J337,0)</f>
        <v>0</v>
      </c>
      <c r="BH337" s="160">
        <f>IF(N337="sníž. přenesená",J337,0)</f>
        <v>0</v>
      </c>
      <c r="BI337" s="160">
        <f>IF(N337="nulová",J337,0)</f>
        <v>0</v>
      </c>
      <c r="BJ337" s="18" t="s">
        <v>19</v>
      </c>
      <c r="BK337" s="160">
        <f>ROUND(I337*H337,2)</f>
        <v>0</v>
      </c>
      <c r="BL337" s="18" t="s">
        <v>181</v>
      </c>
      <c r="BM337" s="159" t="s">
        <v>582</v>
      </c>
    </row>
    <row r="338" spans="2:51" s="15" customFormat="1" ht="12">
      <c r="B338" s="176"/>
      <c r="D338" s="162" t="s">
        <v>154</v>
      </c>
      <c r="E338" s="177" t="s">
        <v>1</v>
      </c>
      <c r="F338" s="178" t="s">
        <v>583</v>
      </c>
      <c r="H338" s="177" t="s">
        <v>1</v>
      </c>
      <c r="L338" s="176"/>
      <c r="M338" s="179"/>
      <c r="N338" s="180"/>
      <c r="O338" s="180"/>
      <c r="P338" s="180"/>
      <c r="Q338" s="180"/>
      <c r="R338" s="180"/>
      <c r="S338" s="180"/>
      <c r="T338" s="181"/>
      <c r="AT338" s="177" t="s">
        <v>154</v>
      </c>
      <c r="AU338" s="177" t="s">
        <v>86</v>
      </c>
      <c r="AV338" s="15" t="s">
        <v>19</v>
      </c>
      <c r="AW338" s="15" t="s">
        <v>34</v>
      </c>
      <c r="AX338" s="15" t="s">
        <v>79</v>
      </c>
      <c r="AY338" s="177" t="s">
        <v>145</v>
      </c>
    </row>
    <row r="339" spans="2:51" s="13" customFormat="1" ht="12">
      <c r="B339" s="161"/>
      <c r="D339" s="162" t="s">
        <v>154</v>
      </c>
      <c r="E339" s="163" t="s">
        <v>1</v>
      </c>
      <c r="F339" s="164" t="s">
        <v>584</v>
      </c>
      <c r="H339" s="165">
        <v>25</v>
      </c>
      <c r="L339" s="161"/>
      <c r="M339" s="166"/>
      <c r="N339" s="167"/>
      <c r="O339" s="167"/>
      <c r="P339" s="167"/>
      <c r="Q339" s="167"/>
      <c r="R339" s="167"/>
      <c r="S339" s="167"/>
      <c r="T339" s="168"/>
      <c r="AT339" s="163" t="s">
        <v>154</v>
      </c>
      <c r="AU339" s="163" t="s">
        <v>86</v>
      </c>
      <c r="AV339" s="13" t="s">
        <v>86</v>
      </c>
      <c r="AW339" s="13" t="s">
        <v>34</v>
      </c>
      <c r="AX339" s="13" t="s">
        <v>19</v>
      </c>
      <c r="AY339" s="163" t="s">
        <v>145</v>
      </c>
    </row>
    <row r="340" spans="1:65" s="2" customFormat="1" ht="16.5" customHeight="1">
      <c r="A340" s="30"/>
      <c r="B340" s="147"/>
      <c r="C340" s="182" t="s">
        <v>585</v>
      </c>
      <c r="D340" s="182" t="s">
        <v>233</v>
      </c>
      <c r="E340" s="183" t="s">
        <v>586</v>
      </c>
      <c r="F340" s="184" t="s">
        <v>587</v>
      </c>
      <c r="G340" s="185" t="s">
        <v>215</v>
      </c>
      <c r="H340" s="186">
        <v>25</v>
      </c>
      <c r="I340" s="187">
        <v>0</v>
      </c>
      <c r="J340" s="187">
        <f>ROUND(I340*H340,2)</f>
        <v>0</v>
      </c>
      <c r="K340" s="188"/>
      <c r="L340" s="189"/>
      <c r="M340" s="190" t="s">
        <v>1</v>
      </c>
      <c r="N340" s="191" t="s">
        <v>44</v>
      </c>
      <c r="O340" s="157">
        <v>0</v>
      </c>
      <c r="P340" s="157">
        <f>O340*H340</f>
        <v>0</v>
      </c>
      <c r="Q340" s="157">
        <v>0.00017</v>
      </c>
      <c r="R340" s="157">
        <f>Q340*H340</f>
        <v>0.00425</v>
      </c>
      <c r="S340" s="157">
        <v>0</v>
      </c>
      <c r="T340" s="158">
        <f>S340*H340</f>
        <v>0</v>
      </c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R340" s="159" t="s">
        <v>193</v>
      </c>
      <c r="AT340" s="159" t="s">
        <v>233</v>
      </c>
      <c r="AU340" s="159" t="s">
        <v>86</v>
      </c>
      <c r="AY340" s="18" t="s">
        <v>145</v>
      </c>
      <c r="BE340" s="160">
        <f>IF(N340="základní",J340,0)</f>
        <v>0</v>
      </c>
      <c r="BF340" s="160">
        <f>IF(N340="snížená",J340,0)</f>
        <v>0</v>
      </c>
      <c r="BG340" s="160">
        <f>IF(N340="zákl. přenesená",J340,0)</f>
        <v>0</v>
      </c>
      <c r="BH340" s="160">
        <f>IF(N340="sníž. přenesená",J340,0)</f>
        <v>0</v>
      </c>
      <c r="BI340" s="160">
        <f>IF(N340="nulová",J340,0)</f>
        <v>0</v>
      </c>
      <c r="BJ340" s="18" t="s">
        <v>19</v>
      </c>
      <c r="BK340" s="160">
        <f>ROUND(I340*H340,2)</f>
        <v>0</v>
      </c>
      <c r="BL340" s="18" t="s">
        <v>181</v>
      </c>
      <c r="BM340" s="159" t="s">
        <v>588</v>
      </c>
    </row>
    <row r="341" spans="1:47" s="2" customFormat="1" ht="29.25">
      <c r="A341" s="30"/>
      <c r="B341" s="31"/>
      <c r="C341" s="30"/>
      <c r="D341" s="162" t="s">
        <v>251</v>
      </c>
      <c r="E341" s="30"/>
      <c r="F341" s="192" t="s">
        <v>589</v>
      </c>
      <c r="G341" s="30"/>
      <c r="H341" s="30"/>
      <c r="I341" s="30"/>
      <c r="J341" s="30"/>
      <c r="K341" s="30"/>
      <c r="L341" s="31"/>
      <c r="M341" s="193"/>
      <c r="N341" s="194"/>
      <c r="O341" s="56"/>
      <c r="P341" s="56"/>
      <c r="Q341" s="56"/>
      <c r="R341" s="56"/>
      <c r="S341" s="56"/>
      <c r="T341" s="57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T341" s="18" t="s">
        <v>251</v>
      </c>
      <c r="AU341" s="18" t="s">
        <v>86</v>
      </c>
    </row>
    <row r="342" spans="2:51" s="13" customFormat="1" ht="12">
      <c r="B342" s="161"/>
      <c r="D342" s="162" t="s">
        <v>154</v>
      </c>
      <c r="F342" s="164" t="s">
        <v>590</v>
      </c>
      <c r="H342" s="165">
        <v>25</v>
      </c>
      <c r="L342" s="161"/>
      <c r="M342" s="166"/>
      <c r="N342" s="167"/>
      <c r="O342" s="167"/>
      <c r="P342" s="167"/>
      <c r="Q342" s="167"/>
      <c r="R342" s="167"/>
      <c r="S342" s="167"/>
      <c r="T342" s="168"/>
      <c r="AT342" s="163" t="s">
        <v>154</v>
      </c>
      <c r="AU342" s="163" t="s">
        <v>86</v>
      </c>
      <c r="AV342" s="13" t="s">
        <v>86</v>
      </c>
      <c r="AW342" s="13" t="s">
        <v>3</v>
      </c>
      <c r="AX342" s="13" t="s">
        <v>19</v>
      </c>
      <c r="AY342" s="163" t="s">
        <v>145</v>
      </c>
    </row>
    <row r="343" spans="1:65" s="2" customFormat="1" ht="16.5" customHeight="1">
      <c r="A343" s="30"/>
      <c r="B343" s="147"/>
      <c r="C343" s="148" t="s">
        <v>591</v>
      </c>
      <c r="D343" s="148" t="s">
        <v>148</v>
      </c>
      <c r="E343" s="149" t="s">
        <v>592</v>
      </c>
      <c r="F343" s="150" t="s">
        <v>593</v>
      </c>
      <c r="G343" s="151" t="s">
        <v>215</v>
      </c>
      <c r="H343" s="152">
        <v>10</v>
      </c>
      <c r="I343" s="153">
        <v>0</v>
      </c>
      <c r="J343" s="153">
        <f>ROUND(I343*H343,2)</f>
        <v>0</v>
      </c>
      <c r="K343" s="154"/>
      <c r="L343" s="31"/>
      <c r="M343" s="155" t="s">
        <v>1</v>
      </c>
      <c r="N343" s="156" t="s">
        <v>44</v>
      </c>
      <c r="O343" s="157">
        <v>0.11</v>
      </c>
      <c r="P343" s="157">
        <f>O343*H343</f>
        <v>1.1</v>
      </c>
      <c r="Q343" s="157">
        <v>0</v>
      </c>
      <c r="R343" s="157">
        <f>Q343*H343</f>
        <v>0</v>
      </c>
      <c r="S343" s="157">
        <v>0</v>
      </c>
      <c r="T343" s="158">
        <f>S343*H343</f>
        <v>0</v>
      </c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R343" s="159" t="s">
        <v>181</v>
      </c>
      <c r="AT343" s="159" t="s">
        <v>148</v>
      </c>
      <c r="AU343" s="159" t="s">
        <v>86</v>
      </c>
      <c r="AY343" s="18" t="s">
        <v>145</v>
      </c>
      <c r="BE343" s="160">
        <f>IF(N343="základní",J343,0)</f>
        <v>0</v>
      </c>
      <c r="BF343" s="160">
        <f>IF(N343="snížená",J343,0)</f>
        <v>0</v>
      </c>
      <c r="BG343" s="160">
        <f>IF(N343="zákl. přenesená",J343,0)</f>
        <v>0</v>
      </c>
      <c r="BH343" s="160">
        <f>IF(N343="sníž. přenesená",J343,0)</f>
        <v>0</v>
      </c>
      <c r="BI343" s="160">
        <f>IF(N343="nulová",J343,0)</f>
        <v>0</v>
      </c>
      <c r="BJ343" s="18" t="s">
        <v>19</v>
      </c>
      <c r="BK343" s="160">
        <f>ROUND(I343*H343,2)</f>
        <v>0</v>
      </c>
      <c r="BL343" s="18" t="s">
        <v>181</v>
      </c>
      <c r="BM343" s="159" t="s">
        <v>594</v>
      </c>
    </row>
    <row r="344" spans="2:51" s="13" customFormat="1" ht="12">
      <c r="B344" s="161"/>
      <c r="D344" s="162" t="s">
        <v>154</v>
      </c>
      <c r="E344" s="163" t="s">
        <v>1</v>
      </c>
      <c r="F344" s="164" t="s">
        <v>574</v>
      </c>
      <c r="H344" s="165">
        <v>54</v>
      </c>
      <c r="L344" s="161"/>
      <c r="M344" s="166"/>
      <c r="N344" s="167"/>
      <c r="O344" s="167"/>
      <c r="P344" s="167"/>
      <c r="Q344" s="167"/>
      <c r="R344" s="167"/>
      <c r="S344" s="167"/>
      <c r="T344" s="168"/>
      <c r="AT344" s="163" t="s">
        <v>154</v>
      </c>
      <c r="AU344" s="163" t="s">
        <v>86</v>
      </c>
      <c r="AV344" s="13" t="s">
        <v>86</v>
      </c>
      <c r="AW344" s="13" t="s">
        <v>34</v>
      </c>
      <c r="AX344" s="13" t="s">
        <v>79</v>
      </c>
      <c r="AY344" s="163" t="s">
        <v>145</v>
      </c>
    </row>
    <row r="345" spans="2:51" s="13" customFormat="1" ht="12">
      <c r="B345" s="161"/>
      <c r="D345" s="162" t="s">
        <v>154</v>
      </c>
      <c r="E345" s="163" t="s">
        <v>1</v>
      </c>
      <c r="F345" s="164" t="s">
        <v>595</v>
      </c>
      <c r="H345" s="165">
        <v>-18</v>
      </c>
      <c r="L345" s="161"/>
      <c r="M345" s="166"/>
      <c r="N345" s="167"/>
      <c r="O345" s="167"/>
      <c r="P345" s="167"/>
      <c r="Q345" s="167"/>
      <c r="R345" s="167"/>
      <c r="S345" s="167"/>
      <c r="T345" s="168"/>
      <c r="AT345" s="163" t="s">
        <v>154</v>
      </c>
      <c r="AU345" s="163" t="s">
        <v>86</v>
      </c>
      <c r="AV345" s="13" t="s">
        <v>86</v>
      </c>
      <c r="AW345" s="13" t="s">
        <v>34</v>
      </c>
      <c r="AX345" s="13" t="s">
        <v>79</v>
      </c>
      <c r="AY345" s="163" t="s">
        <v>145</v>
      </c>
    </row>
    <row r="346" spans="2:51" s="14" customFormat="1" ht="12">
      <c r="B346" s="169"/>
      <c r="D346" s="162" t="s">
        <v>154</v>
      </c>
      <c r="E346" s="170" t="s">
        <v>1</v>
      </c>
      <c r="F346" s="171" t="s">
        <v>187</v>
      </c>
      <c r="H346" s="172">
        <v>25</v>
      </c>
      <c r="L346" s="169"/>
      <c r="M346" s="173"/>
      <c r="N346" s="174"/>
      <c r="O346" s="174"/>
      <c r="P346" s="174"/>
      <c r="Q346" s="174"/>
      <c r="R346" s="174"/>
      <c r="S346" s="174"/>
      <c r="T346" s="175"/>
      <c r="AT346" s="170" t="s">
        <v>154</v>
      </c>
      <c r="AU346" s="170" t="s">
        <v>86</v>
      </c>
      <c r="AV346" s="14" t="s">
        <v>152</v>
      </c>
      <c r="AW346" s="14" t="s">
        <v>34</v>
      </c>
      <c r="AX346" s="14" t="s">
        <v>19</v>
      </c>
      <c r="AY346" s="170" t="s">
        <v>145</v>
      </c>
    </row>
    <row r="347" spans="1:65" s="2" customFormat="1" ht="21.75" customHeight="1">
      <c r="A347" s="30"/>
      <c r="B347" s="147"/>
      <c r="C347" s="182" t="s">
        <v>596</v>
      </c>
      <c r="D347" s="182" t="s">
        <v>233</v>
      </c>
      <c r="E347" s="183" t="s">
        <v>597</v>
      </c>
      <c r="F347" s="184" t="s">
        <v>598</v>
      </c>
      <c r="G347" s="185" t="s">
        <v>215</v>
      </c>
      <c r="H347" s="186">
        <v>12</v>
      </c>
      <c r="I347" s="187">
        <v>0</v>
      </c>
      <c r="J347" s="187">
        <f>ROUND(I347*H347,2)</f>
        <v>0</v>
      </c>
      <c r="K347" s="188"/>
      <c r="L347" s="189"/>
      <c r="M347" s="190" t="s">
        <v>1</v>
      </c>
      <c r="N347" s="191" t="s">
        <v>44</v>
      </c>
      <c r="O347" s="157">
        <v>0</v>
      </c>
      <c r="P347" s="157">
        <f>O347*H347</f>
        <v>0</v>
      </c>
      <c r="Q347" s="157">
        <v>0.0021</v>
      </c>
      <c r="R347" s="157">
        <f>Q347*H347</f>
        <v>0.0252</v>
      </c>
      <c r="S347" s="157">
        <v>0</v>
      </c>
      <c r="T347" s="158">
        <f>S347*H347</f>
        <v>0</v>
      </c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R347" s="159" t="s">
        <v>193</v>
      </c>
      <c r="AT347" s="159" t="s">
        <v>233</v>
      </c>
      <c r="AU347" s="159" t="s">
        <v>86</v>
      </c>
      <c r="AY347" s="18" t="s">
        <v>145</v>
      </c>
      <c r="BE347" s="160">
        <f>IF(N347="základní",J347,0)</f>
        <v>0</v>
      </c>
      <c r="BF347" s="160">
        <f>IF(N347="snížená",J347,0)</f>
        <v>0</v>
      </c>
      <c r="BG347" s="160">
        <f>IF(N347="zákl. přenesená",J347,0)</f>
        <v>0</v>
      </c>
      <c r="BH347" s="160">
        <f>IF(N347="sníž. přenesená",J347,0)</f>
        <v>0</v>
      </c>
      <c r="BI347" s="160">
        <f>IF(N347="nulová",J347,0)</f>
        <v>0</v>
      </c>
      <c r="BJ347" s="18" t="s">
        <v>19</v>
      </c>
      <c r="BK347" s="160">
        <f>ROUND(I347*H347,2)</f>
        <v>0</v>
      </c>
      <c r="BL347" s="18" t="s">
        <v>181</v>
      </c>
      <c r="BM347" s="159" t="s">
        <v>599</v>
      </c>
    </row>
    <row r="348" spans="2:51" s="13" customFormat="1" ht="12">
      <c r="B348" s="161"/>
      <c r="D348" s="162" t="s">
        <v>154</v>
      </c>
      <c r="F348" s="164" t="s">
        <v>600</v>
      </c>
      <c r="H348" s="165">
        <v>12</v>
      </c>
      <c r="L348" s="161"/>
      <c r="M348" s="166"/>
      <c r="N348" s="167"/>
      <c r="O348" s="167"/>
      <c r="P348" s="167"/>
      <c r="Q348" s="167"/>
      <c r="R348" s="167"/>
      <c r="S348" s="167"/>
      <c r="T348" s="168"/>
      <c r="AT348" s="163" t="s">
        <v>154</v>
      </c>
      <c r="AU348" s="163" t="s">
        <v>86</v>
      </c>
      <c r="AV348" s="13" t="s">
        <v>86</v>
      </c>
      <c r="AW348" s="13" t="s">
        <v>3</v>
      </c>
      <c r="AX348" s="13" t="s">
        <v>19</v>
      </c>
      <c r="AY348" s="163" t="s">
        <v>145</v>
      </c>
    </row>
    <row r="349" spans="1:65" s="2" customFormat="1" ht="16.5" customHeight="1">
      <c r="A349" s="30"/>
      <c r="B349" s="147"/>
      <c r="C349" s="148" t="s">
        <v>601</v>
      </c>
      <c r="D349" s="148" t="s">
        <v>148</v>
      </c>
      <c r="E349" s="149" t="s">
        <v>602</v>
      </c>
      <c r="F349" s="150" t="s">
        <v>603</v>
      </c>
      <c r="G349" s="151" t="s">
        <v>231</v>
      </c>
      <c r="H349" s="152">
        <v>2</v>
      </c>
      <c r="I349" s="153">
        <v>0</v>
      </c>
      <c r="J349" s="153">
        <f>ROUND(I349*H349,2)</f>
        <v>0</v>
      </c>
      <c r="K349" s="154"/>
      <c r="L349" s="31"/>
      <c r="M349" s="155" t="s">
        <v>1</v>
      </c>
      <c r="N349" s="156" t="s">
        <v>44</v>
      </c>
      <c r="O349" s="157">
        <v>1.1</v>
      </c>
      <c r="P349" s="157">
        <f>O349*H349</f>
        <v>2.2</v>
      </c>
      <c r="Q349" s="157">
        <v>0.00022</v>
      </c>
      <c r="R349" s="157">
        <f>Q349*H349</f>
        <v>0.00044</v>
      </c>
      <c r="S349" s="157">
        <v>0</v>
      </c>
      <c r="T349" s="158">
        <f>S349*H349</f>
        <v>0</v>
      </c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R349" s="159" t="s">
        <v>181</v>
      </c>
      <c r="AT349" s="159" t="s">
        <v>148</v>
      </c>
      <c r="AU349" s="159" t="s">
        <v>86</v>
      </c>
      <c r="AY349" s="18" t="s">
        <v>145</v>
      </c>
      <c r="BE349" s="160">
        <f>IF(N349="základní",J349,0)</f>
        <v>0</v>
      </c>
      <c r="BF349" s="160">
        <f>IF(N349="snížená",J349,0)</f>
        <v>0</v>
      </c>
      <c r="BG349" s="160">
        <f>IF(N349="zákl. přenesená",J349,0)</f>
        <v>0</v>
      </c>
      <c r="BH349" s="160">
        <f>IF(N349="sníž. přenesená",J349,0)</f>
        <v>0</v>
      </c>
      <c r="BI349" s="160">
        <f>IF(N349="nulová",J349,0)</f>
        <v>0</v>
      </c>
      <c r="BJ349" s="18" t="s">
        <v>19</v>
      </c>
      <c r="BK349" s="160">
        <f>ROUND(I349*H349,2)</f>
        <v>0</v>
      </c>
      <c r="BL349" s="18" t="s">
        <v>181</v>
      </c>
      <c r="BM349" s="159" t="s">
        <v>604</v>
      </c>
    </row>
    <row r="350" spans="1:65" s="2" customFormat="1" ht="16.5" customHeight="1">
      <c r="A350" s="30"/>
      <c r="B350" s="147"/>
      <c r="C350" s="182" t="s">
        <v>605</v>
      </c>
      <c r="D350" s="182" t="s">
        <v>233</v>
      </c>
      <c r="E350" s="183" t="s">
        <v>606</v>
      </c>
      <c r="F350" s="184" t="s">
        <v>607</v>
      </c>
      <c r="G350" s="185" t="s">
        <v>231</v>
      </c>
      <c r="H350" s="186">
        <v>1</v>
      </c>
      <c r="I350" s="187">
        <v>0</v>
      </c>
      <c r="J350" s="187">
        <f>ROUND(I350*H350,2)</f>
        <v>0</v>
      </c>
      <c r="K350" s="188"/>
      <c r="L350" s="189"/>
      <c r="M350" s="190" t="s">
        <v>1</v>
      </c>
      <c r="N350" s="191" t="s">
        <v>44</v>
      </c>
      <c r="O350" s="157">
        <v>0</v>
      </c>
      <c r="P350" s="157">
        <f>O350*H350</f>
        <v>0</v>
      </c>
      <c r="Q350" s="157">
        <v>0.02064</v>
      </c>
      <c r="R350" s="157">
        <f>Q350*H350</f>
        <v>0.02064</v>
      </c>
      <c r="S350" s="157">
        <v>0</v>
      </c>
      <c r="T350" s="158">
        <f>S350*H350</f>
        <v>0</v>
      </c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R350" s="159" t="s">
        <v>193</v>
      </c>
      <c r="AT350" s="159" t="s">
        <v>233</v>
      </c>
      <c r="AU350" s="159" t="s">
        <v>86</v>
      </c>
      <c r="AY350" s="18" t="s">
        <v>145</v>
      </c>
      <c r="BE350" s="160">
        <f>IF(N350="základní",J350,0)</f>
        <v>0</v>
      </c>
      <c r="BF350" s="160">
        <f>IF(N350="snížená",J350,0)</f>
        <v>0</v>
      </c>
      <c r="BG350" s="160">
        <f>IF(N350="zákl. přenesená",J350,0)</f>
        <v>0</v>
      </c>
      <c r="BH350" s="160">
        <f>IF(N350="sníž. přenesená",J350,0)</f>
        <v>0</v>
      </c>
      <c r="BI350" s="160">
        <f>IF(N350="nulová",J350,0)</f>
        <v>0</v>
      </c>
      <c r="BJ350" s="18" t="s">
        <v>19</v>
      </c>
      <c r="BK350" s="160">
        <f>ROUND(I350*H350,2)</f>
        <v>0</v>
      </c>
      <c r="BL350" s="18" t="s">
        <v>181</v>
      </c>
      <c r="BM350" s="159" t="s">
        <v>608</v>
      </c>
    </row>
    <row r="351" spans="2:51" s="15" customFormat="1" ht="12">
      <c r="B351" s="176"/>
      <c r="D351" s="162" t="s">
        <v>154</v>
      </c>
      <c r="E351" s="177" t="s">
        <v>1</v>
      </c>
      <c r="F351" s="178" t="s">
        <v>609</v>
      </c>
      <c r="H351" s="177" t="s">
        <v>1</v>
      </c>
      <c r="L351" s="176"/>
      <c r="M351" s="179"/>
      <c r="N351" s="180"/>
      <c r="O351" s="180"/>
      <c r="P351" s="180"/>
      <c r="Q351" s="180"/>
      <c r="R351" s="180"/>
      <c r="S351" s="180"/>
      <c r="T351" s="181"/>
      <c r="AT351" s="177" t="s">
        <v>154</v>
      </c>
      <c r="AU351" s="177" t="s">
        <v>86</v>
      </c>
      <c r="AV351" s="15" t="s">
        <v>19</v>
      </c>
      <c r="AW351" s="15" t="s">
        <v>34</v>
      </c>
      <c r="AX351" s="15" t="s">
        <v>79</v>
      </c>
      <c r="AY351" s="177" t="s">
        <v>145</v>
      </c>
    </row>
    <row r="352" spans="2:51" s="13" customFormat="1" ht="12">
      <c r="B352" s="161"/>
      <c r="D352" s="162" t="s">
        <v>154</v>
      </c>
      <c r="E352" s="163" t="s">
        <v>1</v>
      </c>
      <c r="F352" s="164" t="s">
        <v>19</v>
      </c>
      <c r="H352" s="165">
        <v>1</v>
      </c>
      <c r="L352" s="161"/>
      <c r="M352" s="166"/>
      <c r="N352" s="167"/>
      <c r="O352" s="167"/>
      <c r="P352" s="167"/>
      <c r="Q352" s="167"/>
      <c r="R352" s="167"/>
      <c r="S352" s="167"/>
      <c r="T352" s="168"/>
      <c r="AT352" s="163" t="s">
        <v>154</v>
      </c>
      <c r="AU352" s="163" t="s">
        <v>86</v>
      </c>
      <c r="AV352" s="13" t="s">
        <v>86</v>
      </c>
      <c r="AW352" s="13" t="s">
        <v>34</v>
      </c>
      <c r="AX352" s="13" t="s">
        <v>19</v>
      </c>
      <c r="AY352" s="163" t="s">
        <v>145</v>
      </c>
    </row>
    <row r="353" spans="1:65" s="2" customFormat="1" ht="16.5" customHeight="1">
      <c r="A353" s="30"/>
      <c r="B353" s="147"/>
      <c r="C353" s="182" t="s">
        <v>610</v>
      </c>
      <c r="D353" s="182" t="s">
        <v>233</v>
      </c>
      <c r="E353" s="183" t="s">
        <v>611</v>
      </c>
      <c r="F353" s="184" t="s">
        <v>612</v>
      </c>
      <c r="G353" s="185" t="s">
        <v>231</v>
      </c>
      <c r="H353" s="186">
        <v>1</v>
      </c>
      <c r="I353" s="187">
        <v>0</v>
      </c>
      <c r="J353" s="187">
        <f>ROUND(I353*H353,2)</f>
        <v>0</v>
      </c>
      <c r="K353" s="188"/>
      <c r="L353" s="189"/>
      <c r="M353" s="190" t="s">
        <v>1</v>
      </c>
      <c r="N353" s="191" t="s">
        <v>44</v>
      </c>
      <c r="O353" s="157">
        <v>0</v>
      </c>
      <c r="P353" s="157">
        <f>O353*H353</f>
        <v>0</v>
      </c>
      <c r="Q353" s="157">
        <v>0.02119</v>
      </c>
      <c r="R353" s="157">
        <f>Q353*H353</f>
        <v>0.02119</v>
      </c>
      <c r="S353" s="157">
        <v>0</v>
      </c>
      <c r="T353" s="158">
        <f>S353*H353</f>
        <v>0</v>
      </c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R353" s="159" t="s">
        <v>193</v>
      </c>
      <c r="AT353" s="159" t="s">
        <v>233</v>
      </c>
      <c r="AU353" s="159" t="s">
        <v>86</v>
      </c>
      <c r="AY353" s="18" t="s">
        <v>145</v>
      </c>
      <c r="BE353" s="160">
        <f>IF(N353="základní",J353,0)</f>
        <v>0</v>
      </c>
      <c r="BF353" s="160">
        <f>IF(N353="snížená",J353,0)</f>
        <v>0</v>
      </c>
      <c r="BG353" s="160">
        <f>IF(N353="zákl. přenesená",J353,0)</f>
        <v>0</v>
      </c>
      <c r="BH353" s="160">
        <f>IF(N353="sníž. přenesená",J353,0)</f>
        <v>0</v>
      </c>
      <c r="BI353" s="160">
        <f>IF(N353="nulová",J353,0)</f>
        <v>0</v>
      </c>
      <c r="BJ353" s="18" t="s">
        <v>19</v>
      </c>
      <c r="BK353" s="160">
        <f>ROUND(I353*H353,2)</f>
        <v>0</v>
      </c>
      <c r="BL353" s="18" t="s">
        <v>181</v>
      </c>
      <c r="BM353" s="159" t="s">
        <v>613</v>
      </c>
    </row>
    <row r="354" spans="2:51" s="15" customFormat="1" ht="12">
      <c r="B354" s="176"/>
      <c r="D354" s="162" t="s">
        <v>154</v>
      </c>
      <c r="E354" s="177" t="s">
        <v>1</v>
      </c>
      <c r="F354" s="178" t="s">
        <v>614</v>
      </c>
      <c r="H354" s="177" t="s">
        <v>1</v>
      </c>
      <c r="L354" s="176"/>
      <c r="M354" s="179"/>
      <c r="N354" s="180"/>
      <c r="O354" s="180"/>
      <c r="P354" s="180"/>
      <c r="Q354" s="180"/>
      <c r="R354" s="180"/>
      <c r="S354" s="180"/>
      <c r="T354" s="181"/>
      <c r="AT354" s="177" t="s">
        <v>154</v>
      </c>
      <c r="AU354" s="177" t="s">
        <v>86</v>
      </c>
      <c r="AV354" s="15" t="s">
        <v>19</v>
      </c>
      <c r="AW354" s="15" t="s">
        <v>34</v>
      </c>
      <c r="AX354" s="15" t="s">
        <v>79</v>
      </c>
      <c r="AY354" s="177" t="s">
        <v>145</v>
      </c>
    </row>
    <row r="355" spans="2:51" s="13" customFormat="1" ht="12">
      <c r="B355" s="161"/>
      <c r="D355" s="162" t="s">
        <v>154</v>
      </c>
      <c r="E355" s="163" t="s">
        <v>1</v>
      </c>
      <c r="F355" s="164" t="s">
        <v>19</v>
      </c>
      <c r="H355" s="165">
        <v>1</v>
      </c>
      <c r="L355" s="161"/>
      <c r="M355" s="166"/>
      <c r="N355" s="167"/>
      <c r="O355" s="167"/>
      <c r="P355" s="167"/>
      <c r="Q355" s="167"/>
      <c r="R355" s="167"/>
      <c r="S355" s="167"/>
      <c r="T355" s="168"/>
      <c r="AT355" s="163" t="s">
        <v>154</v>
      </c>
      <c r="AU355" s="163" t="s">
        <v>86</v>
      </c>
      <c r="AV355" s="13" t="s">
        <v>86</v>
      </c>
      <c r="AW355" s="13" t="s">
        <v>34</v>
      </c>
      <c r="AX355" s="13" t="s">
        <v>19</v>
      </c>
      <c r="AY355" s="163" t="s">
        <v>145</v>
      </c>
    </row>
    <row r="356" spans="1:65" s="2" customFormat="1" ht="21.75" customHeight="1">
      <c r="A356" s="30"/>
      <c r="B356" s="147"/>
      <c r="C356" s="148" t="s">
        <v>615</v>
      </c>
      <c r="D356" s="148" t="s">
        <v>148</v>
      </c>
      <c r="E356" s="149" t="s">
        <v>616</v>
      </c>
      <c r="F356" s="150" t="s">
        <v>617</v>
      </c>
      <c r="G356" s="151" t="s">
        <v>160</v>
      </c>
      <c r="H356" s="152">
        <v>1.228</v>
      </c>
      <c r="I356" s="153">
        <v>0</v>
      </c>
      <c r="J356" s="153">
        <f>ROUND(I356*H356,2)</f>
        <v>0</v>
      </c>
      <c r="K356" s="154"/>
      <c r="L356" s="31"/>
      <c r="M356" s="155" t="s">
        <v>1</v>
      </c>
      <c r="N356" s="156" t="s">
        <v>44</v>
      </c>
      <c r="O356" s="157">
        <v>2.39</v>
      </c>
      <c r="P356" s="157">
        <f>O356*H356</f>
        <v>2.93492</v>
      </c>
      <c r="Q356" s="157">
        <v>0</v>
      </c>
      <c r="R356" s="157">
        <f>Q356*H356</f>
        <v>0</v>
      </c>
      <c r="S356" s="157">
        <v>0</v>
      </c>
      <c r="T356" s="158">
        <f>S356*H356</f>
        <v>0</v>
      </c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R356" s="159" t="s">
        <v>181</v>
      </c>
      <c r="AT356" s="159" t="s">
        <v>148</v>
      </c>
      <c r="AU356" s="159" t="s">
        <v>86</v>
      </c>
      <c r="AY356" s="18" t="s">
        <v>145</v>
      </c>
      <c r="BE356" s="160">
        <f>IF(N356="základní",J356,0)</f>
        <v>0</v>
      </c>
      <c r="BF356" s="160">
        <f>IF(N356="snížená",J356,0)</f>
        <v>0</v>
      </c>
      <c r="BG356" s="160">
        <f>IF(N356="zákl. přenesená",J356,0)</f>
        <v>0</v>
      </c>
      <c r="BH356" s="160">
        <f>IF(N356="sníž. přenesená",J356,0)</f>
        <v>0</v>
      </c>
      <c r="BI356" s="160">
        <f>IF(N356="nulová",J356,0)</f>
        <v>0</v>
      </c>
      <c r="BJ356" s="18" t="s">
        <v>19</v>
      </c>
      <c r="BK356" s="160">
        <f>ROUND(I356*H356,2)</f>
        <v>0</v>
      </c>
      <c r="BL356" s="18" t="s">
        <v>181</v>
      </c>
      <c r="BM356" s="159" t="s">
        <v>618</v>
      </c>
    </row>
    <row r="357" spans="1:65" s="2" customFormat="1" ht="21.75" customHeight="1">
      <c r="A357" s="30"/>
      <c r="B357" s="147"/>
      <c r="C357" s="148" t="s">
        <v>619</v>
      </c>
      <c r="D357" s="148" t="s">
        <v>148</v>
      </c>
      <c r="E357" s="149" t="s">
        <v>620</v>
      </c>
      <c r="F357" s="150" t="s">
        <v>621</v>
      </c>
      <c r="G357" s="151" t="s">
        <v>160</v>
      </c>
      <c r="H357" s="152">
        <v>1.228</v>
      </c>
      <c r="I357" s="153">
        <v>0</v>
      </c>
      <c r="J357" s="153">
        <f>ROUND(I357*H357,2)</f>
        <v>0</v>
      </c>
      <c r="K357" s="154"/>
      <c r="L357" s="31"/>
      <c r="M357" s="155" t="s">
        <v>1</v>
      </c>
      <c r="N357" s="156" t="s">
        <v>44</v>
      </c>
      <c r="O357" s="157">
        <v>1.32</v>
      </c>
      <c r="P357" s="157">
        <f>O357*H357</f>
        <v>1.62096</v>
      </c>
      <c r="Q357" s="157">
        <v>0</v>
      </c>
      <c r="R357" s="157">
        <f>Q357*H357</f>
        <v>0</v>
      </c>
      <c r="S357" s="157">
        <v>0</v>
      </c>
      <c r="T357" s="158">
        <f>S357*H357</f>
        <v>0</v>
      </c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R357" s="159" t="s">
        <v>181</v>
      </c>
      <c r="AT357" s="159" t="s">
        <v>148</v>
      </c>
      <c r="AU357" s="159" t="s">
        <v>86</v>
      </c>
      <c r="AY357" s="18" t="s">
        <v>145</v>
      </c>
      <c r="BE357" s="160">
        <f>IF(N357="základní",J357,0)</f>
        <v>0</v>
      </c>
      <c r="BF357" s="160">
        <f>IF(N357="snížená",J357,0)</f>
        <v>0</v>
      </c>
      <c r="BG357" s="160">
        <f>IF(N357="zákl. přenesená",J357,0)</f>
        <v>0</v>
      </c>
      <c r="BH357" s="160">
        <f>IF(N357="sníž. přenesená",J357,0)</f>
        <v>0</v>
      </c>
      <c r="BI357" s="160">
        <f>IF(N357="nulová",J357,0)</f>
        <v>0</v>
      </c>
      <c r="BJ357" s="18" t="s">
        <v>19</v>
      </c>
      <c r="BK357" s="160">
        <f>ROUND(I357*H357,2)</f>
        <v>0</v>
      </c>
      <c r="BL357" s="18" t="s">
        <v>181</v>
      </c>
      <c r="BM357" s="159" t="s">
        <v>622</v>
      </c>
    </row>
    <row r="358" spans="2:63" s="12" customFormat="1" ht="22.9" customHeight="1">
      <c r="B358" s="135"/>
      <c r="D358" s="136" t="s">
        <v>78</v>
      </c>
      <c r="E358" s="145" t="s">
        <v>210</v>
      </c>
      <c r="F358" s="145" t="s">
        <v>211</v>
      </c>
      <c r="J358" s="146">
        <f>BK358</f>
        <v>0</v>
      </c>
      <c r="L358" s="135"/>
      <c r="M358" s="139"/>
      <c r="N358" s="140"/>
      <c r="O358" s="140"/>
      <c r="P358" s="141">
        <f>SUM(P359:P405)</f>
        <v>35.504</v>
      </c>
      <c r="Q358" s="140"/>
      <c r="R358" s="141">
        <f>SUM(R359:R405)</f>
        <v>0.19572821249999997</v>
      </c>
      <c r="S358" s="140"/>
      <c r="T358" s="142">
        <f>SUM(T359:T405)</f>
        <v>0</v>
      </c>
      <c r="AR358" s="136" t="s">
        <v>86</v>
      </c>
      <c r="AT358" s="143" t="s">
        <v>78</v>
      </c>
      <c r="AU358" s="143" t="s">
        <v>19</v>
      </c>
      <c r="AY358" s="136" t="s">
        <v>145</v>
      </c>
      <c r="BK358" s="144">
        <f>SUM(BK359:BK405)</f>
        <v>0</v>
      </c>
    </row>
    <row r="359" spans="1:65" s="2" customFormat="1" ht="21.75" customHeight="1">
      <c r="A359" s="30"/>
      <c r="B359" s="147"/>
      <c r="C359" s="148" t="s">
        <v>623</v>
      </c>
      <c r="D359" s="148" t="s">
        <v>148</v>
      </c>
      <c r="E359" s="149" t="s">
        <v>220</v>
      </c>
      <c r="F359" s="150" t="s">
        <v>221</v>
      </c>
      <c r="G359" s="151" t="s">
        <v>215</v>
      </c>
      <c r="H359" s="152">
        <v>3.75</v>
      </c>
      <c r="I359" s="153">
        <v>0</v>
      </c>
      <c r="J359" s="153">
        <f>ROUND(I359*H359,2)</f>
        <v>0</v>
      </c>
      <c r="K359" s="154"/>
      <c r="L359" s="31"/>
      <c r="M359" s="155" t="s">
        <v>1</v>
      </c>
      <c r="N359" s="156" t="s">
        <v>44</v>
      </c>
      <c r="O359" s="157">
        <v>1.84</v>
      </c>
      <c r="P359" s="157">
        <f>O359*H359</f>
        <v>6.9</v>
      </c>
      <c r="Q359" s="157">
        <v>0.00027615</v>
      </c>
      <c r="R359" s="157">
        <f>Q359*H359</f>
        <v>0.0010355625</v>
      </c>
      <c r="S359" s="157">
        <v>0</v>
      </c>
      <c r="T359" s="158">
        <f>S359*H359</f>
        <v>0</v>
      </c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R359" s="159" t="s">
        <v>181</v>
      </c>
      <c r="AT359" s="159" t="s">
        <v>148</v>
      </c>
      <c r="AU359" s="159" t="s">
        <v>86</v>
      </c>
      <c r="AY359" s="18" t="s">
        <v>145</v>
      </c>
      <c r="BE359" s="160">
        <f>IF(N359="základní",J359,0)</f>
        <v>0</v>
      </c>
      <c r="BF359" s="160">
        <f>IF(N359="snížená",J359,0)</f>
        <v>0</v>
      </c>
      <c r="BG359" s="160">
        <f>IF(N359="zákl. přenesená",J359,0)</f>
        <v>0</v>
      </c>
      <c r="BH359" s="160">
        <f>IF(N359="sníž. přenesená",J359,0)</f>
        <v>0</v>
      </c>
      <c r="BI359" s="160">
        <f>IF(N359="nulová",J359,0)</f>
        <v>0</v>
      </c>
      <c r="BJ359" s="18" t="s">
        <v>19</v>
      </c>
      <c r="BK359" s="160">
        <f>ROUND(I359*H359,2)</f>
        <v>0</v>
      </c>
      <c r="BL359" s="18" t="s">
        <v>181</v>
      </c>
      <c r="BM359" s="159" t="s">
        <v>624</v>
      </c>
    </row>
    <row r="360" spans="2:51" s="13" customFormat="1" ht="12">
      <c r="B360" s="161"/>
      <c r="D360" s="162" t="s">
        <v>154</v>
      </c>
      <c r="E360" s="163" t="s">
        <v>1</v>
      </c>
      <c r="F360" s="164" t="s">
        <v>625</v>
      </c>
      <c r="H360" s="165">
        <v>12.5</v>
      </c>
      <c r="L360" s="161"/>
      <c r="M360" s="166"/>
      <c r="N360" s="167"/>
      <c r="O360" s="167"/>
      <c r="P360" s="167"/>
      <c r="Q360" s="167"/>
      <c r="R360" s="167"/>
      <c r="S360" s="167"/>
      <c r="T360" s="168"/>
      <c r="AT360" s="163" t="s">
        <v>154</v>
      </c>
      <c r="AU360" s="163" t="s">
        <v>86</v>
      </c>
      <c r="AV360" s="13" t="s">
        <v>86</v>
      </c>
      <c r="AW360" s="13" t="s">
        <v>34</v>
      </c>
      <c r="AX360" s="13" t="s">
        <v>79</v>
      </c>
      <c r="AY360" s="163" t="s">
        <v>145</v>
      </c>
    </row>
    <row r="361" spans="2:51" s="13" customFormat="1" ht="12">
      <c r="B361" s="161"/>
      <c r="D361" s="162" t="s">
        <v>154</v>
      </c>
      <c r="E361" s="163" t="s">
        <v>1</v>
      </c>
      <c r="F361" s="164" t="s">
        <v>626</v>
      </c>
      <c r="H361" s="165">
        <v>-8.75</v>
      </c>
      <c r="L361" s="161"/>
      <c r="M361" s="166"/>
      <c r="N361" s="167"/>
      <c r="O361" s="167"/>
      <c r="P361" s="167"/>
      <c r="Q361" s="167"/>
      <c r="R361" s="167"/>
      <c r="S361" s="167"/>
      <c r="T361" s="168"/>
      <c r="AT361" s="163" t="s">
        <v>154</v>
      </c>
      <c r="AU361" s="163" t="s">
        <v>86</v>
      </c>
      <c r="AV361" s="13" t="s">
        <v>86</v>
      </c>
      <c r="AW361" s="13" t="s">
        <v>34</v>
      </c>
      <c r="AX361" s="13" t="s">
        <v>79</v>
      </c>
      <c r="AY361" s="163" t="s">
        <v>145</v>
      </c>
    </row>
    <row r="362" spans="2:51" s="14" customFormat="1" ht="12">
      <c r="B362" s="169"/>
      <c r="D362" s="162" t="s">
        <v>154</v>
      </c>
      <c r="E362" s="170" t="s">
        <v>1</v>
      </c>
      <c r="F362" s="171" t="s">
        <v>187</v>
      </c>
      <c r="H362" s="172">
        <v>3.75</v>
      </c>
      <c r="L362" s="169"/>
      <c r="M362" s="173"/>
      <c r="N362" s="174"/>
      <c r="O362" s="174"/>
      <c r="P362" s="174"/>
      <c r="Q362" s="174"/>
      <c r="R362" s="174"/>
      <c r="S362" s="174"/>
      <c r="T362" s="175"/>
      <c r="AT362" s="170" t="s">
        <v>154</v>
      </c>
      <c r="AU362" s="170" t="s">
        <v>86</v>
      </c>
      <c r="AV362" s="14" t="s">
        <v>152</v>
      </c>
      <c r="AW362" s="14" t="s">
        <v>34</v>
      </c>
      <c r="AX362" s="14" t="s">
        <v>19</v>
      </c>
      <c r="AY362" s="170" t="s">
        <v>145</v>
      </c>
    </row>
    <row r="363" spans="1:65" s="2" customFormat="1" ht="21.75" customHeight="1">
      <c r="A363" s="30"/>
      <c r="B363" s="147"/>
      <c r="C363" s="148" t="s">
        <v>627</v>
      </c>
      <c r="D363" s="148" t="s">
        <v>148</v>
      </c>
      <c r="E363" s="149" t="s">
        <v>628</v>
      </c>
      <c r="F363" s="150" t="s">
        <v>629</v>
      </c>
      <c r="G363" s="151" t="s">
        <v>231</v>
      </c>
      <c r="H363" s="152">
        <v>2</v>
      </c>
      <c r="I363" s="153">
        <v>0</v>
      </c>
      <c r="J363" s="153">
        <f>ROUND(I363*H363,2)</f>
        <v>0</v>
      </c>
      <c r="K363" s="154"/>
      <c r="L363" s="31"/>
      <c r="M363" s="155" t="s">
        <v>1</v>
      </c>
      <c r="N363" s="156" t="s">
        <v>44</v>
      </c>
      <c r="O363" s="157">
        <v>1.682</v>
      </c>
      <c r="P363" s="157">
        <f>O363*H363</f>
        <v>3.364</v>
      </c>
      <c r="Q363" s="157">
        <v>0</v>
      </c>
      <c r="R363" s="157">
        <f>Q363*H363</f>
        <v>0</v>
      </c>
      <c r="S363" s="157">
        <v>0</v>
      </c>
      <c r="T363" s="158">
        <f>S363*H363</f>
        <v>0</v>
      </c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R363" s="159" t="s">
        <v>181</v>
      </c>
      <c r="AT363" s="159" t="s">
        <v>148</v>
      </c>
      <c r="AU363" s="159" t="s">
        <v>86</v>
      </c>
      <c r="AY363" s="18" t="s">
        <v>145</v>
      </c>
      <c r="BE363" s="160">
        <f>IF(N363="základní",J363,0)</f>
        <v>0</v>
      </c>
      <c r="BF363" s="160">
        <f>IF(N363="snížená",J363,0)</f>
        <v>0</v>
      </c>
      <c r="BG363" s="160">
        <f>IF(N363="zákl. přenesená",J363,0)</f>
        <v>0</v>
      </c>
      <c r="BH363" s="160">
        <f>IF(N363="sníž. přenesená",J363,0)</f>
        <v>0</v>
      </c>
      <c r="BI363" s="160">
        <f>IF(N363="nulová",J363,0)</f>
        <v>0</v>
      </c>
      <c r="BJ363" s="18" t="s">
        <v>19</v>
      </c>
      <c r="BK363" s="160">
        <f>ROUND(I363*H363,2)</f>
        <v>0</v>
      </c>
      <c r="BL363" s="18" t="s">
        <v>181</v>
      </c>
      <c r="BM363" s="159" t="s">
        <v>630</v>
      </c>
    </row>
    <row r="364" spans="1:65" s="2" customFormat="1" ht="21.75" customHeight="1">
      <c r="A364" s="30"/>
      <c r="B364" s="147"/>
      <c r="C364" s="182" t="s">
        <v>631</v>
      </c>
      <c r="D364" s="182" t="s">
        <v>233</v>
      </c>
      <c r="E364" s="183" t="s">
        <v>632</v>
      </c>
      <c r="F364" s="184" t="s">
        <v>633</v>
      </c>
      <c r="G364" s="185" t="s">
        <v>231</v>
      </c>
      <c r="H364" s="186">
        <v>1</v>
      </c>
      <c r="I364" s="187">
        <v>0</v>
      </c>
      <c r="J364" s="187">
        <f>ROUND(I364*H364,2)</f>
        <v>0</v>
      </c>
      <c r="K364" s="188"/>
      <c r="L364" s="189"/>
      <c r="M364" s="190" t="s">
        <v>1</v>
      </c>
      <c r="N364" s="191" t="s">
        <v>44</v>
      </c>
      <c r="O364" s="157">
        <v>0</v>
      </c>
      <c r="P364" s="157">
        <f>O364*H364</f>
        <v>0</v>
      </c>
      <c r="Q364" s="157">
        <v>0.015</v>
      </c>
      <c r="R364" s="157">
        <f>Q364*H364</f>
        <v>0.015</v>
      </c>
      <c r="S364" s="157">
        <v>0</v>
      </c>
      <c r="T364" s="158">
        <f>S364*H364</f>
        <v>0</v>
      </c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R364" s="159" t="s">
        <v>193</v>
      </c>
      <c r="AT364" s="159" t="s">
        <v>233</v>
      </c>
      <c r="AU364" s="159" t="s">
        <v>86</v>
      </c>
      <c r="AY364" s="18" t="s">
        <v>145</v>
      </c>
      <c r="BE364" s="160">
        <f>IF(N364="základní",J364,0)</f>
        <v>0</v>
      </c>
      <c r="BF364" s="160">
        <f>IF(N364="snížená",J364,0)</f>
        <v>0</v>
      </c>
      <c r="BG364" s="160">
        <f>IF(N364="zákl. přenesená",J364,0)</f>
        <v>0</v>
      </c>
      <c r="BH364" s="160">
        <f>IF(N364="sníž. přenesená",J364,0)</f>
        <v>0</v>
      </c>
      <c r="BI364" s="160">
        <f>IF(N364="nulová",J364,0)</f>
        <v>0</v>
      </c>
      <c r="BJ364" s="18" t="s">
        <v>19</v>
      </c>
      <c r="BK364" s="160">
        <f>ROUND(I364*H364,2)</f>
        <v>0</v>
      </c>
      <c r="BL364" s="18" t="s">
        <v>181</v>
      </c>
      <c r="BM364" s="159" t="s">
        <v>634</v>
      </c>
    </row>
    <row r="365" spans="1:65" s="2" customFormat="1" ht="21.75" customHeight="1">
      <c r="A365" s="30"/>
      <c r="B365" s="147"/>
      <c r="C365" s="182" t="s">
        <v>635</v>
      </c>
      <c r="D365" s="182" t="s">
        <v>233</v>
      </c>
      <c r="E365" s="183" t="s">
        <v>636</v>
      </c>
      <c r="F365" s="184" t="s">
        <v>637</v>
      </c>
      <c r="G365" s="185" t="s">
        <v>231</v>
      </c>
      <c r="H365" s="186">
        <v>1</v>
      </c>
      <c r="I365" s="187">
        <v>0</v>
      </c>
      <c r="J365" s="187">
        <f>ROUND(I365*H365,2)</f>
        <v>0</v>
      </c>
      <c r="K365" s="188"/>
      <c r="L365" s="189"/>
      <c r="M365" s="190" t="s">
        <v>1</v>
      </c>
      <c r="N365" s="191" t="s">
        <v>44</v>
      </c>
      <c r="O365" s="157">
        <v>0</v>
      </c>
      <c r="P365" s="157">
        <f>O365*H365</f>
        <v>0</v>
      </c>
      <c r="Q365" s="157">
        <v>0.015</v>
      </c>
      <c r="R365" s="157">
        <f>Q365*H365</f>
        <v>0.015</v>
      </c>
      <c r="S365" s="157">
        <v>0</v>
      </c>
      <c r="T365" s="158">
        <f>S365*H365</f>
        <v>0</v>
      </c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R365" s="159" t="s">
        <v>193</v>
      </c>
      <c r="AT365" s="159" t="s">
        <v>233</v>
      </c>
      <c r="AU365" s="159" t="s">
        <v>86</v>
      </c>
      <c r="AY365" s="18" t="s">
        <v>145</v>
      </c>
      <c r="BE365" s="160">
        <f>IF(N365="základní",J365,0)</f>
        <v>0</v>
      </c>
      <c r="BF365" s="160">
        <f>IF(N365="snížená",J365,0)</f>
        <v>0</v>
      </c>
      <c r="BG365" s="160">
        <f>IF(N365="zákl. přenesená",J365,0)</f>
        <v>0</v>
      </c>
      <c r="BH365" s="160">
        <f>IF(N365="sníž. přenesená",J365,0)</f>
        <v>0</v>
      </c>
      <c r="BI365" s="160">
        <f>IF(N365="nulová",J365,0)</f>
        <v>0</v>
      </c>
      <c r="BJ365" s="18" t="s">
        <v>19</v>
      </c>
      <c r="BK365" s="160">
        <f>ROUND(I365*H365,2)</f>
        <v>0</v>
      </c>
      <c r="BL365" s="18" t="s">
        <v>181</v>
      </c>
      <c r="BM365" s="159" t="s">
        <v>638</v>
      </c>
    </row>
    <row r="366" spans="1:65" s="2" customFormat="1" ht="21.75" customHeight="1">
      <c r="A366" s="30"/>
      <c r="B366" s="147"/>
      <c r="C366" s="148" t="s">
        <v>639</v>
      </c>
      <c r="D366" s="148" t="s">
        <v>148</v>
      </c>
      <c r="E366" s="149" t="s">
        <v>640</v>
      </c>
      <c r="F366" s="150" t="s">
        <v>641</v>
      </c>
      <c r="G366" s="151" t="s">
        <v>231</v>
      </c>
      <c r="H366" s="152">
        <v>1</v>
      </c>
      <c r="I366" s="153">
        <v>0</v>
      </c>
      <c r="J366" s="153">
        <f>ROUND(I366*H366,2)</f>
        <v>0</v>
      </c>
      <c r="K366" s="154"/>
      <c r="L366" s="31"/>
      <c r="M366" s="155" t="s">
        <v>1</v>
      </c>
      <c r="N366" s="156" t="s">
        <v>44</v>
      </c>
      <c r="O366" s="157">
        <v>1.805</v>
      </c>
      <c r="P366" s="157">
        <f>O366*H366</f>
        <v>1.805</v>
      </c>
      <c r="Q366" s="157">
        <v>0</v>
      </c>
      <c r="R366" s="157">
        <f>Q366*H366</f>
        <v>0</v>
      </c>
      <c r="S366" s="157">
        <v>0</v>
      </c>
      <c r="T366" s="158">
        <f>S366*H366</f>
        <v>0</v>
      </c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R366" s="159" t="s">
        <v>181</v>
      </c>
      <c r="AT366" s="159" t="s">
        <v>148</v>
      </c>
      <c r="AU366" s="159" t="s">
        <v>86</v>
      </c>
      <c r="AY366" s="18" t="s">
        <v>145</v>
      </c>
      <c r="BE366" s="160">
        <f>IF(N366="základní",J366,0)</f>
        <v>0</v>
      </c>
      <c r="BF366" s="160">
        <f>IF(N366="snížená",J366,0)</f>
        <v>0</v>
      </c>
      <c r="BG366" s="160">
        <f>IF(N366="zákl. přenesená",J366,0)</f>
        <v>0</v>
      </c>
      <c r="BH366" s="160">
        <f>IF(N366="sníž. přenesená",J366,0)</f>
        <v>0</v>
      </c>
      <c r="BI366" s="160">
        <f>IF(N366="nulová",J366,0)</f>
        <v>0</v>
      </c>
      <c r="BJ366" s="18" t="s">
        <v>19</v>
      </c>
      <c r="BK366" s="160">
        <f>ROUND(I366*H366,2)</f>
        <v>0</v>
      </c>
      <c r="BL366" s="18" t="s">
        <v>181</v>
      </c>
      <c r="BM366" s="159" t="s">
        <v>642</v>
      </c>
    </row>
    <row r="367" spans="2:51" s="15" customFormat="1" ht="12">
      <c r="B367" s="176"/>
      <c r="D367" s="162" t="s">
        <v>154</v>
      </c>
      <c r="E367" s="177" t="s">
        <v>1</v>
      </c>
      <c r="F367" s="178" t="s">
        <v>643</v>
      </c>
      <c r="H367" s="177" t="s">
        <v>1</v>
      </c>
      <c r="L367" s="176"/>
      <c r="M367" s="179"/>
      <c r="N367" s="180"/>
      <c r="O367" s="180"/>
      <c r="P367" s="180"/>
      <c r="Q367" s="180"/>
      <c r="R367" s="180"/>
      <c r="S367" s="180"/>
      <c r="T367" s="181"/>
      <c r="AT367" s="177" t="s">
        <v>154</v>
      </c>
      <c r="AU367" s="177" t="s">
        <v>86</v>
      </c>
      <c r="AV367" s="15" t="s">
        <v>19</v>
      </c>
      <c r="AW367" s="15" t="s">
        <v>34</v>
      </c>
      <c r="AX367" s="15" t="s">
        <v>79</v>
      </c>
      <c r="AY367" s="177" t="s">
        <v>145</v>
      </c>
    </row>
    <row r="368" spans="2:51" s="13" customFormat="1" ht="12">
      <c r="B368" s="161"/>
      <c r="D368" s="162" t="s">
        <v>154</v>
      </c>
      <c r="E368" s="163" t="s">
        <v>1</v>
      </c>
      <c r="F368" s="164" t="s">
        <v>19</v>
      </c>
      <c r="H368" s="165">
        <v>1</v>
      </c>
      <c r="L368" s="161"/>
      <c r="M368" s="166"/>
      <c r="N368" s="167"/>
      <c r="O368" s="167"/>
      <c r="P368" s="167"/>
      <c r="Q368" s="167"/>
      <c r="R368" s="167"/>
      <c r="S368" s="167"/>
      <c r="T368" s="168"/>
      <c r="AT368" s="163" t="s">
        <v>154</v>
      </c>
      <c r="AU368" s="163" t="s">
        <v>86</v>
      </c>
      <c r="AV368" s="13" t="s">
        <v>86</v>
      </c>
      <c r="AW368" s="13" t="s">
        <v>34</v>
      </c>
      <c r="AX368" s="13" t="s">
        <v>19</v>
      </c>
      <c r="AY368" s="163" t="s">
        <v>145</v>
      </c>
    </row>
    <row r="369" spans="1:65" s="2" customFormat="1" ht="21.75" customHeight="1">
      <c r="A369" s="30"/>
      <c r="B369" s="147"/>
      <c r="C369" s="182" t="s">
        <v>644</v>
      </c>
      <c r="D369" s="182" t="s">
        <v>233</v>
      </c>
      <c r="E369" s="183" t="s">
        <v>645</v>
      </c>
      <c r="F369" s="184" t="s">
        <v>646</v>
      </c>
      <c r="G369" s="185" t="s">
        <v>231</v>
      </c>
      <c r="H369" s="186">
        <v>1</v>
      </c>
      <c r="I369" s="187">
        <v>0</v>
      </c>
      <c r="J369" s="187">
        <f>ROUND(I369*H369,2)</f>
        <v>0</v>
      </c>
      <c r="K369" s="188"/>
      <c r="L369" s="189"/>
      <c r="M369" s="190" t="s">
        <v>1</v>
      </c>
      <c r="N369" s="191" t="s">
        <v>44</v>
      </c>
      <c r="O369" s="157">
        <v>0</v>
      </c>
      <c r="P369" s="157">
        <f>O369*H369</f>
        <v>0</v>
      </c>
      <c r="Q369" s="157">
        <v>0.015</v>
      </c>
      <c r="R369" s="157">
        <f>Q369*H369</f>
        <v>0.015</v>
      </c>
      <c r="S369" s="157">
        <v>0</v>
      </c>
      <c r="T369" s="158">
        <f>S369*H369</f>
        <v>0</v>
      </c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R369" s="159" t="s">
        <v>193</v>
      </c>
      <c r="AT369" s="159" t="s">
        <v>233</v>
      </c>
      <c r="AU369" s="159" t="s">
        <v>86</v>
      </c>
      <c r="AY369" s="18" t="s">
        <v>145</v>
      </c>
      <c r="BE369" s="160">
        <f>IF(N369="základní",J369,0)</f>
        <v>0</v>
      </c>
      <c r="BF369" s="160">
        <f>IF(N369="snížená",J369,0)</f>
        <v>0</v>
      </c>
      <c r="BG369" s="160">
        <f>IF(N369="zákl. přenesená",J369,0)</f>
        <v>0</v>
      </c>
      <c r="BH369" s="160">
        <f>IF(N369="sníž. přenesená",J369,0)</f>
        <v>0</v>
      </c>
      <c r="BI369" s="160">
        <f>IF(N369="nulová",J369,0)</f>
        <v>0</v>
      </c>
      <c r="BJ369" s="18" t="s">
        <v>19</v>
      </c>
      <c r="BK369" s="160">
        <f>ROUND(I369*H369,2)</f>
        <v>0</v>
      </c>
      <c r="BL369" s="18" t="s">
        <v>181</v>
      </c>
      <c r="BM369" s="159" t="s">
        <v>647</v>
      </c>
    </row>
    <row r="370" spans="1:65" s="2" customFormat="1" ht="21.75" customHeight="1">
      <c r="A370" s="30"/>
      <c r="B370" s="147"/>
      <c r="C370" s="148" t="s">
        <v>648</v>
      </c>
      <c r="D370" s="148" t="s">
        <v>148</v>
      </c>
      <c r="E370" s="149" t="s">
        <v>649</v>
      </c>
      <c r="F370" s="150" t="s">
        <v>650</v>
      </c>
      <c r="G370" s="151" t="s">
        <v>231</v>
      </c>
      <c r="H370" s="152">
        <v>3</v>
      </c>
      <c r="I370" s="153">
        <v>0</v>
      </c>
      <c r="J370" s="153">
        <f>ROUND(I370*H370,2)</f>
        <v>0</v>
      </c>
      <c r="K370" s="154"/>
      <c r="L370" s="31"/>
      <c r="M370" s="155" t="s">
        <v>1</v>
      </c>
      <c r="N370" s="156" t="s">
        <v>44</v>
      </c>
      <c r="O370" s="157">
        <v>1.956</v>
      </c>
      <c r="P370" s="157">
        <f>O370*H370</f>
        <v>5.868</v>
      </c>
      <c r="Q370" s="157">
        <v>0</v>
      </c>
      <c r="R370" s="157">
        <f>Q370*H370</f>
        <v>0</v>
      </c>
      <c r="S370" s="157">
        <v>0</v>
      </c>
      <c r="T370" s="158">
        <f>S370*H370</f>
        <v>0</v>
      </c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R370" s="159" t="s">
        <v>181</v>
      </c>
      <c r="AT370" s="159" t="s">
        <v>148</v>
      </c>
      <c r="AU370" s="159" t="s">
        <v>86</v>
      </c>
      <c r="AY370" s="18" t="s">
        <v>145</v>
      </c>
      <c r="BE370" s="160">
        <f>IF(N370="základní",J370,0)</f>
        <v>0</v>
      </c>
      <c r="BF370" s="160">
        <f>IF(N370="snížená",J370,0)</f>
        <v>0</v>
      </c>
      <c r="BG370" s="160">
        <f>IF(N370="zákl. přenesená",J370,0)</f>
        <v>0</v>
      </c>
      <c r="BH370" s="160">
        <f>IF(N370="sníž. přenesená",J370,0)</f>
        <v>0</v>
      </c>
      <c r="BI370" s="160">
        <f>IF(N370="nulová",J370,0)</f>
        <v>0</v>
      </c>
      <c r="BJ370" s="18" t="s">
        <v>19</v>
      </c>
      <c r="BK370" s="160">
        <f>ROUND(I370*H370,2)</f>
        <v>0</v>
      </c>
      <c r="BL370" s="18" t="s">
        <v>181</v>
      </c>
      <c r="BM370" s="159" t="s">
        <v>651</v>
      </c>
    </row>
    <row r="371" spans="2:51" s="15" customFormat="1" ht="12">
      <c r="B371" s="176"/>
      <c r="D371" s="162" t="s">
        <v>154</v>
      </c>
      <c r="E371" s="177" t="s">
        <v>1</v>
      </c>
      <c r="F371" s="178" t="s">
        <v>652</v>
      </c>
      <c r="H371" s="177" t="s">
        <v>1</v>
      </c>
      <c r="L371" s="176"/>
      <c r="M371" s="179"/>
      <c r="N371" s="180"/>
      <c r="O371" s="180"/>
      <c r="P371" s="180"/>
      <c r="Q371" s="180"/>
      <c r="R371" s="180"/>
      <c r="S371" s="180"/>
      <c r="T371" s="181"/>
      <c r="AT371" s="177" t="s">
        <v>154</v>
      </c>
      <c r="AU371" s="177" t="s">
        <v>86</v>
      </c>
      <c r="AV371" s="15" t="s">
        <v>19</v>
      </c>
      <c r="AW371" s="15" t="s">
        <v>34</v>
      </c>
      <c r="AX371" s="15" t="s">
        <v>79</v>
      </c>
      <c r="AY371" s="177" t="s">
        <v>145</v>
      </c>
    </row>
    <row r="372" spans="2:51" s="13" customFormat="1" ht="12">
      <c r="B372" s="161"/>
      <c r="D372" s="162" t="s">
        <v>154</v>
      </c>
      <c r="E372" s="163" t="s">
        <v>1</v>
      </c>
      <c r="F372" s="164" t="s">
        <v>97</v>
      </c>
      <c r="H372" s="165">
        <v>3</v>
      </c>
      <c r="L372" s="161"/>
      <c r="M372" s="166"/>
      <c r="N372" s="167"/>
      <c r="O372" s="167"/>
      <c r="P372" s="167"/>
      <c r="Q372" s="167"/>
      <c r="R372" s="167"/>
      <c r="S372" s="167"/>
      <c r="T372" s="168"/>
      <c r="AT372" s="163" t="s">
        <v>154</v>
      </c>
      <c r="AU372" s="163" t="s">
        <v>86</v>
      </c>
      <c r="AV372" s="13" t="s">
        <v>86</v>
      </c>
      <c r="AW372" s="13" t="s">
        <v>34</v>
      </c>
      <c r="AX372" s="13" t="s">
        <v>19</v>
      </c>
      <c r="AY372" s="163" t="s">
        <v>145</v>
      </c>
    </row>
    <row r="373" spans="1:65" s="2" customFormat="1" ht="21.75" customHeight="1">
      <c r="A373" s="30"/>
      <c r="B373" s="147"/>
      <c r="C373" s="182" t="s">
        <v>653</v>
      </c>
      <c r="D373" s="182" t="s">
        <v>233</v>
      </c>
      <c r="E373" s="183" t="s">
        <v>654</v>
      </c>
      <c r="F373" s="184" t="s">
        <v>655</v>
      </c>
      <c r="G373" s="185" t="s">
        <v>231</v>
      </c>
      <c r="H373" s="186">
        <v>1</v>
      </c>
      <c r="I373" s="187">
        <v>0</v>
      </c>
      <c r="J373" s="187">
        <f>ROUND(I373*H373,2)</f>
        <v>0</v>
      </c>
      <c r="K373" s="188"/>
      <c r="L373" s="189"/>
      <c r="M373" s="190" t="s">
        <v>1</v>
      </c>
      <c r="N373" s="191" t="s">
        <v>44</v>
      </c>
      <c r="O373" s="157">
        <v>0</v>
      </c>
      <c r="P373" s="157">
        <f>O373*H373</f>
        <v>0</v>
      </c>
      <c r="Q373" s="157">
        <v>0.015</v>
      </c>
      <c r="R373" s="157">
        <f>Q373*H373</f>
        <v>0.015</v>
      </c>
      <c r="S373" s="157">
        <v>0</v>
      </c>
      <c r="T373" s="158">
        <f>S373*H373</f>
        <v>0</v>
      </c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R373" s="159" t="s">
        <v>193</v>
      </c>
      <c r="AT373" s="159" t="s">
        <v>233</v>
      </c>
      <c r="AU373" s="159" t="s">
        <v>86</v>
      </c>
      <c r="AY373" s="18" t="s">
        <v>145</v>
      </c>
      <c r="BE373" s="160">
        <f>IF(N373="základní",J373,0)</f>
        <v>0</v>
      </c>
      <c r="BF373" s="160">
        <f>IF(N373="snížená",J373,0)</f>
        <v>0</v>
      </c>
      <c r="BG373" s="160">
        <f>IF(N373="zákl. přenesená",J373,0)</f>
        <v>0</v>
      </c>
      <c r="BH373" s="160">
        <f>IF(N373="sníž. přenesená",J373,0)</f>
        <v>0</v>
      </c>
      <c r="BI373" s="160">
        <f>IF(N373="nulová",J373,0)</f>
        <v>0</v>
      </c>
      <c r="BJ373" s="18" t="s">
        <v>19</v>
      </c>
      <c r="BK373" s="160">
        <f>ROUND(I373*H373,2)</f>
        <v>0</v>
      </c>
      <c r="BL373" s="18" t="s">
        <v>181</v>
      </c>
      <c r="BM373" s="159" t="s">
        <v>656</v>
      </c>
    </row>
    <row r="374" spans="1:65" s="2" customFormat="1" ht="21.75" customHeight="1">
      <c r="A374" s="30"/>
      <c r="B374" s="147"/>
      <c r="C374" s="182" t="s">
        <v>657</v>
      </c>
      <c r="D374" s="182" t="s">
        <v>233</v>
      </c>
      <c r="E374" s="183" t="s">
        <v>658</v>
      </c>
      <c r="F374" s="184" t="s">
        <v>659</v>
      </c>
      <c r="G374" s="185" t="s">
        <v>231</v>
      </c>
      <c r="H374" s="186">
        <v>2</v>
      </c>
      <c r="I374" s="187">
        <v>0</v>
      </c>
      <c r="J374" s="187">
        <f>ROUND(I374*H374,2)</f>
        <v>0</v>
      </c>
      <c r="K374" s="188"/>
      <c r="L374" s="189"/>
      <c r="M374" s="190" t="s">
        <v>1</v>
      </c>
      <c r="N374" s="191" t="s">
        <v>44</v>
      </c>
      <c r="O374" s="157">
        <v>0</v>
      </c>
      <c r="P374" s="157">
        <f>O374*H374</f>
        <v>0</v>
      </c>
      <c r="Q374" s="157">
        <v>0.015</v>
      </c>
      <c r="R374" s="157">
        <f>Q374*H374</f>
        <v>0.03</v>
      </c>
      <c r="S374" s="157">
        <v>0</v>
      </c>
      <c r="T374" s="158">
        <f>S374*H374</f>
        <v>0</v>
      </c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R374" s="159" t="s">
        <v>193</v>
      </c>
      <c r="AT374" s="159" t="s">
        <v>233</v>
      </c>
      <c r="AU374" s="159" t="s">
        <v>86</v>
      </c>
      <c r="AY374" s="18" t="s">
        <v>145</v>
      </c>
      <c r="BE374" s="160">
        <f>IF(N374="základní",J374,0)</f>
        <v>0</v>
      </c>
      <c r="BF374" s="160">
        <f>IF(N374="snížená",J374,0)</f>
        <v>0</v>
      </c>
      <c r="BG374" s="160">
        <f>IF(N374="zákl. přenesená",J374,0)</f>
        <v>0</v>
      </c>
      <c r="BH374" s="160">
        <f>IF(N374="sníž. přenesená",J374,0)</f>
        <v>0</v>
      </c>
      <c r="BI374" s="160">
        <f>IF(N374="nulová",J374,0)</f>
        <v>0</v>
      </c>
      <c r="BJ374" s="18" t="s">
        <v>19</v>
      </c>
      <c r="BK374" s="160">
        <f>ROUND(I374*H374,2)</f>
        <v>0</v>
      </c>
      <c r="BL374" s="18" t="s">
        <v>181</v>
      </c>
      <c r="BM374" s="159" t="s">
        <v>660</v>
      </c>
    </row>
    <row r="375" spans="1:65" s="2" customFormat="1" ht="16.5" customHeight="1">
      <c r="A375" s="30"/>
      <c r="B375" s="147"/>
      <c r="C375" s="148" t="s">
        <v>661</v>
      </c>
      <c r="D375" s="148" t="s">
        <v>148</v>
      </c>
      <c r="E375" s="149" t="s">
        <v>662</v>
      </c>
      <c r="F375" s="150" t="s">
        <v>663</v>
      </c>
      <c r="G375" s="151" t="s">
        <v>231</v>
      </c>
      <c r="H375" s="152">
        <v>6</v>
      </c>
      <c r="I375" s="153">
        <v>0</v>
      </c>
      <c r="J375" s="153">
        <f>ROUND(I375*H375,2)</f>
        <v>0</v>
      </c>
      <c r="K375" s="154"/>
      <c r="L375" s="31"/>
      <c r="M375" s="155" t="s">
        <v>1</v>
      </c>
      <c r="N375" s="156" t="s">
        <v>44</v>
      </c>
      <c r="O375" s="157">
        <v>0.335</v>
      </c>
      <c r="P375" s="157">
        <f>O375*H375</f>
        <v>2.0100000000000002</v>
      </c>
      <c r="Q375" s="157">
        <v>0</v>
      </c>
      <c r="R375" s="157">
        <f>Q375*H375</f>
        <v>0</v>
      </c>
      <c r="S375" s="157">
        <v>0</v>
      </c>
      <c r="T375" s="158">
        <f>S375*H375</f>
        <v>0</v>
      </c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R375" s="159" t="s">
        <v>152</v>
      </c>
      <c r="AT375" s="159" t="s">
        <v>148</v>
      </c>
      <c r="AU375" s="159" t="s">
        <v>86</v>
      </c>
      <c r="AY375" s="18" t="s">
        <v>145</v>
      </c>
      <c r="BE375" s="160">
        <f>IF(N375="základní",J375,0)</f>
        <v>0</v>
      </c>
      <c r="BF375" s="160">
        <f>IF(N375="snížená",J375,0)</f>
        <v>0</v>
      </c>
      <c r="BG375" s="160">
        <f>IF(N375="zákl. přenesená",J375,0)</f>
        <v>0</v>
      </c>
      <c r="BH375" s="160">
        <f>IF(N375="sníž. přenesená",J375,0)</f>
        <v>0</v>
      </c>
      <c r="BI375" s="160">
        <f>IF(N375="nulová",J375,0)</f>
        <v>0</v>
      </c>
      <c r="BJ375" s="18" t="s">
        <v>19</v>
      </c>
      <c r="BK375" s="160">
        <f>ROUND(I375*H375,2)</f>
        <v>0</v>
      </c>
      <c r="BL375" s="18" t="s">
        <v>152</v>
      </c>
      <c r="BM375" s="159" t="s">
        <v>664</v>
      </c>
    </row>
    <row r="376" spans="1:65" s="2" customFormat="1" ht="21.75" customHeight="1">
      <c r="A376" s="30"/>
      <c r="B376" s="147"/>
      <c r="C376" s="182" t="s">
        <v>665</v>
      </c>
      <c r="D376" s="182" t="s">
        <v>233</v>
      </c>
      <c r="E376" s="183" t="s">
        <v>666</v>
      </c>
      <c r="F376" s="184" t="s">
        <v>667</v>
      </c>
      <c r="G376" s="185" t="s">
        <v>231</v>
      </c>
      <c r="H376" s="186">
        <v>3</v>
      </c>
      <c r="I376" s="187">
        <v>0</v>
      </c>
      <c r="J376" s="187">
        <f>ROUND(I376*H376,2)</f>
        <v>0</v>
      </c>
      <c r="K376" s="188"/>
      <c r="L376" s="189"/>
      <c r="M376" s="190" t="s">
        <v>1</v>
      </c>
      <c r="N376" s="191" t="s">
        <v>44</v>
      </c>
      <c r="O376" s="157">
        <v>0</v>
      </c>
      <c r="P376" s="157">
        <f>O376*H376</f>
        <v>0</v>
      </c>
      <c r="Q376" s="157">
        <v>0.0012</v>
      </c>
      <c r="R376" s="157">
        <f>Q376*H376</f>
        <v>0.0036</v>
      </c>
      <c r="S376" s="157">
        <v>0</v>
      </c>
      <c r="T376" s="158">
        <f>S376*H376</f>
        <v>0</v>
      </c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R376" s="159" t="s">
        <v>196</v>
      </c>
      <c r="AT376" s="159" t="s">
        <v>233</v>
      </c>
      <c r="AU376" s="159" t="s">
        <v>86</v>
      </c>
      <c r="AY376" s="18" t="s">
        <v>145</v>
      </c>
      <c r="BE376" s="160">
        <f>IF(N376="základní",J376,0)</f>
        <v>0</v>
      </c>
      <c r="BF376" s="160">
        <f>IF(N376="snížená",J376,0)</f>
        <v>0</v>
      </c>
      <c r="BG376" s="160">
        <f>IF(N376="zákl. přenesená",J376,0)</f>
        <v>0</v>
      </c>
      <c r="BH376" s="160">
        <f>IF(N376="sníž. přenesená",J376,0)</f>
        <v>0</v>
      </c>
      <c r="BI376" s="160">
        <f>IF(N376="nulová",J376,0)</f>
        <v>0</v>
      </c>
      <c r="BJ376" s="18" t="s">
        <v>19</v>
      </c>
      <c r="BK376" s="160">
        <f>ROUND(I376*H376,2)</f>
        <v>0</v>
      </c>
      <c r="BL376" s="18" t="s">
        <v>152</v>
      </c>
      <c r="BM376" s="159" t="s">
        <v>668</v>
      </c>
    </row>
    <row r="377" spans="1:47" s="2" customFormat="1" ht="29.25">
      <c r="A377" s="30"/>
      <c r="B377" s="31"/>
      <c r="C377" s="30"/>
      <c r="D377" s="162" t="s">
        <v>251</v>
      </c>
      <c r="E377" s="30"/>
      <c r="F377" s="192" t="s">
        <v>252</v>
      </c>
      <c r="G377" s="30"/>
      <c r="H377" s="30"/>
      <c r="I377" s="30"/>
      <c r="J377" s="30"/>
      <c r="K377" s="30"/>
      <c r="L377" s="31"/>
      <c r="M377" s="193"/>
      <c r="N377" s="194"/>
      <c r="O377" s="56"/>
      <c r="P377" s="56"/>
      <c r="Q377" s="56"/>
      <c r="R377" s="56"/>
      <c r="S377" s="56"/>
      <c r="T377" s="57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T377" s="18" t="s">
        <v>251</v>
      </c>
      <c r="AU377" s="18" t="s">
        <v>86</v>
      </c>
    </row>
    <row r="378" spans="1:65" s="2" customFormat="1" ht="16.5" customHeight="1">
      <c r="A378" s="30"/>
      <c r="B378" s="147"/>
      <c r="C378" s="182" t="s">
        <v>669</v>
      </c>
      <c r="D378" s="182" t="s">
        <v>233</v>
      </c>
      <c r="E378" s="183" t="s">
        <v>248</v>
      </c>
      <c r="F378" s="184" t="s">
        <v>249</v>
      </c>
      <c r="G378" s="185" t="s">
        <v>231</v>
      </c>
      <c r="H378" s="186">
        <v>3</v>
      </c>
      <c r="I378" s="187">
        <v>0</v>
      </c>
      <c r="J378" s="187">
        <f>ROUND(I378*H378,2)</f>
        <v>0</v>
      </c>
      <c r="K378" s="188"/>
      <c r="L378" s="189"/>
      <c r="M378" s="190" t="s">
        <v>1</v>
      </c>
      <c r="N378" s="191" t="s">
        <v>44</v>
      </c>
      <c r="O378" s="157">
        <v>0</v>
      </c>
      <c r="P378" s="157">
        <f>O378*H378</f>
        <v>0</v>
      </c>
      <c r="Q378" s="157">
        <v>0.0012</v>
      </c>
      <c r="R378" s="157">
        <f>Q378*H378</f>
        <v>0.0036</v>
      </c>
      <c r="S378" s="157">
        <v>0</v>
      </c>
      <c r="T378" s="158">
        <f>S378*H378</f>
        <v>0</v>
      </c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R378" s="159" t="s">
        <v>196</v>
      </c>
      <c r="AT378" s="159" t="s">
        <v>233</v>
      </c>
      <c r="AU378" s="159" t="s">
        <v>86</v>
      </c>
      <c r="AY378" s="18" t="s">
        <v>145</v>
      </c>
      <c r="BE378" s="160">
        <f>IF(N378="základní",J378,0)</f>
        <v>0</v>
      </c>
      <c r="BF378" s="160">
        <f>IF(N378="snížená",J378,0)</f>
        <v>0</v>
      </c>
      <c r="BG378" s="160">
        <f>IF(N378="zákl. přenesená",J378,0)</f>
        <v>0</v>
      </c>
      <c r="BH378" s="160">
        <f>IF(N378="sníž. přenesená",J378,0)</f>
        <v>0</v>
      </c>
      <c r="BI378" s="160">
        <f>IF(N378="nulová",J378,0)</f>
        <v>0</v>
      </c>
      <c r="BJ378" s="18" t="s">
        <v>19</v>
      </c>
      <c r="BK378" s="160">
        <f>ROUND(I378*H378,2)</f>
        <v>0</v>
      </c>
      <c r="BL378" s="18" t="s">
        <v>152</v>
      </c>
      <c r="BM378" s="159" t="s">
        <v>670</v>
      </c>
    </row>
    <row r="379" spans="1:47" s="2" customFormat="1" ht="29.25">
      <c r="A379" s="30"/>
      <c r="B379" s="31"/>
      <c r="C379" s="30"/>
      <c r="D379" s="162" t="s">
        <v>251</v>
      </c>
      <c r="E379" s="30"/>
      <c r="F379" s="192" t="s">
        <v>252</v>
      </c>
      <c r="G379" s="30"/>
      <c r="H379" s="30"/>
      <c r="I379" s="30"/>
      <c r="J379" s="30"/>
      <c r="K379" s="30"/>
      <c r="L379" s="31"/>
      <c r="M379" s="193"/>
      <c r="N379" s="194"/>
      <c r="O379" s="56"/>
      <c r="P379" s="56"/>
      <c r="Q379" s="56"/>
      <c r="R379" s="56"/>
      <c r="S379" s="56"/>
      <c r="T379" s="57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T379" s="18" t="s">
        <v>251</v>
      </c>
      <c r="AU379" s="18" t="s">
        <v>86</v>
      </c>
    </row>
    <row r="380" spans="1:65" s="2" customFormat="1" ht="21.75" customHeight="1">
      <c r="A380" s="30"/>
      <c r="B380" s="147"/>
      <c r="C380" s="148" t="s">
        <v>671</v>
      </c>
      <c r="D380" s="148" t="s">
        <v>148</v>
      </c>
      <c r="E380" s="149" t="s">
        <v>672</v>
      </c>
      <c r="F380" s="150" t="s">
        <v>673</v>
      </c>
      <c r="G380" s="151" t="s">
        <v>231</v>
      </c>
      <c r="H380" s="152">
        <v>1</v>
      </c>
      <c r="I380" s="153">
        <v>0</v>
      </c>
      <c r="J380" s="153">
        <f>ROUND(I380*H380,2)</f>
        <v>0</v>
      </c>
      <c r="K380" s="154"/>
      <c r="L380" s="31"/>
      <c r="M380" s="155" t="s">
        <v>1</v>
      </c>
      <c r="N380" s="156" t="s">
        <v>44</v>
      </c>
      <c r="O380" s="157">
        <v>3.534</v>
      </c>
      <c r="P380" s="157">
        <f>O380*H380</f>
        <v>3.534</v>
      </c>
      <c r="Q380" s="157">
        <v>0.0004742125</v>
      </c>
      <c r="R380" s="157">
        <f>Q380*H380</f>
        <v>0.0004742125</v>
      </c>
      <c r="S380" s="157">
        <v>0</v>
      </c>
      <c r="T380" s="158">
        <f>S380*H380</f>
        <v>0</v>
      </c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R380" s="159" t="s">
        <v>181</v>
      </c>
      <c r="AT380" s="159" t="s">
        <v>148</v>
      </c>
      <c r="AU380" s="159" t="s">
        <v>86</v>
      </c>
      <c r="AY380" s="18" t="s">
        <v>145</v>
      </c>
      <c r="BE380" s="160">
        <f>IF(N380="základní",J380,0)</f>
        <v>0</v>
      </c>
      <c r="BF380" s="160">
        <f>IF(N380="snížená",J380,0)</f>
        <v>0</v>
      </c>
      <c r="BG380" s="160">
        <f>IF(N380="zákl. přenesená",J380,0)</f>
        <v>0</v>
      </c>
      <c r="BH380" s="160">
        <f>IF(N380="sníž. přenesená",J380,0)</f>
        <v>0</v>
      </c>
      <c r="BI380" s="160">
        <f>IF(N380="nulová",J380,0)</f>
        <v>0</v>
      </c>
      <c r="BJ380" s="18" t="s">
        <v>19</v>
      </c>
      <c r="BK380" s="160">
        <f>ROUND(I380*H380,2)</f>
        <v>0</v>
      </c>
      <c r="BL380" s="18" t="s">
        <v>181</v>
      </c>
      <c r="BM380" s="159" t="s">
        <v>674</v>
      </c>
    </row>
    <row r="381" spans="2:51" s="15" customFormat="1" ht="12">
      <c r="B381" s="176"/>
      <c r="D381" s="162" t="s">
        <v>154</v>
      </c>
      <c r="E381" s="177" t="s">
        <v>1</v>
      </c>
      <c r="F381" s="178" t="s">
        <v>675</v>
      </c>
      <c r="H381" s="177" t="s">
        <v>1</v>
      </c>
      <c r="L381" s="176"/>
      <c r="M381" s="179"/>
      <c r="N381" s="180"/>
      <c r="O381" s="180"/>
      <c r="P381" s="180"/>
      <c r="Q381" s="180"/>
      <c r="R381" s="180"/>
      <c r="S381" s="180"/>
      <c r="T381" s="181"/>
      <c r="AT381" s="177" t="s">
        <v>154</v>
      </c>
      <c r="AU381" s="177" t="s">
        <v>86</v>
      </c>
      <c r="AV381" s="15" t="s">
        <v>19</v>
      </c>
      <c r="AW381" s="15" t="s">
        <v>34</v>
      </c>
      <c r="AX381" s="15" t="s">
        <v>79</v>
      </c>
      <c r="AY381" s="177" t="s">
        <v>145</v>
      </c>
    </row>
    <row r="382" spans="2:51" s="13" customFormat="1" ht="12">
      <c r="B382" s="161"/>
      <c r="D382" s="162" t="s">
        <v>154</v>
      </c>
      <c r="E382" s="163" t="s">
        <v>1</v>
      </c>
      <c r="F382" s="164" t="s">
        <v>19</v>
      </c>
      <c r="H382" s="165">
        <v>1</v>
      </c>
      <c r="L382" s="161"/>
      <c r="M382" s="166"/>
      <c r="N382" s="167"/>
      <c r="O382" s="167"/>
      <c r="P382" s="167"/>
      <c r="Q382" s="167"/>
      <c r="R382" s="167"/>
      <c r="S382" s="167"/>
      <c r="T382" s="168"/>
      <c r="AT382" s="163" t="s">
        <v>154</v>
      </c>
      <c r="AU382" s="163" t="s">
        <v>86</v>
      </c>
      <c r="AV382" s="13" t="s">
        <v>86</v>
      </c>
      <c r="AW382" s="13" t="s">
        <v>34</v>
      </c>
      <c r="AX382" s="13" t="s">
        <v>19</v>
      </c>
      <c r="AY382" s="163" t="s">
        <v>145</v>
      </c>
    </row>
    <row r="383" spans="1:65" s="2" customFormat="1" ht="21.75" customHeight="1">
      <c r="A383" s="30"/>
      <c r="B383" s="147"/>
      <c r="C383" s="182" t="s">
        <v>676</v>
      </c>
      <c r="D383" s="182" t="s">
        <v>233</v>
      </c>
      <c r="E383" s="183" t="s">
        <v>677</v>
      </c>
      <c r="F383" s="184" t="s">
        <v>678</v>
      </c>
      <c r="G383" s="185" t="s">
        <v>231</v>
      </c>
      <c r="H383" s="186">
        <v>1</v>
      </c>
      <c r="I383" s="187">
        <v>0</v>
      </c>
      <c r="J383" s="187">
        <f>ROUND(I383*H383,2)</f>
        <v>0</v>
      </c>
      <c r="K383" s="188"/>
      <c r="L383" s="189"/>
      <c r="M383" s="190" t="s">
        <v>1</v>
      </c>
      <c r="N383" s="191" t="s">
        <v>44</v>
      </c>
      <c r="O383" s="157">
        <v>0</v>
      </c>
      <c r="P383" s="157">
        <f>O383*H383</f>
        <v>0</v>
      </c>
      <c r="Q383" s="157">
        <v>0.026</v>
      </c>
      <c r="R383" s="157">
        <f>Q383*H383</f>
        <v>0.026</v>
      </c>
      <c r="S383" s="157">
        <v>0</v>
      </c>
      <c r="T383" s="158">
        <f>S383*H383</f>
        <v>0</v>
      </c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R383" s="159" t="s">
        <v>193</v>
      </c>
      <c r="AT383" s="159" t="s">
        <v>233</v>
      </c>
      <c r="AU383" s="159" t="s">
        <v>86</v>
      </c>
      <c r="AY383" s="18" t="s">
        <v>145</v>
      </c>
      <c r="BE383" s="160">
        <f>IF(N383="základní",J383,0)</f>
        <v>0</v>
      </c>
      <c r="BF383" s="160">
        <f>IF(N383="snížená",J383,0)</f>
        <v>0</v>
      </c>
      <c r="BG383" s="160">
        <f>IF(N383="zákl. přenesená",J383,0)</f>
        <v>0</v>
      </c>
      <c r="BH383" s="160">
        <f>IF(N383="sníž. přenesená",J383,0)</f>
        <v>0</v>
      </c>
      <c r="BI383" s="160">
        <f>IF(N383="nulová",J383,0)</f>
        <v>0</v>
      </c>
      <c r="BJ383" s="18" t="s">
        <v>19</v>
      </c>
      <c r="BK383" s="160">
        <f>ROUND(I383*H383,2)</f>
        <v>0</v>
      </c>
      <c r="BL383" s="18" t="s">
        <v>181</v>
      </c>
      <c r="BM383" s="159" t="s">
        <v>679</v>
      </c>
    </row>
    <row r="384" spans="2:51" s="15" customFormat="1" ht="12">
      <c r="B384" s="176"/>
      <c r="D384" s="162" t="s">
        <v>154</v>
      </c>
      <c r="E384" s="177" t="s">
        <v>1</v>
      </c>
      <c r="F384" s="178" t="s">
        <v>643</v>
      </c>
      <c r="H384" s="177" t="s">
        <v>1</v>
      </c>
      <c r="L384" s="176"/>
      <c r="M384" s="179"/>
      <c r="N384" s="180"/>
      <c r="O384" s="180"/>
      <c r="P384" s="180"/>
      <c r="Q384" s="180"/>
      <c r="R384" s="180"/>
      <c r="S384" s="180"/>
      <c r="T384" s="181"/>
      <c r="AT384" s="177" t="s">
        <v>154</v>
      </c>
      <c r="AU384" s="177" t="s">
        <v>86</v>
      </c>
      <c r="AV384" s="15" t="s">
        <v>19</v>
      </c>
      <c r="AW384" s="15" t="s">
        <v>34</v>
      </c>
      <c r="AX384" s="15" t="s">
        <v>79</v>
      </c>
      <c r="AY384" s="177" t="s">
        <v>145</v>
      </c>
    </row>
    <row r="385" spans="2:51" s="13" customFormat="1" ht="12">
      <c r="B385" s="161"/>
      <c r="D385" s="162" t="s">
        <v>154</v>
      </c>
      <c r="E385" s="163" t="s">
        <v>1</v>
      </c>
      <c r="F385" s="164" t="s">
        <v>19</v>
      </c>
      <c r="H385" s="165">
        <v>1</v>
      </c>
      <c r="L385" s="161"/>
      <c r="M385" s="166"/>
      <c r="N385" s="167"/>
      <c r="O385" s="167"/>
      <c r="P385" s="167"/>
      <c r="Q385" s="167"/>
      <c r="R385" s="167"/>
      <c r="S385" s="167"/>
      <c r="T385" s="168"/>
      <c r="AT385" s="163" t="s">
        <v>154</v>
      </c>
      <c r="AU385" s="163" t="s">
        <v>86</v>
      </c>
      <c r="AV385" s="13" t="s">
        <v>86</v>
      </c>
      <c r="AW385" s="13" t="s">
        <v>34</v>
      </c>
      <c r="AX385" s="13" t="s">
        <v>19</v>
      </c>
      <c r="AY385" s="163" t="s">
        <v>145</v>
      </c>
    </row>
    <row r="386" spans="1:65" s="2" customFormat="1" ht="21.75" customHeight="1">
      <c r="A386" s="30"/>
      <c r="B386" s="147"/>
      <c r="C386" s="148" t="s">
        <v>680</v>
      </c>
      <c r="D386" s="148" t="s">
        <v>148</v>
      </c>
      <c r="E386" s="149" t="s">
        <v>681</v>
      </c>
      <c r="F386" s="150" t="s">
        <v>682</v>
      </c>
      <c r="G386" s="151" t="s">
        <v>231</v>
      </c>
      <c r="H386" s="152">
        <v>3</v>
      </c>
      <c r="I386" s="153">
        <v>0</v>
      </c>
      <c r="J386" s="153">
        <f>ROUND(I386*H386,2)</f>
        <v>0</v>
      </c>
      <c r="K386" s="154"/>
      <c r="L386" s="31"/>
      <c r="M386" s="155" t="s">
        <v>1</v>
      </c>
      <c r="N386" s="156" t="s">
        <v>44</v>
      </c>
      <c r="O386" s="157">
        <v>2.925</v>
      </c>
      <c r="P386" s="157">
        <f>O386*H386</f>
        <v>8.774999999999999</v>
      </c>
      <c r="Q386" s="157">
        <v>0.0004728125</v>
      </c>
      <c r="R386" s="157">
        <f>Q386*H386</f>
        <v>0.0014184375</v>
      </c>
      <c r="S386" s="157">
        <v>0</v>
      </c>
      <c r="T386" s="158">
        <f>S386*H386</f>
        <v>0</v>
      </c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R386" s="159" t="s">
        <v>181</v>
      </c>
      <c r="AT386" s="159" t="s">
        <v>148</v>
      </c>
      <c r="AU386" s="159" t="s">
        <v>86</v>
      </c>
      <c r="AY386" s="18" t="s">
        <v>145</v>
      </c>
      <c r="BE386" s="160">
        <f>IF(N386="základní",J386,0)</f>
        <v>0</v>
      </c>
      <c r="BF386" s="160">
        <f>IF(N386="snížená",J386,0)</f>
        <v>0</v>
      </c>
      <c r="BG386" s="160">
        <f>IF(N386="zákl. přenesená",J386,0)</f>
        <v>0</v>
      </c>
      <c r="BH386" s="160">
        <f>IF(N386="sníž. přenesená",J386,0)</f>
        <v>0</v>
      </c>
      <c r="BI386" s="160">
        <f>IF(N386="nulová",J386,0)</f>
        <v>0</v>
      </c>
      <c r="BJ386" s="18" t="s">
        <v>19</v>
      </c>
      <c r="BK386" s="160">
        <f>ROUND(I386*H386,2)</f>
        <v>0</v>
      </c>
      <c r="BL386" s="18" t="s">
        <v>181</v>
      </c>
      <c r="BM386" s="159" t="s">
        <v>683</v>
      </c>
    </row>
    <row r="387" spans="2:51" s="15" customFormat="1" ht="12">
      <c r="B387" s="176"/>
      <c r="D387" s="162" t="s">
        <v>154</v>
      </c>
      <c r="E387" s="177" t="s">
        <v>1</v>
      </c>
      <c r="F387" s="178" t="s">
        <v>684</v>
      </c>
      <c r="H387" s="177" t="s">
        <v>1</v>
      </c>
      <c r="L387" s="176"/>
      <c r="M387" s="179"/>
      <c r="N387" s="180"/>
      <c r="O387" s="180"/>
      <c r="P387" s="180"/>
      <c r="Q387" s="180"/>
      <c r="R387" s="180"/>
      <c r="S387" s="180"/>
      <c r="T387" s="181"/>
      <c r="AT387" s="177" t="s">
        <v>154</v>
      </c>
      <c r="AU387" s="177" t="s">
        <v>86</v>
      </c>
      <c r="AV387" s="15" t="s">
        <v>19</v>
      </c>
      <c r="AW387" s="15" t="s">
        <v>34</v>
      </c>
      <c r="AX387" s="15" t="s">
        <v>79</v>
      </c>
      <c r="AY387" s="177" t="s">
        <v>145</v>
      </c>
    </row>
    <row r="388" spans="2:51" s="13" customFormat="1" ht="12">
      <c r="B388" s="161"/>
      <c r="D388" s="162" t="s">
        <v>154</v>
      </c>
      <c r="E388" s="163" t="s">
        <v>1</v>
      </c>
      <c r="F388" s="164" t="s">
        <v>685</v>
      </c>
      <c r="H388" s="165">
        <v>3</v>
      </c>
      <c r="L388" s="161"/>
      <c r="M388" s="166"/>
      <c r="N388" s="167"/>
      <c r="O388" s="167"/>
      <c r="P388" s="167"/>
      <c r="Q388" s="167"/>
      <c r="R388" s="167"/>
      <c r="S388" s="167"/>
      <c r="T388" s="168"/>
      <c r="AT388" s="163" t="s">
        <v>154</v>
      </c>
      <c r="AU388" s="163" t="s">
        <v>86</v>
      </c>
      <c r="AV388" s="13" t="s">
        <v>86</v>
      </c>
      <c r="AW388" s="13" t="s">
        <v>34</v>
      </c>
      <c r="AX388" s="13" t="s">
        <v>19</v>
      </c>
      <c r="AY388" s="163" t="s">
        <v>145</v>
      </c>
    </row>
    <row r="389" spans="1:65" s="2" customFormat="1" ht="21.75" customHeight="1">
      <c r="A389" s="30"/>
      <c r="B389" s="147"/>
      <c r="C389" s="182" t="s">
        <v>686</v>
      </c>
      <c r="D389" s="182" t="s">
        <v>233</v>
      </c>
      <c r="E389" s="183" t="s">
        <v>687</v>
      </c>
      <c r="F389" s="184" t="s">
        <v>688</v>
      </c>
      <c r="G389" s="185" t="s">
        <v>231</v>
      </c>
      <c r="H389" s="186">
        <v>3</v>
      </c>
      <c r="I389" s="187">
        <v>0</v>
      </c>
      <c r="J389" s="187">
        <f>ROUND(I389*H389,2)</f>
        <v>0</v>
      </c>
      <c r="K389" s="188"/>
      <c r="L389" s="189"/>
      <c r="M389" s="190" t="s">
        <v>1</v>
      </c>
      <c r="N389" s="191" t="s">
        <v>44</v>
      </c>
      <c r="O389" s="157">
        <v>0</v>
      </c>
      <c r="P389" s="157">
        <f>O389*H389</f>
        <v>0</v>
      </c>
      <c r="Q389" s="157">
        <v>0.016</v>
      </c>
      <c r="R389" s="157">
        <f>Q389*H389</f>
        <v>0.048</v>
      </c>
      <c r="S389" s="157">
        <v>0</v>
      </c>
      <c r="T389" s="158">
        <f>S389*H389</f>
        <v>0</v>
      </c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R389" s="159" t="s">
        <v>193</v>
      </c>
      <c r="AT389" s="159" t="s">
        <v>233</v>
      </c>
      <c r="AU389" s="159" t="s">
        <v>86</v>
      </c>
      <c r="AY389" s="18" t="s">
        <v>145</v>
      </c>
      <c r="BE389" s="160">
        <f>IF(N389="základní",J389,0)</f>
        <v>0</v>
      </c>
      <c r="BF389" s="160">
        <f>IF(N389="snížená",J389,0)</f>
        <v>0</v>
      </c>
      <c r="BG389" s="160">
        <f>IF(N389="zákl. přenesená",J389,0)</f>
        <v>0</v>
      </c>
      <c r="BH389" s="160">
        <f>IF(N389="sníž. přenesená",J389,0)</f>
        <v>0</v>
      </c>
      <c r="BI389" s="160">
        <f>IF(N389="nulová",J389,0)</f>
        <v>0</v>
      </c>
      <c r="BJ389" s="18" t="s">
        <v>19</v>
      </c>
      <c r="BK389" s="160">
        <f>ROUND(I389*H389,2)</f>
        <v>0</v>
      </c>
      <c r="BL389" s="18" t="s">
        <v>181</v>
      </c>
      <c r="BM389" s="159" t="s">
        <v>689</v>
      </c>
    </row>
    <row r="390" spans="2:51" s="15" customFormat="1" ht="12">
      <c r="B390" s="176"/>
      <c r="D390" s="162" t="s">
        <v>154</v>
      </c>
      <c r="E390" s="177" t="s">
        <v>1</v>
      </c>
      <c r="F390" s="178" t="s">
        <v>690</v>
      </c>
      <c r="H390" s="177" t="s">
        <v>1</v>
      </c>
      <c r="L390" s="176"/>
      <c r="M390" s="179"/>
      <c r="N390" s="180"/>
      <c r="O390" s="180"/>
      <c r="P390" s="180"/>
      <c r="Q390" s="180"/>
      <c r="R390" s="180"/>
      <c r="S390" s="180"/>
      <c r="T390" s="181"/>
      <c r="AT390" s="177" t="s">
        <v>154</v>
      </c>
      <c r="AU390" s="177" t="s">
        <v>86</v>
      </c>
      <c r="AV390" s="15" t="s">
        <v>19</v>
      </c>
      <c r="AW390" s="15" t="s">
        <v>34</v>
      </c>
      <c r="AX390" s="15" t="s">
        <v>79</v>
      </c>
      <c r="AY390" s="177" t="s">
        <v>145</v>
      </c>
    </row>
    <row r="391" spans="2:51" s="13" customFormat="1" ht="12">
      <c r="B391" s="161"/>
      <c r="D391" s="162" t="s">
        <v>154</v>
      </c>
      <c r="E391" s="163" t="s">
        <v>1</v>
      </c>
      <c r="F391" s="164" t="s">
        <v>685</v>
      </c>
      <c r="H391" s="165">
        <v>3</v>
      </c>
      <c r="L391" s="161"/>
      <c r="M391" s="166"/>
      <c r="N391" s="167"/>
      <c r="O391" s="167"/>
      <c r="P391" s="167"/>
      <c r="Q391" s="167"/>
      <c r="R391" s="167"/>
      <c r="S391" s="167"/>
      <c r="T391" s="168"/>
      <c r="AT391" s="163" t="s">
        <v>154</v>
      </c>
      <c r="AU391" s="163" t="s">
        <v>86</v>
      </c>
      <c r="AV391" s="13" t="s">
        <v>86</v>
      </c>
      <c r="AW391" s="13" t="s">
        <v>34</v>
      </c>
      <c r="AX391" s="13" t="s">
        <v>19</v>
      </c>
      <c r="AY391" s="163" t="s">
        <v>145</v>
      </c>
    </row>
    <row r="392" spans="1:65" s="2" customFormat="1" ht="21.75" customHeight="1">
      <c r="A392" s="30"/>
      <c r="B392" s="147"/>
      <c r="C392" s="148" t="s">
        <v>691</v>
      </c>
      <c r="D392" s="148" t="s">
        <v>148</v>
      </c>
      <c r="E392" s="149" t="s">
        <v>692</v>
      </c>
      <c r="F392" s="150" t="s">
        <v>693</v>
      </c>
      <c r="G392" s="151" t="s">
        <v>231</v>
      </c>
      <c r="H392" s="152">
        <v>7</v>
      </c>
      <c r="I392" s="153">
        <v>0</v>
      </c>
      <c r="J392" s="153">
        <f>ROUND(I392*H392,2)</f>
        <v>0</v>
      </c>
      <c r="K392" s="154"/>
      <c r="L392" s="31"/>
      <c r="M392" s="155" t="s">
        <v>1</v>
      </c>
      <c r="N392" s="156" t="s">
        <v>44</v>
      </c>
      <c r="O392" s="157">
        <v>0.464</v>
      </c>
      <c r="P392" s="157">
        <f>O392*H392</f>
        <v>3.248</v>
      </c>
      <c r="Q392" s="157">
        <v>0</v>
      </c>
      <c r="R392" s="157">
        <f>Q392*H392</f>
        <v>0</v>
      </c>
      <c r="S392" s="157">
        <v>0</v>
      </c>
      <c r="T392" s="158">
        <f>S392*H392</f>
        <v>0</v>
      </c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R392" s="159" t="s">
        <v>181</v>
      </c>
      <c r="AT392" s="159" t="s">
        <v>148</v>
      </c>
      <c r="AU392" s="159" t="s">
        <v>86</v>
      </c>
      <c r="AY392" s="18" t="s">
        <v>145</v>
      </c>
      <c r="BE392" s="160">
        <f>IF(N392="základní",J392,0)</f>
        <v>0</v>
      </c>
      <c r="BF392" s="160">
        <f>IF(N392="snížená",J392,0)</f>
        <v>0</v>
      </c>
      <c r="BG392" s="160">
        <f>IF(N392="zákl. přenesená",J392,0)</f>
        <v>0</v>
      </c>
      <c r="BH392" s="160">
        <f>IF(N392="sníž. přenesená",J392,0)</f>
        <v>0</v>
      </c>
      <c r="BI392" s="160">
        <f>IF(N392="nulová",J392,0)</f>
        <v>0</v>
      </c>
      <c r="BJ392" s="18" t="s">
        <v>19</v>
      </c>
      <c r="BK392" s="160">
        <f>ROUND(I392*H392,2)</f>
        <v>0</v>
      </c>
      <c r="BL392" s="18" t="s">
        <v>181</v>
      </c>
      <c r="BM392" s="159" t="s">
        <v>694</v>
      </c>
    </row>
    <row r="393" spans="2:51" s="15" customFormat="1" ht="12">
      <c r="B393" s="176"/>
      <c r="D393" s="162" t="s">
        <v>154</v>
      </c>
      <c r="E393" s="177" t="s">
        <v>1</v>
      </c>
      <c r="F393" s="178" t="s">
        <v>695</v>
      </c>
      <c r="H393" s="177" t="s">
        <v>1</v>
      </c>
      <c r="L393" s="176"/>
      <c r="M393" s="179"/>
      <c r="N393" s="180"/>
      <c r="O393" s="180"/>
      <c r="P393" s="180"/>
      <c r="Q393" s="180"/>
      <c r="R393" s="180"/>
      <c r="S393" s="180"/>
      <c r="T393" s="181"/>
      <c r="AT393" s="177" t="s">
        <v>154</v>
      </c>
      <c r="AU393" s="177" t="s">
        <v>86</v>
      </c>
      <c r="AV393" s="15" t="s">
        <v>19</v>
      </c>
      <c r="AW393" s="15" t="s">
        <v>34</v>
      </c>
      <c r="AX393" s="15" t="s">
        <v>79</v>
      </c>
      <c r="AY393" s="177" t="s">
        <v>145</v>
      </c>
    </row>
    <row r="394" spans="2:51" s="13" customFormat="1" ht="12">
      <c r="B394" s="161"/>
      <c r="D394" s="162" t="s">
        <v>154</v>
      </c>
      <c r="E394" s="163" t="s">
        <v>1</v>
      </c>
      <c r="F394" s="164" t="s">
        <v>86</v>
      </c>
      <c r="H394" s="165">
        <v>2</v>
      </c>
      <c r="L394" s="161"/>
      <c r="M394" s="166"/>
      <c r="N394" s="167"/>
      <c r="O394" s="167"/>
      <c r="P394" s="167"/>
      <c r="Q394" s="167"/>
      <c r="R394" s="167"/>
      <c r="S394" s="167"/>
      <c r="T394" s="168"/>
      <c r="AT394" s="163" t="s">
        <v>154</v>
      </c>
      <c r="AU394" s="163" t="s">
        <v>86</v>
      </c>
      <c r="AV394" s="13" t="s">
        <v>86</v>
      </c>
      <c r="AW394" s="13" t="s">
        <v>34</v>
      </c>
      <c r="AX394" s="13" t="s">
        <v>79</v>
      </c>
      <c r="AY394" s="163" t="s">
        <v>145</v>
      </c>
    </row>
    <row r="395" spans="2:51" s="15" customFormat="1" ht="12">
      <c r="B395" s="176"/>
      <c r="D395" s="162" t="s">
        <v>154</v>
      </c>
      <c r="E395" s="177" t="s">
        <v>1</v>
      </c>
      <c r="F395" s="178" t="s">
        <v>696</v>
      </c>
      <c r="H395" s="177" t="s">
        <v>1</v>
      </c>
      <c r="L395" s="176"/>
      <c r="M395" s="179"/>
      <c r="N395" s="180"/>
      <c r="O395" s="180"/>
      <c r="P395" s="180"/>
      <c r="Q395" s="180"/>
      <c r="R395" s="180"/>
      <c r="S395" s="180"/>
      <c r="T395" s="181"/>
      <c r="AT395" s="177" t="s">
        <v>154</v>
      </c>
      <c r="AU395" s="177" t="s">
        <v>86</v>
      </c>
      <c r="AV395" s="15" t="s">
        <v>19</v>
      </c>
      <c r="AW395" s="15" t="s">
        <v>34</v>
      </c>
      <c r="AX395" s="15" t="s">
        <v>79</v>
      </c>
      <c r="AY395" s="177" t="s">
        <v>145</v>
      </c>
    </row>
    <row r="396" spans="2:51" s="13" customFormat="1" ht="12">
      <c r="B396" s="161"/>
      <c r="D396" s="162" t="s">
        <v>154</v>
      </c>
      <c r="E396" s="163" t="s">
        <v>1</v>
      </c>
      <c r="F396" s="164" t="s">
        <v>169</v>
      </c>
      <c r="H396" s="165">
        <v>5</v>
      </c>
      <c r="L396" s="161"/>
      <c r="M396" s="166"/>
      <c r="N396" s="167"/>
      <c r="O396" s="167"/>
      <c r="P396" s="167"/>
      <c r="Q396" s="167"/>
      <c r="R396" s="167"/>
      <c r="S396" s="167"/>
      <c r="T396" s="168"/>
      <c r="AT396" s="163" t="s">
        <v>154</v>
      </c>
      <c r="AU396" s="163" t="s">
        <v>86</v>
      </c>
      <c r="AV396" s="13" t="s">
        <v>86</v>
      </c>
      <c r="AW396" s="13" t="s">
        <v>34</v>
      </c>
      <c r="AX396" s="13" t="s">
        <v>79</v>
      </c>
      <c r="AY396" s="163" t="s">
        <v>145</v>
      </c>
    </row>
    <row r="397" spans="2:51" s="14" customFormat="1" ht="12">
      <c r="B397" s="169"/>
      <c r="D397" s="162" t="s">
        <v>154</v>
      </c>
      <c r="E397" s="170" t="s">
        <v>1</v>
      </c>
      <c r="F397" s="171" t="s">
        <v>187</v>
      </c>
      <c r="H397" s="172">
        <v>7</v>
      </c>
      <c r="L397" s="169"/>
      <c r="M397" s="173"/>
      <c r="N397" s="174"/>
      <c r="O397" s="174"/>
      <c r="P397" s="174"/>
      <c r="Q397" s="174"/>
      <c r="R397" s="174"/>
      <c r="S397" s="174"/>
      <c r="T397" s="175"/>
      <c r="AT397" s="170" t="s">
        <v>154</v>
      </c>
      <c r="AU397" s="170" t="s">
        <v>86</v>
      </c>
      <c r="AV397" s="14" t="s">
        <v>152</v>
      </c>
      <c r="AW397" s="14" t="s">
        <v>34</v>
      </c>
      <c r="AX397" s="14" t="s">
        <v>19</v>
      </c>
      <c r="AY397" s="170" t="s">
        <v>145</v>
      </c>
    </row>
    <row r="398" spans="1:65" s="2" customFormat="1" ht="16.5" customHeight="1">
      <c r="A398" s="30"/>
      <c r="B398" s="147"/>
      <c r="C398" s="182" t="s">
        <v>697</v>
      </c>
      <c r="D398" s="182" t="s">
        <v>233</v>
      </c>
      <c r="E398" s="183" t="s">
        <v>698</v>
      </c>
      <c r="F398" s="184" t="s">
        <v>699</v>
      </c>
      <c r="G398" s="185" t="s">
        <v>215</v>
      </c>
      <c r="H398" s="186">
        <v>0.384</v>
      </c>
      <c r="I398" s="187">
        <v>0</v>
      </c>
      <c r="J398" s="187">
        <f>ROUND(I398*H398,2)</f>
        <v>0</v>
      </c>
      <c r="K398" s="188"/>
      <c r="L398" s="189"/>
      <c r="M398" s="190" t="s">
        <v>1</v>
      </c>
      <c r="N398" s="191" t="s">
        <v>44</v>
      </c>
      <c r="O398" s="157">
        <v>0</v>
      </c>
      <c r="P398" s="157">
        <f>O398*H398</f>
        <v>0</v>
      </c>
      <c r="Q398" s="157">
        <v>0</v>
      </c>
      <c r="R398" s="157">
        <f>Q398*H398</f>
        <v>0</v>
      </c>
      <c r="S398" s="157">
        <v>0</v>
      </c>
      <c r="T398" s="158">
        <f>S398*H398</f>
        <v>0</v>
      </c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R398" s="159" t="s">
        <v>193</v>
      </c>
      <c r="AT398" s="159" t="s">
        <v>233</v>
      </c>
      <c r="AU398" s="159" t="s">
        <v>86</v>
      </c>
      <c r="AY398" s="18" t="s">
        <v>145</v>
      </c>
      <c r="BE398" s="160">
        <f>IF(N398="základní",J398,0)</f>
        <v>0</v>
      </c>
      <c r="BF398" s="160">
        <f>IF(N398="snížená",J398,0)</f>
        <v>0</v>
      </c>
      <c r="BG398" s="160">
        <f>IF(N398="zákl. přenesená",J398,0)</f>
        <v>0</v>
      </c>
      <c r="BH398" s="160">
        <f>IF(N398="sníž. přenesená",J398,0)</f>
        <v>0</v>
      </c>
      <c r="BI398" s="160">
        <f>IF(N398="nulová",J398,0)</f>
        <v>0</v>
      </c>
      <c r="BJ398" s="18" t="s">
        <v>19</v>
      </c>
      <c r="BK398" s="160">
        <f>ROUND(I398*H398,2)</f>
        <v>0</v>
      </c>
      <c r="BL398" s="18" t="s">
        <v>181</v>
      </c>
      <c r="BM398" s="159" t="s">
        <v>700</v>
      </c>
    </row>
    <row r="399" spans="2:51" s="13" customFormat="1" ht="12">
      <c r="B399" s="161"/>
      <c r="D399" s="162" t="s">
        <v>154</v>
      </c>
      <c r="E399" s="163" t="s">
        <v>1</v>
      </c>
      <c r="F399" s="164" t="s">
        <v>701</v>
      </c>
      <c r="H399" s="165">
        <v>0.384</v>
      </c>
      <c r="L399" s="161"/>
      <c r="M399" s="166"/>
      <c r="N399" s="167"/>
      <c r="O399" s="167"/>
      <c r="P399" s="167"/>
      <c r="Q399" s="167"/>
      <c r="R399" s="167"/>
      <c r="S399" s="167"/>
      <c r="T399" s="168"/>
      <c r="AT399" s="163" t="s">
        <v>154</v>
      </c>
      <c r="AU399" s="163" t="s">
        <v>86</v>
      </c>
      <c r="AV399" s="13" t="s">
        <v>86</v>
      </c>
      <c r="AW399" s="13" t="s">
        <v>34</v>
      </c>
      <c r="AX399" s="13" t="s">
        <v>19</v>
      </c>
      <c r="AY399" s="163" t="s">
        <v>145</v>
      </c>
    </row>
    <row r="400" spans="1:65" s="2" customFormat="1" ht="16.5" customHeight="1">
      <c r="A400" s="30"/>
      <c r="B400" s="147"/>
      <c r="C400" s="182" t="s">
        <v>702</v>
      </c>
      <c r="D400" s="182" t="s">
        <v>233</v>
      </c>
      <c r="E400" s="183" t="s">
        <v>703</v>
      </c>
      <c r="F400" s="184" t="s">
        <v>704</v>
      </c>
      <c r="G400" s="185" t="s">
        <v>180</v>
      </c>
      <c r="H400" s="186">
        <v>7</v>
      </c>
      <c r="I400" s="187">
        <v>0</v>
      </c>
      <c r="J400" s="187">
        <f>ROUND(I400*H400,2)</f>
        <v>0</v>
      </c>
      <c r="K400" s="188"/>
      <c r="L400" s="189"/>
      <c r="M400" s="190" t="s">
        <v>1</v>
      </c>
      <c r="N400" s="191" t="s">
        <v>44</v>
      </c>
      <c r="O400" s="157">
        <v>0</v>
      </c>
      <c r="P400" s="157">
        <f>O400*H400</f>
        <v>0</v>
      </c>
      <c r="Q400" s="157">
        <v>0.003</v>
      </c>
      <c r="R400" s="157">
        <f>Q400*H400</f>
        <v>0.021</v>
      </c>
      <c r="S400" s="157">
        <v>0</v>
      </c>
      <c r="T400" s="158">
        <f>S400*H400</f>
        <v>0</v>
      </c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R400" s="159" t="s">
        <v>193</v>
      </c>
      <c r="AT400" s="159" t="s">
        <v>233</v>
      </c>
      <c r="AU400" s="159" t="s">
        <v>86</v>
      </c>
      <c r="AY400" s="18" t="s">
        <v>145</v>
      </c>
      <c r="BE400" s="160">
        <f>IF(N400="základní",J400,0)</f>
        <v>0</v>
      </c>
      <c r="BF400" s="160">
        <f>IF(N400="snížená",J400,0)</f>
        <v>0</v>
      </c>
      <c r="BG400" s="160">
        <f>IF(N400="zákl. přenesená",J400,0)</f>
        <v>0</v>
      </c>
      <c r="BH400" s="160">
        <f>IF(N400="sníž. přenesená",J400,0)</f>
        <v>0</v>
      </c>
      <c r="BI400" s="160">
        <f>IF(N400="nulová",J400,0)</f>
        <v>0</v>
      </c>
      <c r="BJ400" s="18" t="s">
        <v>19</v>
      </c>
      <c r="BK400" s="160">
        <f>ROUND(I400*H400,2)</f>
        <v>0</v>
      </c>
      <c r="BL400" s="18" t="s">
        <v>181</v>
      </c>
      <c r="BM400" s="159" t="s">
        <v>705</v>
      </c>
    </row>
    <row r="401" spans="2:51" s="13" customFormat="1" ht="12">
      <c r="B401" s="161"/>
      <c r="D401" s="162" t="s">
        <v>154</v>
      </c>
      <c r="E401" s="163" t="s">
        <v>1</v>
      </c>
      <c r="F401" s="164" t="s">
        <v>706</v>
      </c>
      <c r="H401" s="165">
        <v>7</v>
      </c>
      <c r="L401" s="161"/>
      <c r="M401" s="166"/>
      <c r="N401" s="167"/>
      <c r="O401" s="167"/>
      <c r="P401" s="167"/>
      <c r="Q401" s="167"/>
      <c r="R401" s="167"/>
      <c r="S401" s="167"/>
      <c r="T401" s="168"/>
      <c r="AT401" s="163" t="s">
        <v>154</v>
      </c>
      <c r="AU401" s="163" t="s">
        <v>86</v>
      </c>
      <c r="AV401" s="13" t="s">
        <v>86</v>
      </c>
      <c r="AW401" s="13" t="s">
        <v>34</v>
      </c>
      <c r="AX401" s="13" t="s">
        <v>19</v>
      </c>
      <c r="AY401" s="163" t="s">
        <v>145</v>
      </c>
    </row>
    <row r="402" spans="1:65" s="2" customFormat="1" ht="21.75" customHeight="1">
      <c r="A402" s="30"/>
      <c r="B402" s="147"/>
      <c r="C402" s="182" t="s">
        <v>707</v>
      </c>
      <c r="D402" s="182" t="s">
        <v>233</v>
      </c>
      <c r="E402" s="183" t="s">
        <v>708</v>
      </c>
      <c r="F402" s="184" t="s">
        <v>709</v>
      </c>
      <c r="G402" s="185" t="s">
        <v>231</v>
      </c>
      <c r="H402" s="186">
        <v>10</v>
      </c>
      <c r="I402" s="187">
        <v>0</v>
      </c>
      <c r="J402" s="187">
        <f>ROUND(I402*H402,2)</f>
        <v>0</v>
      </c>
      <c r="K402" s="188"/>
      <c r="L402" s="189"/>
      <c r="M402" s="190" t="s">
        <v>1</v>
      </c>
      <c r="N402" s="191" t="s">
        <v>44</v>
      </c>
      <c r="O402" s="157">
        <v>0</v>
      </c>
      <c r="P402" s="157">
        <f>O402*H402</f>
        <v>0</v>
      </c>
      <c r="Q402" s="157">
        <v>6E-05</v>
      </c>
      <c r="R402" s="157">
        <f>Q402*H402</f>
        <v>0.0006000000000000001</v>
      </c>
      <c r="S402" s="157">
        <v>0</v>
      </c>
      <c r="T402" s="158">
        <f>S402*H402</f>
        <v>0</v>
      </c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R402" s="159" t="s">
        <v>193</v>
      </c>
      <c r="AT402" s="159" t="s">
        <v>233</v>
      </c>
      <c r="AU402" s="159" t="s">
        <v>86</v>
      </c>
      <c r="AY402" s="18" t="s">
        <v>145</v>
      </c>
      <c r="BE402" s="160">
        <f>IF(N402="základní",J402,0)</f>
        <v>0</v>
      </c>
      <c r="BF402" s="160">
        <f>IF(N402="snížená",J402,0)</f>
        <v>0</v>
      </c>
      <c r="BG402" s="160">
        <f>IF(N402="zákl. přenesená",J402,0)</f>
        <v>0</v>
      </c>
      <c r="BH402" s="160">
        <f>IF(N402="sníž. přenesená",J402,0)</f>
        <v>0</v>
      </c>
      <c r="BI402" s="160">
        <f>IF(N402="nulová",J402,0)</f>
        <v>0</v>
      </c>
      <c r="BJ402" s="18" t="s">
        <v>19</v>
      </c>
      <c r="BK402" s="160">
        <f>ROUND(I402*H402,2)</f>
        <v>0</v>
      </c>
      <c r="BL402" s="18" t="s">
        <v>181</v>
      </c>
      <c r="BM402" s="159" t="s">
        <v>710</v>
      </c>
    </row>
    <row r="403" spans="2:51" s="15" customFormat="1" ht="12">
      <c r="B403" s="176"/>
      <c r="D403" s="162" t="s">
        <v>154</v>
      </c>
      <c r="E403" s="177" t="s">
        <v>1</v>
      </c>
      <c r="F403" s="178" t="s">
        <v>711</v>
      </c>
      <c r="H403" s="177" t="s">
        <v>1</v>
      </c>
      <c r="L403" s="176"/>
      <c r="M403" s="179"/>
      <c r="N403" s="180"/>
      <c r="O403" s="180"/>
      <c r="P403" s="180"/>
      <c r="Q403" s="180"/>
      <c r="R403" s="180"/>
      <c r="S403" s="180"/>
      <c r="T403" s="181"/>
      <c r="AT403" s="177" t="s">
        <v>154</v>
      </c>
      <c r="AU403" s="177" t="s">
        <v>86</v>
      </c>
      <c r="AV403" s="15" t="s">
        <v>19</v>
      </c>
      <c r="AW403" s="15" t="s">
        <v>34</v>
      </c>
      <c r="AX403" s="15" t="s">
        <v>79</v>
      </c>
      <c r="AY403" s="177" t="s">
        <v>145</v>
      </c>
    </row>
    <row r="404" spans="2:51" s="13" customFormat="1" ht="12">
      <c r="B404" s="161"/>
      <c r="D404" s="162" t="s">
        <v>154</v>
      </c>
      <c r="E404" s="163" t="s">
        <v>1</v>
      </c>
      <c r="F404" s="164" t="s">
        <v>24</v>
      </c>
      <c r="H404" s="165">
        <v>10</v>
      </c>
      <c r="L404" s="161"/>
      <c r="M404" s="166"/>
      <c r="N404" s="167"/>
      <c r="O404" s="167"/>
      <c r="P404" s="167"/>
      <c r="Q404" s="167"/>
      <c r="R404" s="167"/>
      <c r="S404" s="167"/>
      <c r="T404" s="168"/>
      <c r="AT404" s="163" t="s">
        <v>154</v>
      </c>
      <c r="AU404" s="163" t="s">
        <v>86</v>
      </c>
      <c r="AV404" s="13" t="s">
        <v>86</v>
      </c>
      <c r="AW404" s="13" t="s">
        <v>34</v>
      </c>
      <c r="AX404" s="13" t="s">
        <v>19</v>
      </c>
      <c r="AY404" s="163" t="s">
        <v>145</v>
      </c>
    </row>
    <row r="405" spans="1:65" s="2" customFormat="1" ht="21.75" customHeight="1">
      <c r="A405" s="30"/>
      <c r="B405" s="147"/>
      <c r="C405" s="148" t="s">
        <v>712</v>
      </c>
      <c r="D405" s="148" t="s">
        <v>148</v>
      </c>
      <c r="E405" s="149" t="s">
        <v>254</v>
      </c>
      <c r="F405" s="150" t="s">
        <v>255</v>
      </c>
      <c r="G405" s="151" t="s">
        <v>256</v>
      </c>
      <c r="H405" s="152">
        <v>907.607</v>
      </c>
      <c r="I405" s="153">
        <v>0</v>
      </c>
      <c r="J405" s="153">
        <f>ROUND(I405*H405,2)</f>
        <v>0</v>
      </c>
      <c r="K405" s="154"/>
      <c r="L405" s="31"/>
      <c r="M405" s="155" t="s">
        <v>1</v>
      </c>
      <c r="N405" s="156" t="s">
        <v>44</v>
      </c>
      <c r="O405" s="157">
        <v>0</v>
      </c>
      <c r="P405" s="157">
        <f>O405*H405</f>
        <v>0</v>
      </c>
      <c r="Q405" s="157">
        <v>0</v>
      </c>
      <c r="R405" s="157">
        <f>Q405*H405</f>
        <v>0</v>
      </c>
      <c r="S405" s="157">
        <v>0</v>
      </c>
      <c r="T405" s="158">
        <f>S405*H405</f>
        <v>0</v>
      </c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R405" s="159" t="s">
        <v>181</v>
      </c>
      <c r="AT405" s="159" t="s">
        <v>148</v>
      </c>
      <c r="AU405" s="159" t="s">
        <v>86</v>
      </c>
      <c r="AY405" s="18" t="s">
        <v>145</v>
      </c>
      <c r="BE405" s="160">
        <f>IF(N405="základní",J405,0)</f>
        <v>0</v>
      </c>
      <c r="BF405" s="160">
        <f>IF(N405="snížená",J405,0)</f>
        <v>0</v>
      </c>
      <c r="BG405" s="160">
        <f>IF(N405="zákl. přenesená",J405,0)</f>
        <v>0</v>
      </c>
      <c r="BH405" s="160">
        <f>IF(N405="sníž. přenesená",J405,0)</f>
        <v>0</v>
      </c>
      <c r="BI405" s="160">
        <f>IF(N405="nulová",J405,0)</f>
        <v>0</v>
      </c>
      <c r="BJ405" s="18" t="s">
        <v>19</v>
      </c>
      <c r="BK405" s="160">
        <f>ROUND(I405*H405,2)</f>
        <v>0</v>
      </c>
      <c r="BL405" s="18" t="s">
        <v>181</v>
      </c>
      <c r="BM405" s="159" t="s">
        <v>713</v>
      </c>
    </row>
    <row r="406" spans="2:63" s="12" customFormat="1" ht="22.9" customHeight="1">
      <c r="B406" s="135"/>
      <c r="D406" s="136" t="s">
        <v>78</v>
      </c>
      <c r="E406" s="145" t="s">
        <v>714</v>
      </c>
      <c r="F406" s="145" t="s">
        <v>715</v>
      </c>
      <c r="J406" s="146">
        <f>BK406</f>
        <v>0</v>
      </c>
      <c r="L406" s="135"/>
      <c r="M406" s="139"/>
      <c r="N406" s="140"/>
      <c r="O406" s="140"/>
      <c r="P406" s="141">
        <f>SUM(P407:P414)</f>
        <v>278.6025849999999</v>
      </c>
      <c r="Q406" s="140"/>
      <c r="R406" s="141">
        <f>SUM(R407:R414)</f>
        <v>4.4206344</v>
      </c>
      <c r="S406" s="140"/>
      <c r="T406" s="142">
        <f>SUM(T407:T414)</f>
        <v>0</v>
      </c>
      <c r="AR406" s="136" t="s">
        <v>86</v>
      </c>
      <c r="AT406" s="143" t="s">
        <v>78</v>
      </c>
      <c r="AU406" s="143" t="s">
        <v>19</v>
      </c>
      <c r="AY406" s="136" t="s">
        <v>145</v>
      </c>
      <c r="BK406" s="144">
        <f>SUM(BK407:BK414)</f>
        <v>0</v>
      </c>
    </row>
    <row r="407" spans="1:65" s="2" customFormat="1" ht="21.75" customHeight="1">
      <c r="A407" s="30"/>
      <c r="B407" s="147"/>
      <c r="C407" s="148" t="s">
        <v>716</v>
      </c>
      <c r="D407" s="148" t="s">
        <v>148</v>
      </c>
      <c r="E407" s="149" t="s">
        <v>717</v>
      </c>
      <c r="F407" s="150" t="s">
        <v>718</v>
      </c>
      <c r="G407" s="151" t="s">
        <v>215</v>
      </c>
      <c r="H407" s="152">
        <v>145.32</v>
      </c>
      <c r="I407" s="153">
        <v>0</v>
      </c>
      <c r="J407" s="153">
        <f>ROUND(I407*H407,2)</f>
        <v>0</v>
      </c>
      <c r="K407" s="154"/>
      <c r="L407" s="31"/>
      <c r="M407" s="155" t="s">
        <v>1</v>
      </c>
      <c r="N407" s="156" t="s">
        <v>44</v>
      </c>
      <c r="O407" s="157">
        <v>1.7</v>
      </c>
      <c r="P407" s="157">
        <f>O407*H407</f>
        <v>247.04399999999998</v>
      </c>
      <c r="Q407" s="157">
        <v>0.009</v>
      </c>
      <c r="R407" s="157">
        <f>Q407*H407</f>
        <v>1.30788</v>
      </c>
      <c r="S407" s="157">
        <v>0</v>
      </c>
      <c r="T407" s="158">
        <f>S407*H407</f>
        <v>0</v>
      </c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R407" s="159" t="s">
        <v>181</v>
      </c>
      <c r="AT407" s="159" t="s">
        <v>148</v>
      </c>
      <c r="AU407" s="159" t="s">
        <v>86</v>
      </c>
      <c r="AY407" s="18" t="s">
        <v>145</v>
      </c>
      <c r="BE407" s="160">
        <f>IF(N407="základní",J407,0)</f>
        <v>0</v>
      </c>
      <c r="BF407" s="160">
        <f>IF(N407="snížená",J407,0)</f>
        <v>0</v>
      </c>
      <c r="BG407" s="160">
        <f>IF(N407="zákl. přenesená",J407,0)</f>
        <v>0</v>
      </c>
      <c r="BH407" s="160">
        <f>IF(N407="sníž. přenesená",J407,0)</f>
        <v>0</v>
      </c>
      <c r="BI407" s="160">
        <f>IF(N407="nulová",J407,0)</f>
        <v>0</v>
      </c>
      <c r="BJ407" s="18" t="s">
        <v>19</v>
      </c>
      <c r="BK407" s="160">
        <f>ROUND(I407*H407,2)</f>
        <v>0</v>
      </c>
      <c r="BL407" s="18" t="s">
        <v>181</v>
      </c>
      <c r="BM407" s="159" t="s">
        <v>719</v>
      </c>
    </row>
    <row r="408" spans="2:51" s="13" customFormat="1" ht="12">
      <c r="B408" s="161"/>
      <c r="D408" s="162" t="s">
        <v>154</v>
      </c>
      <c r="E408" s="163" t="s">
        <v>1</v>
      </c>
      <c r="F408" s="164" t="s">
        <v>490</v>
      </c>
      <c r="H408" s="165">
        <v>145.32</v>
      </c>
      <c r="L408" s="161"/>
      <c r="M408" s="166"/>
      <c r="N408" s="167"/>
      <c r="O408" s="167"/>
      <c r="P408" s="167"/>
      <c r="Q408" s="167"/>
      <c r="R408" s="167"/>
      <c r="S408" s="167"/>
      <c r="T408" s="168"/>
      <c r="AT408" s="163" t="s">
        <v>154</v>
      </c>
      <c r="AU408" s="163" t="s">
        <v>86</v>
      </c>
      <c r="AV408" s="13" t="s">
        <v>86</v>
      </c>
      <c r="AW408" s="13" t="s">
        <v>34</v>
      </c>
      <c r="AX408" s="13" t="s">
        <v>19</v>
      </c>
      <c r="AY408" s="163" t="s">
        <v>145</v>
      </c>
    </row>
    <row r="409" spans="1:65" s="2" customFormat="1" ht="16.5" customHeight="1">
      <c r="A409" s="30"/>
      <c r="B409" s="147"/>
      <c r="C409" s="182" t="s">
        <v>720</v>
      </c>
      <c r="D409" s="182" t="s">
        <v>233</v>
      </c>
      <c r="E409" s="183" t="s">
        <v>721</v>
      </c>
      <c r="F409" s="184" t="s">
        <v>722</v>
      </c>
      <c r="G409" s="185" t="s">
        <v>215</v>
      </c>
      <c r="H409" s="186">
        <v>159.852</v>
      </c>
      <c r="I409" s="187">
        <v>0</v>
      </c>
      <c r="J409" s="187">
        <f>ROUND(I409*H409,2)</f>
        <v>0</v>
      </c>
      <c r="K409" s="188"/>
      <c r="L409" s="189"/>
      <c r="M409" s="190" t="s">
        <v>1</v>
      </c>
      <c r="N409" s="191" t="s">
        <v>44</v>
      </c>
      <c r="O409" s="157">
        <v>0</v>
      </c>
      <c r="P409" s="157">
        <f>O409*H409</f>
        <v>0</v>
      </c>
      <c r="Q409" s="157">
        <v>0.0192</v>
      </c>
      <c r="R409" s="157">
        <f>Q409*H409</f>
        <v>3.0691583999999996</v>
      </c>
      <c r="S409" s="157">
        <v>0</v>
      </c>
      <c r="T409" s="158">
        <f>S409*H409</f>
        <v>0</v>
      </c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R409" s="159" t="s">
        <v>193</v>
      </c>
      <c r="AT409" s="159" t="s">
        <v>233</v>
      </c>
      <c r="AU409" s="159" t="s">
        <v>86</v>
      </c>
      <c r="AY409" s="18" t="s">
        <v>145</v>
      </c>
      <c r="BE409" s="160">
        <f>IF(N409="základní",J409,0)</f>
        <v>0</v>
      </c>
      <c r="BF409" s="160">
        <f>IF(N409="snížená",J409,0)</f>
        <v>0</v>
      </c>
      <c r="BG409" s="160">
        <f>IF(N409="zákl. přenesená",J409,0)</f>
        <v>0</v>
      </c>
      <c r="BH409" s="160">
        <f>IF(N409="sníž. přenesená",J409,0)</f>
        <v>0</v>
      </c>
      <c r="BI409" s="160">
        <f>IF(N409="nulová",J409,0)</f>
        <v>0</v>
      </c>
      <c r="BJ409" s="18" t="s">
        <v>19</v>
      </c>
      <c r="BK409" s="160">
        <f>ROUND(I409*H409,2)</f>
        <v>0</v>
      </c>
      <c r="BL409" s="18" t="s">
        <v>181</v>
      </c>
      <c r="BM409" s="159" t="s">
        <v>723</v>
      </c>
    </row>
    <row r="410" spans="2:51" s="13" customFormat="1" ht="12">
      <c r="B410" s="161"/>
      <c r="D410" s="162" t="s">
        <v>154</v>
      </c>
      <c r="F410" s="164" t="s">
        <v>724</v>
      </c>
      <c r="H410" s="165">
        <v>159.852</v>
      </c>
      <c r="L410" s="161"/>
      <c r="M410" s="166"/>
      <c r="N410" s="167"/>
      <c r="O410" s="167"/>
      <c r="P410" s="167"/>
      <c r="Q410" s="167"/>
      <c r="R410" s="167"/>
      <c r="S410" s="167"/>
      <c r="T410" s="168"/>
      <c r="AT410" s="163" t="s">
        <v>154</v>
      </c>
      <c r="AU410" s="163" t="s">
        <v>86</v>
      </c>
      <c r="AV410" s="13" t="s">
        <v>86</v>
      </c>
      <c r="AW410" s="13" t="s">
        <v>3</v>
      </c>
      <c r="AX410" s="13" t="s">
        <v>19</v>
      </c>
      <c r="AY410" s="163" t="s">
        <v>145</v>
      </c>
    </row>
    <row r="411" spans="1:65" s="2" customFormat="1" ht="33" customHeight="1">
      <c r="A411" s="30"/>
      <c r="B411" s="147"/>
      <c r="C411" s="148" t="s">
        <v>725</v>
      </c>
      <c r="D411" s="148" t="s">
        <v>148</v>
      </c>
      <c r="E411" s="149" t="s">
        <v>726</v>
      </c>
      <c r="F411" s="150" t="s">
        <v>727</v>
      </c>
      <c r="G411" s="151" t="s">
        <v>215</v>
      </c>
      <c r="H411" s="152">
        <v>145.32</v>
      </c>
      <c r="I411" s="153">
        <v>0</v>
      </c>
      <c r="J411" s="153">
        <f>ROUND(I411*H411,2)</f>
        <v>0</v>
      </c>
      <c r="K411" s="154"/>
      <c r="L411" s="31"/>
      <c r="M411" s="155" t="s">
        <v>1</v>
      </c>
      <c r="N411" s="156" t="s">
        <v>44</v>
      </c>
      <c r="O411" s="157">
        <v>0.1</v>
      </c>
      <c r="P411" s="157">
        <f>O411*H411</f>
        <v>14.532</v>
      </c>
      <c r="Q411" s="157">
        <v>0</v>
      </c>
      <c r="R411" s="157">
        <f>Q411*H411</f>
        <v>0</v>
      </c>
      <c r="S411" s="157">
        <v>0</v>
      </c>
      <c r="T411" s="158">
        <f>S411*H411</f>
        <v>0</v>
      </c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R411" s="159" t="s">
        <v>181</v>
      </c>
      <c r="AT411" s="159" t="s">
        <v>148</v>
      </c>
      <c r="AU411" s="159" t="s">
        <v>86</v>
      </c>
      <c r="AY411" s="18" t="s">
        <v>145</v>
      </c>
      <c r="BE411" s="160">
        <f>IF(N411="základní",J411,0)</f>
        <v>0</v>
      </c>
      <c r="BF411" s="160">
        <f>IF(N411="snížená",J411,0)</f>
        <v>0</v>
      </c>
      <c r="BG411" s="160">
        <f>IF(N411="zákl. přenesená",J411,0)</f>
        <v>0</v>
      </c>
      <c r="BH411" s="160">
        <f>IF(N411="sníž. přenesená",J411,0)</f>
        <v>0</v>
      </c>
      <c r="BI411" s="160">
        <f>IF(N411="nulová",J411,0)</f>
        <v>0</v>
      </c>
      <c r="BJ411" s="18" t="s">
        <v>19</v>
      </c>
      <c r="BK411" s="160">
        <f>ROUND(I411*H411,2)</f>
        <v>0</v>
      </c>
      <c r="BL411" s="18" t="s">
        <v>181</v>
      </c>
      <c r="BM411" s="159" t="s">
        <v>728</v>
      </c>
    </row>
    <row r="412" spans="1:65" s="2" customFormat="1" ht="16.5" customHeight="1">
      <c r="A412" s="30"/>
      <c r="B412" s="147"/>
      <c r="C412" s="148" t="s">
        <v>729</v>
      </c>
      <c r="D412" s="148" t="s">
        <v>148</v>
      </c>
      <c r="E412" s="149" t="s">
        <v>730</v>
      </c>
      <c r="F412" s="150" t="s">
        <v>731</v>
      </c>
      <c r="G412" s="151" t="s">
        <v>215</v>
      </c>
      <c r="H412" s="152">
        <v>145.32</v>
      </c>
      <c r="I412" s="153">
        <v>0</v>
      </c>
      <c r="J412" s="153">
        <f>ROUND(I412*H412,2)</f>
        <v>0</v>
      </c>
      <c r="K412" s="154"/>
      <c r="L412" s="31"/>
      <c r="M412" s="155" t="s">
        <v>1</v>
      </c>
      <c r="N412" s="156" t="s">
        <v>44</v>
      </c>
      <c r="O412" s="157">
        <v>0.044</v>
      </c>
      <c r="P412" s="157">
        <f>O412*H412</f>
        <v>6.39408</v>
      </c>
      <c r="Q412" s="157">
        <v>0.0003</v>
      </c>
      <c r="R412" s="157">
        <f>Q412*H412</f>
        <v>0.043595999999999996</v>
      </c>
      <c r="S412" s="157">
        <v>0</v>
      </c>
      <c r="T412" s="158">
        <f>S412*H412</f>
        <v>0</v>
      </c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R412" s="159" t="s">
        <v>181</v>
      </c>
      <c r="AT412" s="159" t="s">
        <v>148</v>
      </c>
      <c r="AU412" s="159" t="s">
        <v>86</v>
      </c>
      <c r="AY412" s="18" t="s">
        <v>145</v>
      </c>
      <c r="BE412" s="160">
        <f>IF(N412="základní",J412,0)</f>
        <v>0</v>
      </c>
      <c r="BF412" s="160">
        <f>IF(N412="snížená",J412,0)</f>
        <v>0</v>
      </c>
      <c r="BG412" s="160">
        <f>IF(N412="zákl. přenesená",J412,0)</f>
        <v>0</v>
      </c>
      <c r="BH412" s="160">
        <f>IF(N412="sníž. přenesená",J412,0)</f>
        <v>0</v>
      </c>
      <c r="BI412" s="160">
        <f>IF(N412="nulová",J412,0)</f>
        <v>0</v>
      </c>
      <c r="BJ412" s="18" t="s">
        <v>19</v>
      </c>
      <c r="BK412" s="160">
        <f>ROUND(I412*H412,2)</f>
        <v>0</v>
      </c>
      <c r="BL412" s="18" t="s">
        <v>181</v>
      </c>
      <c r="BM412" s="159" t="s">
        <v>732</v>
      </c>
    </row>
    <row r="413" spans="1:65" s="2" customFormat="1" ht="21.75" customHeight="1">
      <c r="A413" s="30"/>
      <c r="B413" s="147"/>
      <c r="C413" s="148" t="s">
        <v>733</v>
      </c>
      <c r="D413" s="148" t="s">
        <v>148</v>
      </c>
      <c r="E413" s="149" t="s">
        <v>734</v>
      </c>
      <c r="F413" s="150" t="s">
        <v>735</v>
      </c>
      <c r="G413" s="151" t="s">
        <v>160</v>
      </c>
      <c r="H413" s="152">
        <v>4.421</v>
      </c>
      <c r="I413" s="153">
        <v>0</v>
      </c>
      <c r="J413" s="153">
        <f>ROUND(I413*H413,2)</f>
        <v>0</v>
      </c>
      <c r="K413" s="154"/>
      <c r="L413" s="31"/>
      <c r="M413" s="155" t="s">
        <v>1</v>
      </c>
      <c r="N413" s="156" t="s">
        <v>44</v>
      </c>
      <c r="O413" s="157">
        <v>1.265</v>
      </c>
      <c r="P413" s="157">
        <f>O413*H413</f>
        <v>5.592565</v>
      </c>
      <c r="Q413" s="157">
        <v>0</v>
      </c>
      <c r="R413" s="157">
        <f>Q413*H413</f>
        <v>0</v>
      </c>
      <c r="S413" s="157">
        <v>0</v>
      </c>
      <c r="T413" s="158">
        <f>S413*H413</f>
        <v>0</v>
      </c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R413" s="159" t="s">
        <v>181</v>
      </c>
      <c r="AT413" s="159" t="s">
        <v>148</v>
      </c>
      <c r="AU413" s="159" t="s">
        <v>86</v>
      </c>
      <c r="AY413" s="18" t="s">
        <v>145</v>
      </c>
      <c r="BE413" s="160">
        <f>IF(N413="základní",J413,0)</f>
        <v>0</v>
      </c>
      <c r="BF413" s="160">
        <f>IF(N413="snížená",J413,0)</f>
        <v>0</v>
      </c>
      <c r="BG413" s="160">
        <f>IF(N413="zákl. přenesená",J413,0)</f>
        <v>0</v>
      </c>
      <c r="BH413" s="160">
        <f>IF(N413="sníž. přenesená",J413,0)</f>
        <v>0</v>
      </c>
      <c r="BI413" s="160">
        <f>IF(N413="nulová",J413,0)</f>
        <v>0</v>
      </c>
      <c r="BJ413" s="18" t="s">
        <v>19</v>
      </c>
      <c r="BK413" s="160">
        <f>ROUND(I413*H413,2)</f>
        <v>0</v>
      </c>
      <c r="BL413" s="18" t="s">
        <v>181</v>
      </c>
      <c r="BM413" s="159" t="s">
        <v>736</v>
      </c>
    </row>
    <row r="414" spans="1:65" s="2" customFormat="1" ht="21.75" customHeight="1">
      <c r="A414" s="30"/>
      <c r="B414" s="147"/>
      <c r="C414" s="148" t="s">
        <v>737</v>
      </c>
      <c r="D414" s="148" t="s">
        <v>148</v>
      </c>
      <c r="E414" s="149" t="s">
        <v>738</v>
      </c>
      <c r="F414" s="150" t="s">
        <v>739</v>
      </c>
      <c r="G414" s="151" t="s">
        <v>160</v>
      </c>
      <c r="H414" s="152">
        <v>4.421</v>
      </c>
      <c r="I414" s="153">
        <v>0</v>
      </c>
      <c r="J414" s="153">
        <f>ROUND(I414*H414,2)</f>
        <v>0</v>
      </c>
      <c r="K414" s="154"/>
      <c r="L414" s="31"/>
      <c r="M414" s="155" t="s">
        <v>1</v>
      </c>
      <c r="N414" s="156" t="s">
        <v>44</v>
      </c>
      <c r="O414" s="157">
        <v>1.14</v>
      </c>
      <c r="P414" s="157">
        <f>O414*H414</f>
        <v>5.03994</v>
      </c>
      <c r="Q414" s="157">
        <v>0</v>
      </c>
      <c r="R414" s="157">
        <f>Q414*H414</f>
        <v>0</v>
      </c>
      <c r="S414" s="157">
        <v>0</v>
      </c>
      <c r="T414" s="158">
        <f>S414*H414</f>
        <v>0</v>
      </c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R414" s="159" t="s">
        <v>181</v>
      </c>
      <c r="AT414" s="159" t="s">
        <v>148</v>
      </c>
      <c r="AU414" s="159" t="s">
        <v>86</v>
      </c>
      <c r="AY414" s="18" t="s">
        <v>145</v>
      </c>
      <c r="BE414" s="160">
        <f>IF(N414="základní",J414,0)</f>
        <v>0</v>
      </c>
      <c r="BF414" s="160">
        <f>IF(N414="snížená",J414,0)</f>
        <v>0</v>
      </c>
      <c r="BG414" s="160">
        <f>IF(N414="zákl. přenesená",J414,0)</f>
        <v>0</v>
      </c>
      <c r="BH414" s="160">
        <f>IF(N414="sníž. přenesená",J414,0)</f>
        <v>0</v>
      </c>
      <c r="BI414" s="160">
        <f>IF(N414="nulová",J414,0)</f>
        <v>0</v>
      </c>
      <c r="BJ414" s="18" t="s">
        <v>19</v>
      </c>
      <c r="BK414" s="160">
        <f>ROUND(I414*H414,2)</f>
        <v>0</v>
      </c>
      <c r="BL414" s="18" t="s">
        <v>181</v>
      </c>
      <c r="BM414" s="159" t="s">
        <v>740</v>
      </c>
    </row>
    <row r="415" spans="2:63" s="12" customFormat="1" ht="22.9" customHeight="1">
      <c r="B415" s="135"/>
      <c r="D415" s="136" t="s">
        <v>78</v>
      </c>
      <c r="E415" s="145" t="s">
        <v>741</v>
      </c>
      <c r="F415" s="145" t="s">
        <v>742</v>
      </c>
      <c r="J415" s="146">
        <f>BK415</f>
        <v>0</v>
      </c>
      <c r="L415" s="135"/>
      <c r="M415" s="139"/>
      <c r="N415" s="140"/>
      <c r="O415" s="140"/>
      <c r="P415" s="141">
        <f>SUM(P416:P426)</f>
        <v>16.990335</v>
      </c>
      <c r="Q415" s="140"/>
      <c r="R415" s="141">
        <f>SUM(R416:R426)</f>
        <v>0.4353116</v>
      </c>
      <c r="S415" s="140"/>
      <c r="T415" s="142">
        <f>SUM(T416:T426)</f>
        <v>0</v>
      </c>
      <c r="AR415" s="136" t="s">
        <v>86</v>
      </c>
      <c r="AT415" s="143" t="s">
        <v>78</v>
      </c>
      <c r="AU415" s="143" t="s">
        <v>19</v>
      </c>
      <c r="AY415" s="136" t="s">
        <v>145</v>
      </c>
      <c r="BK415" s="144">
        <f>SUM(BK416:BK426)</f>
        <v>0</v>
      </c>
    </row>
    <row r="416" spans="1:65" s="2" customFormat="1" ht="21.75" customHeight="1">
      <c r="A416" s="30"/>
      <c r="B416" s="147"/>
      <c r="C416" s="148" t="s">
        <v>743</v>
      </c>
      <c r="D416" s="148" t="s">
        <v>148</v>
      </c>
      <c r="E416" s="149" t="s">
        <v>744</v>
      </c>
      <c r="F416" s="150" t="s">
        <v>745</v>
      </c>
      <c r="G416" s="151" t="s">
        <v>215</v>
      </c>
      <c r="H416" s="152">
        <v>22.52</v>
      </c>
      <c r="I416" s="153">
        <v>0</v>
      </c>
      <c r="J416" s="153">
        <f>ROUND(I416*H416,2)</f>
        <v>0</v>
      </c>
      <c r="K416" s="154"/>
      <c r="L416" s="31"/>
      <c r="M416" s="155" t="s">
        <v>1</v>
      </c>
      <c r="N416" s="156" t="s">
        <v>44</v>
      </c>
      <c r="O416" s="157">
        <v>0.664</v>
      </c>
      <c r="P416" s="157">
        <f>O416*H416</f>
        <v>14.953280000000001</v>
      </c>
      <c r="Q416" s="157">
        <v>0.00605</v>
      </c>
      <c r="R416" s="157">
        <f>Q416*H416</f>
        <v>0.136246</v>
      </c>
      <c r="S416" s="157">
        <v>0</v>
      </c>
      <c r="T416" s="158">
        <f>S416*H416</f>
        <v>0</v>
      </c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R416" s="159" t="s">
        <v>181</v>
      </c>
      <c r="AT416" s="159" t="s">
        <v>148</v>
      </c>
      <c r="AU416" s="159" t="s">
        <v>86</v>
      </c>
      <c r="AY416" s="18" t="s">
        <v>145</v>
      </c>
      <c r="BE416" s="160">
        <f>IF(N416="základní",J416,0)</f>
        <v>0</v>
      </c>
      <c r="BF416" s="160">
        <f>IF(N416="snížená",J416,0)</f>
        <v>0</v>
      </c>
      <c r="BG416" s="160">
        <f>IF(N416="zákl. přenesená",J416,0)</f>
        <v>0</v>
      </c>
      <c r="BH416" s="160">
        <f>IF(N416="sníž. přenesená",J416,0)</f>
        <v>0</v>
      </c>
      <c r="BI416" s="160">
        <f>IF(N416="nulová",J416,0)</f>
        <v>0</v>
      </c>
      <c r="BJ416" s="18" t="s">
        <v>19</v>
      </c>
      <c r="BK416" s="160">
        <f>ROUND(I416*H416,2)</f>
        <v>0</v>
      </c>
      <c r="BL416" s="18" t="s">
        <v>181</v>
      </c>
      <c r="BM416" s="159" t="s">
        <v>746</v>
      </c>
    </row>
    <row r="417" spans="2:51" s="15" customFormat="1" ht="12">
      <c r="B417" s="176"/>
      <c r="D417" s="162" t="s">
        <v>154</v>
      </c>
      <c r="E417" s="177" t="s">
        <v>1</v>
      </c>
      <c r="F417" s="178" t="s">
        <v>747</v>
      </c>
      <c r="H417" s="177" t="s">
        <v>1</v>
      </c>
      <c r="L417" s="176"/>
      <c r="M417" s="179"/>
      <c r="N417" s="180"/>
      <c r="O417" s="180"/>
      <c r="P417" s="180"/>
      <c r="Q417" s="180"/>
      <c r="R417" s="180"/>
      <c r="S417" s="180"/>
      <c r="T417" s="181"/>
      <c r="AT417" s="177" t="s">
        <v>154</v>
      </c>
      <c r="AU417" s="177" t="s">
        <v>86</v>
      </c>
      <c r="AV417" s="15" t="s">
        <v>19</v>
      </c>
      <c r="AW417" s="15" t="s">
        <v>34</v>
      </c>
      <c r="AX417" s="15" t="s">
        <v>79</v>
      </c>
      <c r="AY417" s="177" t="s">
        <v>145</v>
      </c>
    </row>
    <row r="418" spans="2:51" s="13" customFormat="1" ht="12">
      <c r="B418" s="161"/>
      <c r="D418" s="162" t="s">
        <v>154</v>
      </c>
      <c r="E418" s="163" t="s">
        <v>1</v>
      </c>
      <c r="F418" s="164" t="s">
        <v>748</v>
      </c>
      <c r="H418" s="165">
        <v>9.8</v>
      </c>
      <c r="L418" s="161"/>
      <c r="M418" s="166"/>
      <c r="N418" s="167"/>
      <c r="O418" s="167"/>
      <c r="P418" s="167"/>
      <c r="Q418" s="167"/>
      <c r="R418" s="167"/>
      <c r="S418" s="167"/>
      <c r="T418" s="168"/>
      <c r="AT418" s="163" t="s">
        <v>154</v>
      </c>
      <c r="AU418" s="163" t="s">
        <v>86</v>
      </c>
      <c r="AV418" s="13" t="s">
        <v>86</v>
      </c>
      <c r="AW418" s="13" t="s">
        <v>34</v>
      </c>
      <c r="AX418" s="13" t="s">
        <v>79</v>
      </c>
      <c r="AY418" s="163" t="s">
        <v>145</v>
      </c>
    </row>
    <row r="419" spans="2:51" s="15" customFormat="1" ht="12">
      <c r="B419" s="176"/>
      <c r="D419" s="162" t="s">
        <v>154</v>
      </c>
      <c r="E419" s="177" t="s">
        <v>1</v>
      </c>
      <c r="F419" s="178" t="s">
        <v>749</v>
      </c>
      <c r="H419" s="177" t="s">
        <v>1</v>
      </c>
      <c r="L419" s="176"/>
      <c r="M419" s="179"/>
      <c r="N419" s="180"/>
      <c r="O419" s="180"/>
      <c r="P419" s="180"/>
      <c r="Q419" s="180"/>
      <c r="R419" s="180"/>
      <c r="S419" s="180"/>
      <c r="T419" s="181"/>
      <c r="AT419" s="177" t="s">
        <v>154</v>
      </c>
      <c r="AU419" s="177" t="s">
        <v>86</v>
      </c>
      <c r="AV419" s="15" t="s">
        <v>19</v>
      </c>
      <c r="AW419" s="15" t="s">
        <v>34</v>
      </c>
      <c r="AX419" s="15" t="s">
        <v>79</v>
      </c>
      <c r="AY419" s="177" t="s">
        <v>145</v>
      </c>
    </row>
    <row r="420" spans="2:51" s="13" customFormat="1" ht="12">
      <c r="B420" s="161"/>
      <c r="D420" s="162" t="s">
        <v>154</v>
      </c>
      <c r="E420" s="163" t="s">
        <v>1</v>
      </c>
      <c r="F420" s="164" t="s">
        <v>750</v>
      </c>
      <c r="H420" s="165">
        <v>12.72</v>
      </c>
      <c r="L420" s="161"/>
      <c r="M420" s="166"/>
      <c r="N420" s="167"/>
      <c r="O420" s="167"/>
      <c r="P420" s="167"/>
      <c r="Q420" s="167"/>
      <c r="R420" s="167"/>
      <c r="S420" s="167"/>
      <c r="T420" s="168"/>
      <c r="AT420" s="163" t="s">
        <v>154</v>
      </c>
      <c r="AU420" s="163" t="s">
        <v>86</v>
      </c>
      <c r="AV420" s="13" t="s">
        <v>86</v>
      </c>
      <c r="AW420" s="13" t="s">
        <v>34</v>
      </c>
      <c r="AX420" s="13" t="s">
        <v>79</v>
      </c>
      <c r="AY420" s="163" t="s">
        <v>145</v>
      </c>
    </row>
    <row r="421" spans="2:51" s="14" customFormat="1" ht="12">
      <c r="B421" s="169"/>
      <c r="D421" s="162" t="s">
        <v>154</v>
      </c>
      <c r="E421" s="170" t="s">
        <v>1</v>
      </c>
      <c r="F421" s="171" t="s">
        <v>187</v>
      </c>
      <c r="H421" s="172">
        <v>22.52</v>
      </c>
      <c r="L421" s="169"/>
      <c r="M421" s="173"/>
      <c r="N421" s="174"/>
      <c r="O421" s="174"/>
      <c r="P421" s="174"/>
      <c r="Q421" s="174"/>
      <c r="R421" s="174"/>
      <c r="S421" s="174"/>
      <c r="T421" s="175"/>
      <c r="AT421" s="170" t="s">
        <v>154</v>
      </c>
      <c r="AU421" s="170" t="s">
        <v>86</v>
      </c>
      <c r="AV421" s="14" t="s">
        <v>152</v>
      </c>
      <c r="AW421" s="14" t="s">
        <v>34</v>
      </c>
      <c r="AX421" s="14" t="s">
        <v>19</v>
      </c>
      <c r="AY421" s="170" t="s">
        <v>145</v>
      </c>
    </row>
    <row r="422" spans="1:65" s="2" customFormat="1" ht="16.5" customHeight="1">
      <c r="A422" s="30"/>
      <c r="B422" s="147"/>
      <c r="C422" s="182" t="s">
        <v>751</v>
      </c>
      <c r="D422" s="182" t="s">
        <v>233</v>
      </c>
      <c r="E422" s="183" t="s">
        <v>752</v>
      </c>
      <c r="F422" s="184" t="s">
        <v>753</v>
      </c>
      <c r="G422" s="185" t="s">
        <v>215</v>
      </c>
      <c r="H422" s="186">
        <v>24.772</v>
      </c>
      <c r="I422" s="187">
        <v>0</v>
      </c>
      <c r="J422" s="187">
        <f>ROUND(I422*H422,2)</f>
        <v>0</v>
      </c>
      <c r="K422" s="188"/>
      <c r="L422" s="189"/>
      <c r="M422" s="190" t="s">
        <v>1</v>
      </c>
      <c r="N422" s="191" t="s">
        <v>44</v>
      </c>
      <c r="O422" s="157">
        <v>0</v>
      </c>
      <c r="P422" s="157">
        <f>O422*H422</f>
        <v>0</v>
      </c>
      <c r="Q422" s="157">
        <v>0.0118</v>
      </c>
      <c r="R422" s="157">
        <f>Q422*H422</f>
        <v>0.2923096</v>
      </c>
      <c r="S422" s="157">
        <v>0</v>
      </c>
      <c r="T422" s="158">
        <f>S422*H422</f>
        <v>0</v>
      </c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R422" s="159" t="s">
        <v>193</v>
      </c>
      <c r="AT422" s="159" t="s">
        <v>233</v>
      </c>
      <c r="AU422" s="159" t="s">
        <v>86</v>
      </c>
      <c r="AY422" s="18" t="s">
        <v>145</v>
      </c>
      <c r="BE422" s="160">
        <f>IF(N422="základní",J422,0)</f>
        <v>0</v>
      </c>
      <c r="BF422" s="160">
        <f>IF(N422="snížená",J422,0)</f>
        <v>0</v>
      </c>
      <c r="BG422" s="160">
        <f>IF(N422="zákl. přenesená",J422,0)</f>
        <v>0</v>
      </c>
      <c r="BH422" s="160">
        <f>IF(N422="sníž. přenesená",J422,0)</f>
        <v>0</v>
      </c>
      <c r="BI422" s="160">
        <f>IF(N422="nulová",J422,0)</f>
        <v>0</v>
      </c>
      <c r="BJ422" s="18" t="s">
        <v>19</v>
      </c>
      <c r="BK422" s="160">
        <f>ROUND(I422*H422,2)</f>
        <v>0</v>
      </c>
      <c r="BL422" s="18" t="s">
        <v>181</v>
      </c>
      <c r="BM422" s="159" t="s">
        <v>754</v>
      </c>
    </row>
    <row r="423" spans="2:51" s="13" customFormat="1" ht="12">
      <c r="B423" s="161"/>
      <c r="D423" s="162" t="s">
        <v>154</v>
      </c>
      <c r="F423" s="164" t="s">
        <v>755</v>
      </c>
      <c r="H423" s="165">
        <v>24.772</v>
      </c>
      <c r="L423" s="161"/>
      <c r="M423" s="166"/>
      <c r="N423" s="167"/>
      <c r="O423" s="167"/>
      <c r="P423" s="167"/>
      <c r="Q423" s="167"/>
      <c r="R423" s="167"/>
      <c r="S423" s="167"/>
      <c r="T423" s="168"/>
      <c r="AT423" s="163" t="s">
        <v>154</v>
      </c>
      <c r="AU423" s="163" t="s">
        <v>86</v>
      </c>
      <c r="AV423" s="13" t="s">
        <v>86</v>
      </c>
      <c r="AW423" s="13" t="s">
        <v>3</v>
      </c>
      <c r="AX423" s="13" t="s">
        <v>19</v>
      </c>
      <c r="AY423" s="163" t="s">
        <v>145</v>
      </c>
    </row>
    <row r="424" spans="1:65" s="2" customFormat="1" ht="16.5" customHeight="1">
      <c r="A424" s="30"/>
      <c r="B424" s="147"/>
      <c r="C424" s="148" t="s">
        <v>756</v>
      </c>
      <c r="D424" s="148" t="s">
        <v>148</v>
      </c>
      <c r="E424" s="149" t="s">
        <v>757</v>
      </c>
      <c r="F424" s="150" t="s">
        <v>758</v>
      </c>
      <c r="G424" s="151" t="s">
        <v>215</v>
      </c>
      <c r="H424" s="152">
        <v>22.52</v>
      </c>
      <c r="I424" s="153">
        <v>0</v>
      </c>
      <c r="J424" s="153">
        <f>ROUND(I424*H424,2)</f>
        <v>0</v>
      </c>
      <c r="K424" s="154"/>
      <c r="L424" s="31"/>
      <c r="M424" s="155" t="s">
        <v>1</v>
      </c>
      <c r="N424" s="156" t="s">
        <v>44</v>
      </c>
      <c r="O424" s="157">
        <v>0.044</v>
      </c>
      <c r="P424" s="157">
        <f>O424*H424</f>
        <v>0.9908799999999999</v>
      </c>
      <c r="Q424" s="157">
        <v>0.0003</v>
      </c>
      <c r="R424" s="157">
        <f>Q424*H424</f>
        <v>0.006755999999999999</v>
      </c>
      <c r="S424" s="157">
        <v>0</v>
      </c>
      <c r="T424" s="158">
        <f>S424*H424</f>
        <v>0</v>
      </c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R424" s="159" t="s">
        <v>181</v>
      </c>
      <c r="AT424" s="159" t="s">
        <v>148</v>
      </c>
      <c r="AU424" s="159" t="s">
        <v>86</v>
      </c>
      <c r="AY424" s="18" t="s">
        <v>145</v>
      </c>
      <c r="BE424" s="160">
        <f>IF(N424="základní",J424,0)</f>
        <v>0</v>
      </c>
      <c r="BF424" s="160">
        <f>IF(N424="snížená",J424,0)</f>
        <v>0</v>
      </c>
      <c r="BG424" s="160">
        <f>IF(N424="zákl. přenesená",J424,0)</f>
        <v>0</v>
      </c>
      <c r="BH424" s="160">
        <f>IF(N424="sníž. přenesená",J424,0)</f>
        <v>0</v>
      </c>
      <c r="BI424" s="160">
        <f>IF(N424="nulová",J424,0)</f>
        <v>0</v>
      </c>
      <c r="BJ424" s="18" t="s">
        <v>19</v>
      </c>
      <c r="BK424" s="160">
        <f>ROUND(I424*H424,2)</f>
        <v>0</v>
      </c>
      <c r="BL424" s="18" t="s">
        <v>181</v>
      </c>
      <c r="BM424" s="159" t="s">
        <v>759</v>
      </c>
    </row>
    <row r="425" spans="1:65" s="2" customFormat="1" ht="21.75" customHeight="1">
      <c r="A425" s="30"/>
      <c r="B425" s="147"/>
      <c r="C425" s="148" t="s">
        <v>25</v>
      </c>
      <c r="D425" s="148" t="s">
        <v>148</v>
      </c>
      <c r="E425" s="149" t="s">
        <v>760</v>
      </c>
      <c r="F425" s="150" t="s">
        <v>761</v>
      </c>
      <c r="G425" s="151" t="s">
        <v>160</v>
      </c>
      <c r="H425" s="152">
        <v>0.435</v>
      </c>
      <c r="I425" s="153">
        <v>0</v>
      </c>
      <c r="J425" s="153">
        <f>ROUND(I425*H425,2)</f>
        <v>0</v>
      </c>
      <c r="K425" s="154"/>
      <c r="L425" s="31"/>
      <c r="M425" s="155" t="s">
        <v>1</v>
      </c>
      <c r="N425" s="156" t="s">
        <v>44</v>
      </c>
      <c r="O425" s="157">
        <v>1.265</v>
      </c>
      <c r="P425" s="157">
        <f>O425*H425</f>
        <v>0.550275</v>
      </c>
      <c r="Q425" s="157">
        <v>0</v>
      </c>
      <c r="R425" s="157">
        <f>Q425*H425</f>
        <v>0</v>
      </c>
      <c r="S425" s="157">
        <v>0</v>
      </c>
      <c r="T425" s="158">
        <f>S425*H425</f>
        <v>0</v>
      </c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R425" s="159" t="s">
        <v>181</v>
      </c>
      <c r="AT425" s="159" t="s">
        <v>148</v>
      </c>
      <c r="AU425" s="159" t="s">
        <v>86</v>
      </c>
      <c r="AY425" s="18" t="s">
        <v>145</v>
      </c>
      <c r="BE425" s="160">
        <f>IF(N425="základní",J425,0)</f>
        <v>0</v>
      </c>
      <c r="BF425" s="160">
        <f>IF(N425="snížená",J425,0)</f>
        <v>0</v>
      </c>
      <c r="BG425" s="160">
        <f>IF(N425="zákl. přenesená",J425,0)</f>
        <v>0</v>
      </c>
      <c r="BH425" s="160">
        <f>IF(N425="sníž. přenesená",J425,0)</f>
        <v>0</v>
      </c>
      <c r="BI425" s="160">
        <f>IF(N425="nulová",J425,0)</f>
        <v>0</v>
      </c>
      <c r="BJ425" s="18" t="s">
        <v>19</v>
      </c>
      <c r="BK425" s="160">
        <f>ROUND(I425*H425,2)</f>
        <v>0</v>
      </c>
      <c r="BL425" s="18" t="s">
        <v>181</v>
      </c>
      <c r="BM425" s="159" t="s">
        <v>762</v>
      </c>
    </row>
    <row r="426" spans="1:65" s="2" customFormat="1" ht="21.75" customHeight="1">
      <c r="A426" s="30"/>
      <c r="B426" s="147"/>
      <c r="C426" s="148" t="s">
        <v>763</v>
      </c>
      <c r="D426" s="148" t="s">
        <v>148</v>
      </c>
      <c r="E426" s="149" t="s">
        <v>764</v>
      </c>
      <c r="F426" s="150" t="s">
        <v>765</v>
      </c>
      <c r="G426" s="151" t="s">
        <v>160</v>
      </c>
      <c r="H426" s="152">
        <v>0.435</v>
      </c>
      <c r="I426" s="153">
        <v>0</v>
      </c>
      <c r="J426" s="153">
        <f>ROUND(I426*H426,2)</f>
        <v>0</v>
      </c>
      <c r="K426" s="154"/>
      <c r="L426" s="31"/>
      <c r="M426" s="155" t="s">
        <v>1</v>
      </c>
      <c r="N426" s="156" t="s">
        <v>44</v>
      </c>
      <c r="O426" s="157">
        <v>1.14</v>
      </c>
      <c r="P426" s="157">
        <f>O426*H426</f>
        <v>0.49589999999999995</v>
      </c>
      <c r="Q426" s="157">
        <v>0</v>
      </c>
      <c r="R426" s="157">
        <f>Q426*H426</f>
        <v>0</v>
      </c>
      <c r="S426" s="157">
        <v>0</v>
      </c>
      <c r="T426" s="158">
        <f>S426*H426</f>
        <v>0</v>
      </c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R426" s="159" t="s">
        <v>181</v>
      </c>
      <c r="AT426" s="159" t="s">
        <v>148</v>
      </c>
      <c r="AU426" s="159" t="s">
        <v>86</v>
      </c>
      <c r="AY426" s="18" t="s">
        <v>145</v>
      </c>
      <c r="BE426" s="160">
        <f>IF(N426="základní",J426,0)</f>
        <v>0</v>
      </c>
      <c r="BF426" s="160">
        <f>IF(N426="snížená",J426,0)</f>
        <v>0</v>
      </c>
      <c r="BG426" s="160">
        <f>IF(N426="zákl. přenesená",J426,0)</f>
        <v>0</v>
      </c>
      <c r="BH426" s="160">
        <f>IF(N426="sníž. přenesená",J426,0)</f>
        <v>0</v>
      </c>
      <c r="BI426" s="160">
        <f>IF(N426="nulová",J426,0)</f>
        <v>0</v>
      </c>
      <c r="BJ426" s="18" t="s">
        <v>19</v>
      </c>
      <c r="BK426" s="160">
        <f>ROUND(I426*H426,2)</f>
        <v>0</v>
      </c>
      <c r="BL426" s="18" t="s">
        <v>181</v>
      </c>
      <c r="BM426" s="159" t="s">
        <v>766</v>
      </c>
    </row>
    <row r="427" spans="2:63" s="12" customFormat="1" ht="22.9" customHeight="1">
      <c r="B427" s="135"/>
      <c r="D427" s="136" t="s">
        <v>78</v>
      </c>
      <c r="E427" s="145" t="s">
        <v>767</v>
      </c>
      <c r="F427" s="145" t="s">
        <v>768</v>
      </c>
      <c r="J427" s="146">
        <f>BK427</f>
        <v>0</v>
      </c>
      <c r="L427" s="135"/>
      <c r="M427" s="139"/>
      <c r="N427" s="140"/>
      <c r="O427" s="140"/>
      <c r="P427" s="141">
        <f>SUM(P428:P453)</f>
        <v>116.26147699999999</v>
      </c>
      <c r="Q427" s="140"/>
      <c r="R427" s="141">
        <f>SUM(R428:R453)</f>
        <v>0.34936445662</v>
      </c>
      <c r="S427" s="140"/>
      <c r="T427" s="142">
        <f>SUM(T428:T453)</f>
        <v>0</v>
      </c>
      <c r="AR427" s="136" t="s">
        <v>86</v>
      </c>
      <c r="AT427" s="143" t="s">
        <v>78</v>
      </c>
      <c r="AU427" s="143" t="s">
        <v>19</v>
      </c>
      <c r="AY427" s="136" t="s">
        <v>145</v>
      </c>
      <c r="BK427" s="144">
        <f>SUM(BK428:BK453)</f>
        <v>0</v>
      </c>
    </row>
    <row r="428" spans="1:65" s="2" customFormat="1" ht="21.75" customHeight="1">
      <c r="A428" s="30"/>
      <c r="B428" s="147"/>
      <c r="C428" s="148" t="s">
        <v>769</v>
      </c>
      <c r="D428" s="148" t="s">
        <v>148</v>
      </c>
      <c r="E428" s="149" t="s">
        <v>770</v>
      </c>
      <c r="F428" s="150" t="s">
        <v>771</v>
      </c>
      <c r="G428" s="151" t="s">
        <v>215</v>
      </c>
      <c r="H428" s="152">
        <v>60</v>
      </c>
      <c r="I428" s="153">
        <v>0</v>
      </c>
      <c r="J428" s="153">
        <f>ROUND(I428*H428,2)</f>
        <v>0</v>
      </c>
      <c r="K428" s="154"/>
      <c r="L428" s="31"/>
      <c r="M428" s="155" t="s">
        <v>1</v>
      </c>
      <c r="N428" s="156" t="s">
        <v>44</v>
      </c>
      <c r="O428" s="157">
        <v>0.159</v>
      </c>
      <c r="P428" s="157">
        <f>O428*H428</f>
        <v>9.540000000000001</v>
      </c>
      <c r="Q428" s="157">
        <v>0.00012</v>
      </c>
      <c r="R428" s="157">
        <f>Q428*H428</f>
        <v>0.0072</v>
      </c>
      <c r="S428" s="157">
        <v>0</v>
      </c>
      <c r="T428" s="158">
        <f>S428*H428</f>
        <v>0</v>
      </c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R428" s="159" t="s">
        <v>181</v>
      </c>
      <c r="AT428" s="159" t="s">
        <v>148</v>
      </c>
      <c r="AU428" s="159" t="s">
        <v>86</v>
      </c>
      <c r="AY428" s="18" t="s">
        <v>145</v>
      </c>
      <c r="BE428" s="160">
        <f>IF(N428="základní",J428,0)</f>
        <v>0</v>
      </c>
      <c r="BF428" s="160">
        <f>IF(N428="snížená",J428,0)</f>
        <v>0</v>
      </c>
      <c r="BG428" s="160">
        <f>IF(N428="zákl. přenesená",J428,0)</f>
        <v>0</v>
      </c>
      <c r="BH428" s="160">
        <f>IF(N428="sníž. přenesená",J428,0)</f>
        <v>0</v>
      </c>
      <c r="BI428" s="160">
        <f>IF(N428="nulová",J428,0)</f>
        <v>0</v>
      </c>
      <c r="BJ428" s="18" t="s">
        <v>19</v>
      </c>
      <c r="BK428" s="160">
        <f>ROUND(I428*H428,2)</f>
        <v>0</v>
      </c>
      <c r="BL428" s="18" t="s">
        <v>181</v>
      </c>
      <c r="BM428" s="159" t="s">
        <v>772</v>
      </c>
    </row>
    <row r="429" spans="2:51" s="15" customFormat="1" ht="12">
      <c r="B429" s="176"/>
      <c r="D429" s="162" t="s">
        <v>154</v>
      </c>
      <c r="E429" s="177" t="s">
        <v>1</v>
      </c>
      <c r="F429" s="178" t="s">
        <v>773</v>
      </c>
      <c r="H429" s="177" t="s">
        <v>1</v>
      </c>
      <c r="L429" s="176"/>
      <c r="M429" s="179"/>
      <c r="N429" s="180"/>
      <c r="O429" s="180"/>
      <c r="P429" s="180"/>
      <c r="Q429" s="180"/>
      <c r="R429" s="180"/>
      <c r="S429" s="180"/>
      <c r="T429" s="181"/>
      <c r="AT429" s="177" t="s">
        <v>154</v>
      </c>
      <c r="AU429" s="177" t="s">
        <v>86</v>
      </c>
      <c r="AV429" s="15" t="s">
        <v>19</v>
      </c>
      <c r="AW429" s="15" t="s">
        <v>34</v>
      </c>
      <c r="AX429" s="15" t="s">
        <v>79</v>
      </c>
      <c r="AY429" s="177" t="s">
        <v>145</v>
      </c>
    </row>
    <row r="430" spans="2:51" s="13" customFormat="1" ht="12">
      <c r="B430" s="161"/>
      <c r="D430" s="162" t="s">
        <v>154</v>
      </c>
      <c r="E430" s="163" t="s">
        <v>1</v>
      </c>
      <c r="F430" s="164" t="s">
        <v>774</v>
      </c>
      <c r="H430" s="165">
        <v>60</v>
      </c>
      <c r="L430" s="161"/>
      <c r="M430" s="166"/>
      <c r="N430" s="167"/>
      <c r="O430" s="167"/>
      <c r="P430" s="167"/>
      <c r="Q430" s="167"/>
      <c r="R430" s="167"/>
      <c r="S430" s="167"/>
      <c r="T430" s="168"/>
      <c r="AT430" s="163" t="s">
        <v>154</v>
      </c>
      <c r="AU430" s="163" t="s">
        <v>86</v>
      </c>
      <c r="AV430" s="13" t="s">
        <v>86</v>
      </c>
      <c r="AW430" s="13" t="s">
        <v>34</v>
      </c>
      <c r="AX430" s="13" t="s">
        <v>19</v>
      </c>
      <c r="AY430" s="163" t="s">
        <v>145</v>
      </c>
    </row>
    <row r="431" spans="1:65" s="2" customFormat="1" ht="21.75" customHeight="1">
      <c r="A431" s="30"/>
      <c r="B431" s="147"/>
      <c r="C431" s="148" t="s">
        <v>775</v>
      </c>
      <c r="D431" s="148" t="s">
        <v>148</v>
      </c>
      <c r="E431" s="149" t="s">
        <v>776</v>
      </c>
      <c r="F431" s="150" t="s">
        <v>777</v>
      </c>
      <c r="G431" s="151" t="s">
        <v>215</v>
      </c>
      <c r="H431" s="152">
        <v>1.876</v>
      </c>
      <c r="I431" s="153">
        <v>0</v>
      </c>
      <c r="J431" s="153">
        <f>ROUND(I431*H431,2)</f>
        <v>0</v>
      </c>
      <c r="K431" s="154"/>
      <c r="L431" s="31"/>
      <c r="M431" s="155" t="s">
        <v>1</v>
      </c>
      <c r="N431" s="156" t="s">
        <v>44</v>
      </c>
      <c r="O431" s="157">
        <v>0.166</v>
      </c>
      <c r="P431" s="157">
        <f>O431*H431</f>
        <v>0.31141599999999997</v>
      </c>
      <c r="Q431" s="157">
        <v>0.00012305</v>
      </c>
      <c r="R431" s="157">
        <f>Q431*H431</f>
        <v>0.0002308418</v>
      </c>
      <c r="S431" s="157">
        <v>0</v>
      </c>
      <c r="T431" s="158">
        <f>S431*H431</f>
        <v>0</v>
      </c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R431" s="159" t="s">
        <v>181</v>
      </c>
      <c r="AT431" s="159" t="s">
        <v>148</v>
      </c>
      <c r="AU431" s="159" t="s">
        <v>86</v>
      </c>
      <c r="AY431" s="18" t="s">
        <v>145</v>
      </c>
      <c r="BE431" s="160">
        <f>IF(N431="základní",J431,0)</f>
        <v>0</v>
      </c>
      <c r="BF431" s="160">
        <f>IF(N431="snížená",J431,0)</f>
        <v>0</v>
      </c>
      <c r="BG431" s="160">
        <f>IF(N431="zákl. přenesená",J431,0)</f>
        <v>0</v>
      </c>
      <c r="BH431" s="160">
        <f>IF(N431="sníž. přenesená",J431,0)</f>
        <v>0</v>
      </c>
      <c r="BI431" s="160">
        <f>IF(N431="nulová",J431,0)</f>
        <v>0</v>
      </c>
      <c r="BJ431" s="18" t="s">
        <v>19</v>
      </c>
      <c r="BK431" s="160">
        <f>ROUND(I431*H431,2)</f>
        <v>0</v>
      </c>
      <c r="BL431" s="18" t="s">
        <v>181</v>
      </c>
      <c r="BM431" s="159" t="s">
        <v>778</v>
      </c>
    </row>
    <row r="432" spans="2:51" s="15" customFormat="1" ht="12">
      <c r="B432" s="176"/>
      <c r="D432" s="162" t="s">
        <v>154</v>
      </c>
      <c r="E432" s="177" t="s">
        <v>1</v>
      </c>
      <c r="F432" s="178" t="s">
        <v>779</v>
      </c>
      <c r="H432" s="177" t="s">
        <v>1</v>
      </c>
      <c r="L432" s="176"/>
      <c r="M432" s="179"/>
      <c r="N432" s="180"/>
      <c r="O432" s="180"/>
      <c r="P432" s="180"/>
      <c r="Q432" s="180"/>
      <c r="R432" s="180"/>
      <c r="S432" s="180"/>
      <c r="T432" s="181"/>
      <c r="AT432" s="177" t="s">
        <v>154</v>
      </c>
      <c r="AU432" s="177" t="s">
        <v>86</v>
      </c>
      <c r="AV432" s="15" t="s">
        <v>19</v>
      </c>
      <c r="AW432" s="15" t="s">
        <v>34</v>
      </c>
      <c r="AX432" s="15" t="s">
        <v>79</v>
      </c>
      <c r="AY432" s="177" t="s">
        <v>145</v>
      </c>
    </row>
    <row r="433" spans="2:51" s="13" customFormat="1" ht="12">
      <c r="B433" s="161"/>
      <c r="D433" s="162" t="s">
        <v>154</v>
      </c>
      <c r="E433" s="163" t="s">
        <v>1</v>
      </c>
      <c r="F433" s="164" t="s">
        <v>780</v>
      </c>
      <c r="H433" s="165">
        <v>0.928</v>
      </c>
      <c r="L433" s="161"/>
      <c r="M433" s="166"/>
      <c r="N433" s="167"/>
      <c r="O433" s="167"/>
      <c r="P433" s="167"/>
      <c r="Q433" s="167"/>
      <c r="R433" s="167"/>
      <c r="S433" s="167"/>
      <c r="T433" s="168"/>
      <c r="AT433" s="163" t="s">
        <v>154</v>
      </c>
      <c r="AU433" s="163" t="s">
        <v>86</v>
      </c>
      <c r="AV433" s="13" t="s">
        <v>86</v>
      </c>
      <c r="AW433" s="13" t="s">
        <v>34</v>
      </c>
      <c r="AX433" s="13" t="s">
        <v>79</v>
      </c>
      <c r="AY433" s="163" t="s">
        <v>145</v>
      </c>
    </row>
    <row r="434" spans="2:51" s="13" customFormat="1" ht="12">
      <c r="B434" s="161"/>
      <c r="D434" s="162" t="s">
        <v>154</v>
      </c>
      <c r="E434" s="163" t="s">
        <v>1</v>
      </c>
      <c r="F434" s="164" t="s">
        <v>781</v>
      </c>
      <c r="H434" s="165">
        <v>0.948</v>
      </c>
      <c r="L434" s="161"/>
      <c r="M434" s="166"/>
      <c r="N434" s="167"/>
      <c r="O434" s="167"/>
      <c r="P434" s="167"/>
      <c r="Q434" s="167"/>
      <c r="R434" s="167"/>
      <c r="S434" s="167"/>
      <c r="T434" s="168"/>
      <c r="AT434" s="163" t="s">
        <v>154</v>
      </c>
      <c r="AU434" s="163" t="s">
        <v>86</v>
      </c>
      <c r="AV434" s="13" t="s">
        <v>86</v>
      </c>
      <c r="AW434" s="13" t="s">
        <v>34</v>
      </c>
      <c r="AX434" s="13" t="s">
        <v>79</v>
      </c>
      <c r="AY434" s="163" t="s">
        <v>145</v>
      </c>
    </row>
    <row r="435" spans="2:51" s="14" customFormat="1" ht="12">
      <c r="B435" s="169"/>
      <c r="D435" s="162" t="s">
        <v>154</v>
      </c>
      <c r="E435" s="170" t="s">
        <v>1</v>
      </c>
      <c r="F435" s="171" t="s">
        <v>187</v>
      </c>
      <c r="H435" s="172">
        <v>1.876</v>
      </c>
      <c r="L435" s="169"/>
      <c r="M435" s="173"/>
      <c r="N435" s="174"/>
      <c r="O435" s="174"/>
      <c r="P435" s="174"/>
      <c r="Q435" s="174"/>
      <c r="R435" s="174"/>
      <c r="S435" s="174"/>
      <c r="T435" s="175"/>
      <c r="AT435" s="170" t="s">
        <v>154</v>
      </c>
      <c r="AU435" s="170" t="s">
        <v>86</v>
      </c>
      <c r="AV435" s="14" t="s">
        <v>152</v>
      </c>
      <c r="AW435" s="14" t="s">
        <v>34</v>
      </c>
      <c r="AX435" s="14" t="s">
        <v>19</v>
      </c>
      <c r="AY435" s="170" t="s">
        <v>145</v>
      </c>
    </row>
    <row r="436" spans="1:65" s="2" customFormat="1" ht="21.75" customHeight="1">
      <c r="A436" s="30"/>
      <c r="B436" s="147"/>
      <c r="C436" s="148" t="s">
        <v>782</v>
      </c>
      <c r="D436" s="148" t="s">
        <v>148</v>
      </c>
      <c r="E436" s="149" t="s">
        <v>783</v>
      </c>
      <c r="F436" s="150" t="s">
        <v>784</v>
      </c>
      <c r="G436" s="151" t="s">
        <v>215</v>
      </c>
      <c r="H436" s="152">
        <v>1.876</v>
      </c>
      <c r="I436" s="153">
        <v>0</v>
      </c>
      <c r="J436" s="153">
        <f>ROUND(I436*H436,2)</f>
        <v>0</v>
      </c>
      <c r="K436" s="154"/>
      <c r="L436" s="31"/>
      <c r="M436" s="155" t="s">
        <v>1</v>
      </c>
      <c r="N436" s="156" t="s">
        <v>44</v>
      </c>
      <c r="O436" s="157">
        <v>0.172</v>
      </c>
      <c r="P436" s="157">
        <f>O436*H436</f>
        <v>0.32267199999999996</v>
      </c>
      <c r="Q436" s="157">
        <v>0.00012305</v>
      </c>
      <c r="R436" s="157">
        <f>Q436*H436</f>
        <v>0.0002308418</v>
      </c>
      <c r="S436" s="157">
        <v>0</v>
      </c>
      <c r="T436" s="158">
        <f>S436*H436</f>
        <v>0</v>
      </c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R436" s="159" t="s">
        <v>181</v>
      </c>
      <c r="AT436" s="159" t="s">
        <v>148</v>
      </c>
      <c r="AU436" s="159" t="s">
        <v>86</v>
      </c>
      <c r="AY436" s="18" t="s">
        <v>145</v>
      </c>
      <c r="BE436" s="160">
        <f>IF(N436="základní",J436,0)</f>
        <v>0</v>
      </c>
      <c r="BF436" s="160">
        <f>IF(N436="snížená",J436,0)</f>
        <v>0</v>
      </c>
      <c r="BG436" s="160">
        <f>IF(N436="zákl. přenesená",J436,0)</f>
        <v>0</v>
      </c>
      <c r="BH436" s="160">
        <f>IF(N436="sníž. přenesená",J436,0)</f>
        <v>0</v>
      </c>
      <c r="BI436" s="160">
        <f>IF(N436="nulová",J436,0)</f>
        <v>0</v>
      </c>
      <c r="BJ436" s="18" t="s">
        <v>19</v>
      </c>
      <c r="BK436" s="160">
        <f>ROUND(I436*H436,2)</f>
        <v>0</v>
      </c>
      <c r="BL436" s="18" t="s">
        <v>181</v>
      </c>
      <c r="BM436" s="159" t="s">
        <v>785</v>
      </c>
    </row>
    <row r="437" spans="1:65" s="2" customFormat="1" ht="21.75" customHeight="1">
      <c r="A437" s="30"/>
      <c r="B437" s="147"/>
      <c r="C437" s="148" t="s">
        <v>786</v>
      </c>
      <c r="D437" s="148" t="s">
        <v>148</v>
      </c>
      <c r="E437" s="149" t="s">
        <v>787</v>
      </c>
      <c r="F437" s="150" t="s">
        <v>788</v>
      </c>
      <c r="G437" s="151" t="s">
        <v>215</v>
      </c>
      <c r="H437" s="152">
        <v>362.073</v>
      </c>
      <c r="I437" s="153">
        <v>0</v>
      </c>
      <c r="J437" s="153">
        <f>ROUND(I437*H437,2)</f>
        <v>0</v>
      </c>
      <c r="K437" s="154"/>
      <c r="L437" s="31"/>
      <c r="M437" s="155" t="s">
        <v>1</v>
      </c>
      <c r="N437" s="156" t="s">
        <v>44</v>
      </c>
      <c r="O437" s="157">
        <v>0.075</v>
      </c>
      <c r="P437" s="157">
        <f>O437*H437</f>
        <v>27.155475</v>
      </c>
      <c r="Q437" s="157">
        <v>0.000105</v>
      </c>
      <c r="R437" s="157">
        <f>Q437*H437</f>
        <v>0.038017665</v>
      </c>
      <c r="S437" s="157">
        <v>0</v>
      </c>
      <c r="T437" s="158">
        <f>S437*H437</f>
        <v>0</v>
      </c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R437" s="159" t="s">
        <v>181</v>
      </c>
      <c r="AT437" s="159" t="s">
        <v>148</v>
      </c>
      <c r="AU437" s="159" t="s">
        <v>86</v>
      </c>
      <c r="AY437" s="18" t="s">
        <v>145</v>
      </c>
      <c r="BE437" s="160">
        <f>IF(N437="základní",J437,0)</f>
        <v>0</v>
      </c>
      <c r="BF437" s="160">
        <f>IF(N437="snížená",J437,0)</f>
        <v>0</v>
      </c>
      <c r="BG437" s="160">
        <f>IF(N437="zákl. přenesená",J437,0)</f>
        <v>0</v>
      </c>
      <c r="BH437" s="160">
        <f>IF(N437="sníž. přenesená",J437,0)</f>
        <v>0</v>
      </c>
      <c r="BI437" s="160">
        <f>IF(N437="nulová",J437,0)</f>
        <v>0</v>
      </c>
      <c r="BJ437" s="18" t="s">
        <v>19</v>
      </c>
      <c r="BK437" s="160">
        <f>ROUND(I437*H437,2)</f>
        <v>0</v>
      </c>
      <c r="BL437" s="18" t="s">
        <v>181</v>
      </c>
      <c r="BM437" s="159" t="s">
        <v>789</v>
      </c>
    </row>
    <row r="438" spans="1:65" s="2" customFormat="1" ht="21.75" customHeight="1">
      <c r="A438" s="30"/>
      <c r="B438" s="147"/>
      <c r="C438" s="148" t="s">
        <v>790</v>
      </c>
      <c r="D438" s="148" t="s">
        <v>148</v>
      </c>
      <c r="E438" s="149" t="s">
        <v>791</v>
      </c>
      <c r="F438" s="150" t="s">
        <v>792</v>
      </c>
      <c r="G438" s="151" t="s">
        <v>215</v>
      </c>
      <c r="H438" s="152">
        <v>362.073</v>
      </c>
      <c r="I438" s="153">
        <v>0</v>
      </c>
      <c r="J438" s="153">
        <f>ROUND(I438*H438,2)</f>
        <v>0</v>
      </c>
      <c r="K438" s="154"/>
      <c r="L438" s="31"/>
      <c r="M438" s="155" t="s">
        <v>1</v>
      </c>
      <c r="N438" s="156" t="s">
        <v>44</v>
      </c>
      <c r="O438" s="157">
        <v>0.218</v>
      </c>
      <c r="P438" s="157">
        <f>O438*H438</f>
        <v>78.93191399999999</v>
      </c>
      <c r="Q438" s="157">
        <v>0.00083328</v>
      </c>
      <c r="R438" s="157">
        <f>Q438*H438</f>
        <v>0.30170818944</v>
      </c>
      <c r="S438" s="157">
        <v>0</v>
      </c>
      <c r="T438" s="158">
        <f>S438*H438</f>
        <v>0</v>
      </c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R438" s="159" t="s">
        <v>181</v>
      </c>
      <c r="AT438" s="159" t="s">
        <v>148</v>
      </c>
      <c r="AU438" s="159" t="s">
        <v>86</v>
      </c>
      <c r="AY438" s="18" t="s">
        <v>145</v>
      </c>
      <c r="BE438" s="160">
        <f>IF(N438="základní",J438,0)</f>
        <v>0</v>
      </c>
      <c r="BF438" s="160">
        <f>IF(N438="snížená",J438,0)</f>
        <v>0</v>
      </c>
      <c r="BG438" s="160">
        <f>IF(N438="zákl. přenesená",J438,0)</f>
        <v>0</v>
      </c>
      <c r="BH438" s="160">
        <f>IF(N438="sníž. přenesená",J438,0)</f>
        <v>0</v>
      </c>
      <c r="BI438" s="160">
        <f>IF(N438="nulová",J438,0)</f>
        <v>0</v>
      </c>
      <c r="BJ438" s="18" t="s">
        <v>19</v>
      </c>
      <c r="BK438" s="160">
        <f>ROUND(I438*H438,2)</f>
        <v>0</v>
      </c>
      <c r="BL438" s="18" t="s">
        <v>181</v>
      </c>
      <c r="BM438" s="159" t="s">
        <v>793</v>
      </c>
    </row>
    <row r="439" spans="2:51" s="15" customFormat="1" ht="12">
      <c r="B439" s="176"/>
      <c r="D439" s="162" t="s">
        <v>154</v>
      </c>
      <c r="E439" s="177" t="s">
        <v>1</v>
      </c>
      <c r="F439" s="178" t="s">
        <v>794</v>
      </c>
      <c r="H439" s="177" t="s">
        <v>1</v>
      </c>
      <c r="L439" s="176"/>
      <c r="M439" s="179"/>
      <c r="N439" s="180"/>
      <c r="O439" s="180"/>
      <c r="P439" s="180"/>
      <c r="Q439" s="180"/>
      <c r="R439" s="180"/>
      <c r="S439" s="180"/>
      <c r="T439" s="181"/>
      <c r="AT439" s="177" t="s">
        <v>154</v>
      </c>
      <c r="AU439" s="177" t="s">
        <v>86</v>
      </c>
      <c r="AV439" s="15" t="s">
        <v>19</v>
      </c>
      <c r="AW439" s="15" t="s">
        <v>34</v>
      </c>
      <c r="AX439" s="15" t="s">
        <v>79</v>
      </c>
      <c r="AY439" s="177" t="s">
        <v>145</v>
      </c>
    </row>
    <row r="440" spans="2:51" s="13" customFormat="1" ht="12">
      <c r="B440" s="161"/>
      <c r="D440" s="162" t="s">
        <v>154</v>
      </c>
      <c r="E440" s="163" t="s">
        <v>1</v>
      </c>
      <c r="F440" s="164" t="s">
        <v>379</v>
      </c>
      <c r="H440" s="165">
        <v>202.044</v>
      </c>
      <c r="L440" s="161"/>
      <c r="M440" s="166"/>
      <c r="N440" s="167"/>
      <c r="O440" s="167"/>
      <c r="P440" s="167"/>
      <c r="Q440" s="167"/>
      <c r="R440" s="167"/>
      <c r="S440" s="167"/>
      <c r="T440" s="168"/>
      <c r="AT440" s="163" t="s">
        <v>154</v>
      </c>
      <c r="AU440" s="163" t="s">
        <v>86</v>
      </c>
      <c r="AV440" s="13" t="s">
        <v>86</v>
      </c>
      <c r="AW440" s="13" t="s">
        <v>34</v>
      </c>
      <c r="AX440" s="13" t="s">
        <v>79</v>
      </c>
      <c r="AY440" s="163" t="s">
        <v>145</v>
      </c>
    </row>
    <row r="441" spans="2:51" s="13" customFormat="1" ht="12">
      <c r="B441" s="161"/>
      <c r="D441" s="162" t="s">
        <v>154</v>
      </c>
      <c r="E441" s="163" t="s">
        <v>1</v>
      </c>
      <c r="F441" s="164" t="s">
        <v>380</v>
      </c>
      <c r="H441" s="165">
        <v>84.344</v>
      </c>
      <c r="L441" s="161"/>
      <c r="M441" s="166"/>
      <c r="N441" s="167"/>
      <c r="O441" s="167"/>
      <c r="P441" s="167"/>
      <c r="Q441" s="167"/>
      <c r="R441" s="167"/>
      <c r="S441" s="167"/>
      <c r="T441" s="168"/>
      <c r="AT441" s="163" t="s">
        <v>154</v>
      </c>
      <c r="AU441" s="163" t="s">
        <v>86</v>
      </c>
      <c r="AV441" s="13" t="s">
        <v>86</v>
      </c>
      <c r="AW441" s="13" t="s">
        <v>34</v>
      </c>
      <c r="AX441" s="13" t="s">
        <v>79</v>
      </c>
      <c r="AY441" s="163" t="s">
        <v>145</v>
      </c>
    </row>
    <row r="442" spans="2:51" s="13" customFormat="1" ht="12">
      <c r="B442" s="161"/>
      <c r="D442" s="162" t="s">
        <v>154</v>
      </c>
      <c r="E442" s="163" t="s">
        <v>1</v>
      </c>
      <c r="F442" s="164" t="s">
        <v>381</v>
      </c>
      <c r="H442" s="165">
        <v>96.811</v>
      </c>
      <c r="L442" s="161"/>
      <c r="M442" s="166"/>
      <c r="N442" s="167"/>
      <c r="O442" s="167"/>
      <c r="P442" s="167"/>
      <c r="Q442" s="167"/>
      <c r="R442" s="167"/>
      <c r="S442" s="167"/>
      <c r="T442" s="168"/>
      <c r="AT442" s="163" t="s">
        <v>154</v>
      </c>
      <c r="AU442" s="163" t="s">
        <v>86</v>
      </c>
      <c r="AV442" s="13" t="s">
        <v>86</v>
      </c>
      <c r="AW442" s="13" t="s">
        <v>34</v>
      </c>
      <c r="AX442" s="13" t="s">
        <v>79</v>
      </c>
      <c r="AY442" s="163" t="s">
        <v>145</v>
      </c>
    </row>
    <row r="443" spans="2:51" s="13" customFormat="1" ht="12">
      <c r="B443" s="161"/>
      <c r="D443" s="162" t="s">
        <v>154</v>
      </c>
      <c r="E443" s="163" t="s">
        <v>1</v>
      </c>
      <c r="F443" s="164" t="s">
        <v>351</v>
      </c>
      <c r="H443" s="165">
        <v>-3.52</v>
      </c>
      <c r="L443" s="161"/>
      <c r="M443" s="166"/>
      <c r="N443" s="167"/>
      <c r="O443" s="167"/>
      <c r="P443" s="167"/>
      <c r="Q443" s="167"/>
      <c r="R443" s="167"/>
      <c r="S443" s="167"/>
      <c r="T443" s="168"/>
      <c r="AT443" s="163" t="s">
        <v>154</v>
      </c>
      <c r="AU443" s="163" t="s">
        <v>86</v>
      </c>
      <c r="AV443" s="13" t="s">
        <v>86</v>
      </c>
      <c r="AW443" s="13" t="s">
        <v>34</v>
      </c>
      <c r="AX443" s="13" t="s">
        <v>79</v>
      </c>
      <c r="AY443" s="163" t="s">
        <v>145</v>
      </c>
    </row>
    <row r="444" spans="2:51" s="13" customFormat="1" ht="12">
      <c r="B444" s="161"/>
      <c r="D444" s="162" t="s">
        <v>154</v>
      </c>
      <c r="E444" s="163" t="s">
        <v>1</v>
      </c>
      <c r="F444" s="164" t="s">
        <v>382</v>
      </c>
      <c r="H444" s="165">
        <v>-10.5</v>
      </c>
      <c r="L444" s="161"/>
      <c r="M444" s="166"/>
      <c r="N444" s="167"/>
      <c r="O444" s="167"/>
      <c r="P444" s="167"/>
      <c r="Q444" s="167"/>
      <c r="R444" s="167"/>
      <c r="S444" s="167"/>
      <c r="T444" s="168"/>
      <c r="AT444" s="163" t="s">
        <v>154</v>
      </c>
      <c r="AU444" s="163" t="s">
        <v>86</v>
      </c>
      <c r="AV444" s="13" t="s">
        <v>86</v>
      </c>
      <c r="AW444" s="13" t="s">
        <v>34</v>
      </c>
      <c r="AX444" s="13" t="s">
        <v>79</v>
      </c>
      <c r="AY444" s="163" t="s">
        <v>145</v>
      </c>
    </row>
    <row r="445" spans="2:51" s="13" customFormat="1" ht="12">
      <c r="B445" s="161"/>
      <c r="D445" s="162" t="s">
        <v>154</v>
      </c>
      <c r="E445" s="163" t="s">
        <v>1</v>
      </c>
      <c r="F445" s="164" t="s">
        <v>383</v>
      </c>
      <c r="H445" s="165">
        <v>-9.072</v>
      </c>
      <c r="L445" s="161"/>
      <c r="M445" s="166"/>
      <c r="N445" s="167"/>
      <c r="O445" s="167"/>
      <c r="P445" s="167"/>
      <c r="Q445" s="167"/>
      <c r="R445" s="167"/>
      <c r="S445" s="167"/>
      <c r="T445" s="168"/>
      <c r="AT445" s="163" t="s">
        <v>154</v>
      </c>
      <c r="AU445" s="163" t="s">
        <v>86</v>
      </c>
      <c r="AV445" s="13" t="s">
        <v>86</v>
      </c>
      <c r="AW445" s="13" t="s">
        <v>34</v>
      </c>
      <c r="AX445" s="13" t="s">
        <v>79</v>
      </c>
      <c r="AY445" s="163" t="s">
        <v>145</v>
      </c>
    </row>
    <row r="446" spans="2:51" s="13" customFormat="1" ht="12">
      <c r="B446" s="161"/>
      <c r="D446" s="162" t="s">
        <v>154</v>
      </c>
      <c r="E446" s="163" t="s">
        <v>1</v>
      </c>
      <c r="F446" s="164" t="s">
        <v>352</v>
      </c>
      <c r="H446" s="165">
        <v>-6.93</v>
      </c>
      <c r="L446" s="161"/>
      <c r="M446" s="166"/>
      <c r="N446" s="167"/>
      <c r="O446" s="167"/>
      <c r="P446" s="167"/>
      <c r="Q446" s="167"/>
      <c r="R446" s="167"/>
      <c r="S446" s="167"/>
      <c r="T446" s="168"/>
      <c r="AT446" s="163" t="s">
        <v>154</v>
      </c>
      <c r="AU446" s="163" t="s">
        <v>86</v>
      </c>
      <c r="AV446" s="13" t="s">
        <v>86</v>
      </c>
      <c r="AW446" s="13" t="s">
        <v>34</v>
      </c>
      <c r="AX446" s="13" t="s">
        <v>79</v>
      </c>
      <c r="AY446" s="163" t="s">
        <v>145</v>
      </c>
    </row>
    <row r="447" spans="2:51" s="13" customFormat="1" ht="12">
      <c r="B447" s="161"/>
      <c r="D447" s="162" t="s">
        <v>154</v>
      </c>
      <c r="E447" s="163" t="s">
        <v>1</v>
      </c>
      <c r="F447" s="164" t="s">
        <v>384</v>
      </c>
      <c r="H447" s="165">
        <v>-4.48</v>
      </c>
      <c r="L447" s="161"/>
      <c r="M447" s="166"/>
      <c r="N447" s="167"/>
      <c r="O447" s="167"/>
      <c r="P447" s="167"/>
      <c r="Q447" s="167"/>
      <c r="R447" s="167"/>
      <c r="S447" s="167"/>
      <c r="T447" s="168"/>
      <c r="AT447" s="163" t="s">
        <v>154</v>
      </c>
      <c r="AU447" s="163" t="s">
        <v>86</v>
      </c>
      <c r="AV447" s="13" t="s">
        <v>86</v>
      </c>
      <c r="AW447" s="13" t="s">
        <v>34</v>
      </c>
      <c r="AX447" s="13" t="s">
        <v>79</v>
      </c>
      <c r="AY447" s="163" t="s">
        <v>145</v>
      </c>
    </row>
    <row r="448" spans="2:51" s="13" customFormat="1" ht="12">
      <c r="B448" s="161"/>
      <c r="D448" s="162" t="s">
        <v>154</v>
      </c>
      <c r="E448" s="163" t="s">
        <v>1</v>
      </c>
      <c r="F448" s="164" t="s">
        <v>385</v>
      </c>
      <c r="H448" s="165">
        <v>2.08</v>
      </c>
      <c r="L448" s="161"/>
      <c r="M448" s="166"/>
      <c r="N448" s="167"/>
      <c r="O448" s="167"/>
      <c r="P448" s="167"/>
      <c r="Q448" s="167"/>
      <c r="R448" s="167"/>
      <c r="S448" s="167"/>
      <c r="T448" s="168"/>
      <c r="AT448" s="163" t="s">
        <v>154</v>
      </c>
      <c r="AU448" s="163" t="s">
        <v>86</v>
      </c>
      <c r="AV448" s="13" t="s">
        <v>86</v>
      </c>
      <c r="AW448" s="13" t="s">
        <v>34</v>
      </c>
      <c r="AX448" s="13" t="s">
        <v>79</v>
      </c>
      <c r="AY448" s="163" t="s">
        <v>145</v>
      </c>
    </row>
    <row r="449" spans="2:51" s="13" customFormat="1" ht="12">
      <c r="B449" s="161"/>
      <c r="D449" s="162" t="s">
        <v>154</v>
      </c>
      <c r="E449" s="163" t="s">
        <v>1</v>
      </c>
      <c r="F449" s="164" t="s">
        <v>386</v>
      </c>
      <c r="H449" s="165">
        <v>5.2</v>
      </c>
      <c r="L449" s="161"/>
      <c r="M449" s="166"/>
      <c r="N449" s="167"/>
      <c r="O449" s="167"/>
      <c r="P449" s="167"/>
      <c r="Q449" s="167"/>
      <c r="R449" s="167"/>
      <c r="S449" s="167"/>
      <c r="T449" s="168"/>
      <c r="AT449" s="163" t="s">
        <v>154</v>
      </c>
      <c r="AU449" s="163" t="s">
        <v>86</v>
      </c>
      <c r="AV449" s="13" t="s">
        <v>86</v>
      </c>
      <c r="AW449" s="13" t="s">
        <v>34</v>
      </c>
      <c r="AX449" s="13" t="s">
        <v>79</v>
      </c>
      <c r="AY449" s="163" t="s">
        <v>145</v>
      </c>
    </row>
    <row r="450" spans="2:51" s="13" customFormat="1" ht="12">
      <c r="B450" s="161"/>
      <c r="D450" s="162" t="s">
        <v>154</v>
      </c>
      <c r="E450" s="163" t="s">
        <v>1</v>
      </c>
      <c r="F450" s="164" t="s">
        <v>387</v>
      </c>
      <c r="H450" s="165">
        <v>4.086</v>
      </c>
      <c r="L450" s="161"/>
      <c r="M450" s="166"/>
      <c r="N450" s="167"/>
      <c r="O450" s="167"/>
      <c r="P450" s="167"/>
      <c r="Q450" s="167"/>
      <c r="R450" s="167"/>
      <c r="S450" s="167"/>
      <c r="T450" s="168"/>
      <c r="AT450" s="163" t="s">
        <v>154</v>
      </c>
      <c r="AU450" s="163" t="s">
        <v>86</v>
      </c>
      <c r="AV450" s="13" t="s">
        <v>86</v>
      </c>
      <c r="AW450" s="13" t="s">
        <v>34</v>
      </c>
      <c r="AX450" s="13" t="s">
        <v>79</v>
      </c>
      <c r="AY450" s="163" t="s">
        <v>145</v>
      </c>
    </row>
    <row r="451" spans="2:51" s="13" customFormat="1" ht="12">
      <c r="B451" s="161"/>
      <c r="D451" s="162" t="s">
        <v>154</v>
      </c>
      <c r="E451" s="163" t="s">
        <v>1</v>
      </c>
      <c r="F451" s="164" t="s">
        <v>355</v>
      </c>
      <c r="H451" s="165">
        <v>2.01</v>
      </c>
      <c r="L451" s="161"/>
      <c r="M451" s="166"/>
      <c r="N451" s="167"/>
      <c r="O451" s="167"/>
      <c r="P451" s="167"/>
      <c r="Q451" s="167"/>
      <c r="R451" s="167"/>
      <c r="S451" s="167"/>
      <c r="T451" s="168"/>
      <c r="AT451" s="163" t="s">
        <v>154</v>
      </c>
      <c r="AU451" s="163" t="s">
        <v>86</v>
      </c>
      <c r="AV451" s="13" t="s">
        <v>86</v>
      </c>
      <c r="AW451" s="13" t="s">
        <v>34</v>
      </c>
      <c r="AX451" s="13" t="s">
        <v>79</v>
      </c>
      <c r="AY451" s="163" t="s">
        <v>145</v>
      </c>
    </row>
    <row r="452" spans="2:51" s="14" customFormat="1" ht="12">
      <c r="B452" s="169"/>
      <c r="D452" s="162" t="s">
        <v>154</v>
      </c>
      <c r="E452" s="170" t="s">
        <v>1</v>
      </c>
      <c r="F452" s="171" t="s">
        <v>187</v>
      </c>
      <c r="H452" s="172">
        <v>362.07300000000004</v>
      </c>
      <c r="L452" s="169"/>
      <c r="M452" s="173"/>
      <c r="N452" s="174"/>
      <c r="O452" s="174"/>
      <c r="P452" s="174"/>
      <c r="Q452" s="174"/>
      <c r="R452" s="174"/>
      <c r="S452" s="174"/>
      <c r="T452" s="175"/>
      <c r="AT452" s="170" t="s">
        <v>154</v>
      </c>
      <c r="AU452" s="170" t="s">
        <v>86</v>
      </c>
      <c r="AV452" s="14" t="s">
        <v>152</v>
      </c>
      <c r="AW452" s="14" t="s">
        <v>34</v>
      </c>
      <c r="AX452" s="14" t="s">
        <v>19</v>
      </c>
      <c r="AY452" s="170" t="s">
        <v>145</v>
      </c>
    </row>
    <row r="453" spans="1:65" s="2" customFormat="1" ht="21.75" customHeight="1">
      <c r="A453" s="30"/>
      <c r="B453" s="147"/>
      <c r="C453" s="148" t="s">
        <v>795</v>
      </c>
      <c r="D453" s="148" t="s">
        <v>148</v>
      </c>
      <c r="E453" s="149" t="s">
        <v>796</v>
      </c>
      <c r="F453" s="150" t="s">
        <v>797</v>
      </c>
      <c r="G453" s="151" t="s">
        <v>215</v>
      </c>
      <c r="H453" s="152">
        <v>362.073</v>
      </c>
      <c r="I453" s="153">
        <v>0</v>
      </c>
      <c r="J453" s="153">
        <f>ROUND(I453*H453,2)</f>
        <v>0</v>
      </c>
      <c r="K453" s="154"/>
      <c r="L453" s="31"/>
      <c r="M453" s="155" t="s">
        <v>1</v>
      </c>
      <c r="N453" s="156" t="s">
        <v>44</v>
      </c>
      <c r="O453" s="157">
        <v>0</v>
      </c>
      <c r="P453" s="157">
        <f>O453*H453</f>
        <v>0</v>
      </c>
      <c r="Q453" s="157">
        <v>5.46E-06</v>
      </c>
      <c r="R453" s="157">
        <f>Q453*H453</f>
        <v>0.00197691858</v>
      </c>
      <c r="S453" s="157">
        <v>0</v>
      </c>
      <c r="T453" s="158">
        <f>S453*H453</f>
        <v>0</v>
      </c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R453" s="159" t="s">
        <v>181</v>
      </c>
      <c r="AT453" s="159" t="s">
        <v>148</v>
      </c>
      <c r="AU453" s="159" t="s">
        <v>86</v>
      </c>
      <c r="AY453" s="18" t="s">
        <v>145</v>
      </c>
      <c r="BE453" s="160">
        <f>IF(N453="základní",J453,0)</f>
        <v>0</v>
      </c>
      <c r="BF453" s="160">
        <f>IF(N453="snížená",J453,0)</f>
        <v>0</v>
      </c>
      <c r="BG453" s="160">
        <f>IF(N453="zákl. přenesená",J453,0)</f>
        <v>0</v>
      </c>
      <c r="BH453" s="160">
        <f>IF(N453="sníž. přenesená",J453,0)</f>
        <v>0</v>
      </c>
      <c r="BI453" s="160">
        <f>IF(N453="nulová",J453,0)</f>
        <v>0</v>
      </c>
      <c r="BJ453" s="18" t="s">
        <v>19</v>
      </c>
      <c r="BK453" s="160">
        <f>ROUND(I453*H453,2)</f>
        <v>0</v>
      </c>
      <c r="BL453" s="18" t="s">
        <v>181</v>
      </c>
      <c r="BM453" s="159" t="s">
        <v>798</v>
      </c>
    </row>
    <row r="454" spans="2:63" s="12" customFormat="1" ht="22.9" customHeight="1">
      <c r="B454" s="135"/>
      <c r="D454" s="136" t="s">
        <v>78</v>
      </c>
      <c r="E454" s="145" t="s">
        <v>799</v>
      </c>
      <c r="F454" s="145" t="s">
        <v>800</v>
      </c>
      <c r="J454" s="146">
        <f>BK454</f>
        <v>0</v>
      </c>
      <c r="L454" s="135"/>
      <c r="M454" s="139"/>
      <c r="N454" s="140"/>
      <c r="O454" s="140"/>
      <c r="P454" s="141">
        <f>SUM(P455:P469)</f>
        <v>64.17295</v>
      </c>
      <c r="Q454" s="140"/>
      <c r="R454" s="141">
        <f>SUM(R455:R469)</f>
        <v>0.223796736</v>
      </c>
      <c r="S454" s="140"/>
      <c r="T454" s="142">
        <f>SUM(T455:T469)</f>
        <v>0</v>
      </c>
      <c r="AR454" s="136" t="s">
        <v>86</v>
      </c>
      <c r="AT454" s="143" t="s">
        <v>78</v>
      </c>
      <c r="AU454" s="143" t="s">
        <v>19</v>
      </c>
      <c r="AY454" s="136" t="s">
        <v>145</v>
      </c>
      <c r="BK454" s="144">
        <f>SUM(BK455:BK469)</f>
        <v>0</v>
      </c>
    </row>
    <row r="455" spans="1:65" s="2" customFormat="1" ht="21.75" customHeight="1">
      <c r="A455" s="30"/>
      <c r="B455" s="147"/>
      <c r="C455" s="148" t="s">
        <v>801</v>
      </c>
      <c r="D455" s="148" t="s">
        <v>148</v>
      </c>
      <c r="E455" s="149" t="s">
        <v>802</v>
      </c>
      <c r="F455" s="150" t="s">
        <v>803</v>
      </c>
      <c r="G455" s="151" t="s">
        <v>215</v>
      </c>
      <c r="H455" s="152">
        <v>418.28</v>
      </c>
      <c r="I455" s="153">
        <v>0</v>
      </c>
      <c r="J455" s="153">
        <f>ROUND(I455*H455,2)</f>
        <v>0</v>
      </c>
      <c r="K455" s="154"/>
      <c r="L455" s="31"/>
      <c r="M455" s="155" t="s">
        <v>1</v>
      </c>
      <c r="N455" s="156" t="s">
        <v>44</v>
      </c>
      <c r="O455" s="157">
        <v>0.033</v>
      </c>
      <c r="P455" s="157">
        <f>O455*H455</f>
        <v>13.80324</v>
      </c>
      <c r="Q455" s="157">
        <v>0.0002012</v>
      </c>
      <c r="R455" s="157">
        <f>Q455*H455</f>
        <v>0.084157936</v>
      </c>
      <c r="S455" s="157">
        <v>0</v>
      </c>
      <c r="T455" s="158">
        <f>S455*H455</f>
        <v>0</v>
      </c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R455" s="159" t="s">
        <v>181</v>
      </c>
      <c r="AT455" s="159" t="s">
        <v>148</v>
      </c>
      <c r="AU455" s="159" t="s">
        <v>86</v>
      </c>
      <c r="AY455" s="18" t="s">
        <v>145</v>
      </c>
      <c r="BE455" s="160">
        <f>IF(N455="základní",J455,0)</f>
        <v>0</v>
      </c>
      <c r="BF455" s="160">
        <f>IF(N455="snížená",J455,0)</f>
        <v>0</v>
      </c>
      <c r="BG455" s="160">
        <f>IF(N455="zákl. přenesená",J455,0)</f>
        <v>0</v>
      </c>
      <c r="BH455" s="160">
        <f>IF(N455="sníž. přenesená",J455,0)</f>
        <v>0</v>
      </c>
      <c r="BI455" s="160">
        <f>IF(N455="nulová",J455,0)</f>
        <v>0</v>
      </c>
      <c r="BJ455" s="18" t="s">
        <v>19</v>
      </c>
      <c r="BK455" s="160">
        <f>ROUND(I455*H455,2)</f>
        <v>0</v>
      </c>
      <c r="BL455" s="18" t="s">
        <v>181</v>
      </c>
      <c r="BM455" s="159" t="s">
        <v>804</v>
      </c>
    </row>
    <row r="456" spans="2:51" s="13" customFormat="1" ht="12">
      <c r="B456" s="161"/>
      <c r="D456" s="162" t="s">
        <v>154</v>
      </c>
      <c r="E456" s="163" t="s">
        <v>1</v>
      </c>
      <c r="F456" s="164" t="s">
        <v>805</v>
      </c>
      <c r="H456" s="165">
        <v>51.1</v>
      </c>
      <c r="L456" s="161"/>
      <c r="M456" s="166"/>
      <c r="N456" s="167"/>
      <c r="O456" s="167"/>
      <c r="P456" s="167"/>
      <c r="Q456" s="167"/>
      <c r="R456" s="167"/>
      <c r="S456" s="167"/>
      <c r="T456" s="168"/>
      <c r="AT456" s="163" t="s">
        <v>154</v>
      </c>
      <c r="AU456" s="163" t="s">
        <v>86</v>
      </c>
      <c r="AV456" s="13" t="s">
        <v>86</v>
      </c>
      <c r="AW456" s="13" t="s">
        <v>34</v>
      </c>
      <c r="AX456" s="13" t="s">
        <v>79</v>
      </c>
      <c r="AY456" s="163" t="s">
        <v>145</v>
      </c>
    </row>
    <row r="457" spans="2:51" s="13" customFormat="1" ht="12">
      <c r="B457" s="161"/>
      <c r="D457" s="162" t="s">
        <v>154</v>
      </c>
      <c r="E457" s="163" t="s">
        <v>1</v>
      </c>
      <c r="F457" s="164" t="s">
        <v>806</v>
      </c>
      <c r="H457" s="165">
        <v>59.36</v>
      </c>
      <c r="L457" s="161"/>
      <c r="M457" s="166"/>
      <c r="N457" s="167"/>
      <c r="O457" s="167"/>
      <c r="P457" s="167"/>
      <c r="Q457" s="167"/>
      <c r="R457" s="167"/>
      <c r="S457" s="167"/>
      <c r="T457" s="168"/>
      <c r="AT457" s="163" t="s">
        <v>154</v>
      </c>
      <c r="AU457" s="163" t="s">
        <v>86</v>
      </c>
      <c r="AV457" s="13" t="s">
        <v>86</v>
      </c>
      <c r="AW457" s="13" t="s">
        <v>34</v>
      </c>
      <c r="AX457" s="13" t="s">
        <v>79</v>
      </c>
      <c r="AY457" s="163" t="s">
        <v>145</v>
      </c>
    </row>
    <row r="458" spans="2:51" s="13" customFormat="1" ht="12">
      <c r="B458" s="161"/>
      <c r="D458" s="162" t="s">
        <v>154</v>
      </c>
      <c r="E458" s="163" t="s">
        <v>1</v>
      </c>
      <c r="F458" s="164" t="s">
        <v>807</v>
      </c>
      <c r="H458" s="165">
        <v>49</v>
      </c>
      <c r="L458" s="161"/>
      <c r="M458" s="166"/>
      <c r="N458" s="167"/>
      <c r="O458" s="167"/>
      <c r="P458" s="167"/>
      <c r="Q458" s="167"/>
      <c r="R458" s="167"/>
      <c r="S458" s="167"/>
      <c r="T458" s="168"/>
      <c r="AT458" s="163" t="s">
        <v>154</v>
      </c>
      <c r="AU458" s="163" t="s">
        <v>86</v>
      </c>
      <c r="AV458" s="13" t="s">
        <v>86</v>
      </c>
      <c r="AW458" s="13" t="s">
        <v>34</v>
      </c>
      <c r="AX458" s="13" t="s">
        <v>79</v>
      </c>
      <c r="AY458" s="163" t="s">
        <v>145</v>
      </c>
    </row>
    <row r="459" spans="2:51" s="13" customFormat="1" ht="12">
      <c r="B459" s="161"/>
      <c r="D459" s="162" t="s">
        <v>154</v>
      </c>
      <c r="E459" s="163" t="s">
        <v>1</v>
      </c>
      <c r="F459" s="164" t="s">
        <v>808</v>
      </c>
      <c r="H459" s="165">
        <v>59.5</v>
      </c>
      <c r="L459" s="161"/>
      <c r="M459" s="166"/>
      <c r="N459" s="167"/>
      <c r="O459" s="167"/>
      <c r="P459" s="167"/>
      <c r="Q459" s="167"/>
      <c r="R459" s="167"/>
      <c r="S459" s="167"/>
      <c r="T459" s="168"/>
      <c r="AT459" s="163" t="s">
        <v>154</v>
      </c>
      <c r="AU459" s="163" t="s">
        <v>86</v>
      </c>
      <c r="AV459" s="13" t="s">
        <v>86</v>
      </c>
      <c r="AW459" s="13" t="s">
        <v>34</v>
      </c>
      <c r="AX459" s="13" t="s">
        <v>79</v>
      </c>
      <c r="AY459" s="163" t="s">
        <v>145</v>
      </c>
    </row>
    <row r="460" spans="2:51" s="13" customFormat="1" ht="12">
      <c r="B460" s="161"/>
      <c r="D460" s="162" t="s">
        <v>154</v>
      </c>
      <c r="E460" s="163" t="s">
        <v>1</v>
      </c>
      <c r="F460" s="164" t="s">
        <v>347</v>
      </c>
      <c r="H460" s="165">
        <v>193.5</v>
      </c>
      <c r="L460" s="161"/>
      <c r="M460" s="166"/>
      <c r="N460" s="167"/>
      <c r="O460" s="167"/>
      <c r="P460" s="167"/>
      <c r="Q460" s="167"/>
      <c r="R460" s="167"/>
      <c r="S460" s="167"/>
      <c r="T460" s="168"/>
      <c r="AT460" s="163" t="s">
        <v>154</v>
      </c>
      <c r="AU460" s="163" t="s">
        <v>86</v>
      </c>
      <c r="AV460" s="13" t="s">
        <v>86</v>
      </c>
      <c r="AW460" s="13" t="s">
        <v>34</v>
      </c>
      <c r="AX460" s="13" t="s">
        <v>79</v>
      </c>
      <c r="AY460" s="163" t="s">
        <v>145</v>
      </c>
    </row>
    <row r="461" spans="2:51" s="13" customFormat="1" ht="12">
      <c r="B461" s="161"/>
      <c r="D461" s="162" t="s">
        <v>154</v>
      </c>
      <c r="E461" s="163" t="s">
        <v>1</v>
      </c>
      <c r="F461" s="164" t="s">
        <v>348</v>
      </c>
      <c r="H461" s="165">
        <v>8.75</v>
      </c>
      <c r="L461" s="161"/>
      <c r="M461" s="166"/>
      <c r="N461" s="167"/>
      <c r="O461" s="167"/>
      <c r="P461" s="167"/>
      <c r="Q461" s="167"/>
      <c r="R461" s="167"/>
      <c r="S461" s="167"/>
      <c r="T461" s="168"/>
      <c r="AT461" s="163" t="s">
        <v>154</v>
      </c>
      <c r="AU461" s="163" t="s">
        <v>86</v>
      </c>
      <c r="AV461" s="13" t="s">
        <v>86</v>
      </c>
      <c r="AW461" s="13" t="s">
        <v>34</v>
      </c>
      <c r="AX461" s="13" t="s">
        <v>79</v>
      </c>
      <c r="AY461" s="163" t="s">
        <v>145</v>
      </c>
    </row>
    <row r="462" spans="2:51" s="13" customFormat="1" ht="12">
      <c r="B462" s="161"/>
      <c r="D462" s="162" t="s">
        <v>154</v>
      </c>
      <c r="E462" s="163" t="s">
        <v>1</v>
      </c>
      <c r="F462" s="164" t="s">
        <v>809</v>
      </c>
      <c r="H462" s="165">
        <v>-2.93</v>
      </c>
      <c r="L462" s="161"/>
      <c r="M462" s="166"/>
      <c r="N462" s="167"/>
      <c r="O462" s="167"/>
      <c r="P462" s="167"/>
      <c r="Q462" s="167"/>
      <c r="R462" s="167"/>
      <c r="S462" s="167"/>
      <c r="T462" s="168"/>
      <c r="AT462" s="163" t="s">
        <v>154</v>
      </c>
      <c r="AU462" s="163" t="s">
        <v>86</v>
      </c>
      <c r="AV462" s="13" t="s">
        <v>86</v>
      </c>
      <c r="AW462" s="13" t="s">
        <v>34</v>
      </c>
      <c r="AX462" s="13" t="s">
        <v>79</v>
      </c>
      <c r="AY462" s="163" t="s">
        <v>145</v>
      </c>
    </row>
    <row r="463" spans="2:51" s="14" customFormat="1" ht="12">
      <c r="B463" s="169"/>
      <c r="D463" s="162" t="s">
        <v>154</v>
      </c>
      <c r="E463" s="170" t="s">
        <v>1</v>
      </c>
      <c r="F463" s="171" t="s">
        <v>187</v>
      </c>
      <c r="H463" s="172">
        <v>418.28</v>
      </c>
      <c r="L463" s="169"/>
      <c r="M463" s="173"/>
      <c r="N463" s="174"/>
      <c r="O463" s="174"/>
      <c r="P463" s="174"/>
      <c r="Q463" s="174"/>
      <c r="R463" s="174"/>
      <c r="S463" s="174"/>
      <c r="T463" s="175"/>
      <c r="AT463" s="170" t="s">
        <v>154</v>
      </c>
      <c r="AU463" s="170" t="s">
        <v>86</v>
      </c>
      <c r="AV463" s="14" t="s">
        <v>152</v>
      </c>
      <c r="AW463" s="14" t="s">
        <v>34</v>
      </c>
      <c r="AX463" s="14" t="s">
        <v>19</v>
      </c>
      <c r="AY463" s="170" t="s">
        <v>145</v>
      </c>
    </row>
    <row r="464" spans="1:65" s="2" customFormat="1" ht="21.75" customHeight="1">
      <c r="A464" s="30"/>
      <c r="B464" s="147"/>
      <c r="C464" s="148" t="s">
        <v>810</v>
      </c>
      <c r="D464" s="148" t="s">
        <v>148</v>
      </c>
      <c r="E464" s="149" t="s">
        <v>811</v>
      </c>
      <c r="F464" s="150" t="s">
        <v>812</v>
      </c>
      <c r="G464" s="151" t="s">
        <v>215</v>
      </c>
      <c r="H464" s="152">
        <v>498.71</v>
      </c>
      <c r="I464" s="153">
        <v>0</v>
      </c>
      <c r="J464" s="153">
        <f>ROUND(I464*H464,2)</f>
        <v>0</v>
      </c>
      <c r="K464" s="154"/>
      <c r="L464" s="31"/>
      <c r="M464" s="155" t="s">
        <v>1</v>
      </c>
      <c r="N464" s="156" t="s">
        <v>44</v>
      </c>
      <c r="O464" s="157">
        <v>0.101</v>
      </c>
      <c r="P464" s="157">
        <f>O464*H464</f>
        <v>50.36971</v>
      </c>
      <c r="Q464" s="157">
        <v>0.00028</v>
      </c>
      <c r="R464" s="157">
        <f>Q464*H464</f>
        <v>0.13963879999999998</v>
      </c>
      <c r="S464" s="157">
        <v>0</v>
      </c>
      <c r="T464" s="158">
        <f>S464*H464</f>
        <v>0</v>
      </c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R464" s="159" t="s">
        <v>181</v>
      </c>
      <c r="AT464" s="159" t="s">
        <v>148</v>
      </c>
      <c r="AU464" s="159" t="s">
        <v>86</v>
      </c>
      <c r="AY464" s="18" t="s">
        <v>145</v>
      </c>
      <c r="BE464" s="160">
        <f>IF(N464="základní",J464,0)</f>
        <v>0</v>
      </c>
      <c r="BF464" s="160">
        <f>IF(N464="snížená",J464,0)</f>
        <v>0</v>
      </c>
      <c r="BG464" s="160">
        <f>IF(N464="zákl. přenesená",J464,0)</f>
        <v>0</v>
      </c>
      <c r="BH464" s="160">
        <f>IF(N464="sníž. přenesená",J464,0)</f>
        <v>0</v>
      </c>
      <c r="BI464" s="160">
        <f>IF(N464="nulová",J464,0)</f>
        <v>0</v>
      </c>
      <c r="BJ464" s="18" t="s">
        <v>19</v>
      </c>
      <c r="BK464" s="160">
        <f>ROUND(I464*H464,2)</f>
        <v>0</v>
      </c>
      <c r="BL464" s="18" t="s">
        <v>181</v>
      </c>
      <c r="BM464" s="159" t="s">
        <v>813</v>
      </c>
    </row>
    <row r="465" spans="2:51" s="15" customFormat="1" ht="12">
      <c r="B465" s="176"/>
      <c r="D465" s="162" t="s">
        <v>154</v>
      </c>
      <c r="E465" s="177" t="s">
        <v>1</v>
      </c>
      <c r="F465" s="178" t="s">
        <v>814</v>
      </c>
      <c r="H465" s="177" t="s">
        <v>1</v>
      </c>
      <c r="L465" s="176"/>
      <c r="M465" s="179"/>
      <c r="N465" s="180"/>
      <c r="O465" s="180"/>
      <c r="P465" s="180"/>
      <c r="Q465" s="180"/>
      <c r="R465" s="180"/>
      <c r="S465" s="180"/>
      <c r="T465" s="181"/>
      <c r="AT465" s="177" t="s">
        <v>154</v>
      </c>
      <c r="AU465" s="177" t="s">
        <v>86</v>
      </c>
      <c r="AV465" s="15" t="s">
        <v>19</v>
      </c>
      <c r="AW465" s="15" t="s">
        <v>34</v>
      </c>
      <c r="AX465" s="15" t="s">
        <v>79</v>
      </c>
      <c r="AY465" s="177" t="s">
        <v>145</v>
      </c>
    </row>
    <row r="466" spans="2:51" s="13" customFormat="1" ht="12">
      <c r="B466" s="161"/>
      <c r="D466" s="162" t="s">
        <v>154</v>
      </c>
      <c r="E466" s="163" t="s">
        <v>1</v>
      </c>
      <c r="F466" s="164" t="s">
        <v>815</v>
      </c>
      <c r="H466" s="165">
        <v>418.28</v>
      </c>
      <c r="L466" s="161"/>
      <c r="M466" s="166"/>
      <c r="N466" s="167"/>
      <c r="O466" s="167"/>
      <c r="P466" s="167"/>
      <c r="Q466" s="167"/>
      <c r="R466" s="167"/>
      <c r="S466" s="167"/>
      <c r="T466" s="168"/>
      <c r="AT466" s="163" t="s">
        <v>154</v>
      </c>
      <c r="AU466" s="163" t="s">
        <v>86</v>
      </c>
      <c r="AV466" s="13" t="s">
        <v>86</v>
      </c>
      <c r="AW466" s="13" t="s">
        <v>34</v>
      </c>
      <c r="AX466" s="13" t="s">
        <v>79</v>
      </c>
      <c r="AY466" s="163" t="s">
        <v>145</v>
      </c>
    </row>
    <row r="467" spans="2:51" s="15" customFormat="1" ht="12">
      <c r="B467" s="176"/>
      <c r="D467" s="162" t="s">
        <v>154</v>
      </c>
      <c r="E467" s="177" t="s">
        <v>1</v>
      </c>
      <c r="F467" s="178" t="s">
        <v>816</v>
      </c>
      <c r="H467" s="177" t="s">
        <v>1</v>
      </c>
      <c r="L467" s="176"/>
      <c r="M467" s="179"/>
      <c r="N467" s="180"/>
      <c r="O467" s="180"/>
      <c r="P467" s="180"/>
      <c r="Q467" s="180"/>
      <c r="R467" s="180"/>
      <c r="S467" s="180"/>
      <c r="T467" s="181"/>
      <c r="AT467" s="177" t="s">
        <v>154</v>
      </c>
      <c r="AU467" s="177" t="s">
        <v>86</v>
      </c>
      <c r="AV467" s="15" t="s">
        <v>19</v>
      </c>
      <c r="AW467" s="15" t="s">
        <v>34</v>
      </c>
      <c r="AX467" s="15" t="s">
        <v>79</v>
      </c>
      <c r="AY467" s="177" t="s">
        <v>145</v>
      </c>
    </row>
    <row r="468" spans="2:51" s="13" customFormat="1" ht="12">
      <c r="B468" s="161"/>
      <c r="D468" s="162" t="s">
        <v>154</v>
      </c>
      <c r="E468" s="163" t="s">
        <v>1</v>
      </c>
      <c r="F468" s="164" t="s">
        <v>817</v>
      </c>
      <c r="H468" s="165">
        <v>80.43</v>
      </c>
      <c r="L468" s="161"/>
      <c r="M468" s="166"/>
      <c r="N468" s="167"/>
      <c r="O468" s="167"/>
      <c r="P468" s="167"/>
      <c r="Q468" s="167"/>
      <c r="R468" s="167"/>
      <c r="S468" s="167"/>
      <c r="T468" s="168"/>
      <c r="AT468" s="163" t="s">
        <v>154</v>
      </c>
      <c r="AU468" s="163" t="s">
        <v>86</v>
      </c>
      <c r="AV468" s="13" t="s">
        <v>86</v>
      </c>
      <c r="AW468" s="13" t="s">
        <v>34</v>
      </c>
      <c r="AX468" s="13" t="s">
        <v>79</v>
      </c>
      <c r="AY468" s="163" t="s">
        <v>145</v>
      </c>
    </row>
    <row r="469" spans="2:51" s="14" customFormat="1" ht="12">
      <c r="B469" s="169"/>
      <c r="D469" s="162" t="s">
        <v>154</v>
      </c>
      <c r="E469" s="170" t="s">
        <v>1</v>
      </c>
      <c r="F469" s="171" t="s">
        <v>187</v>
      </c>
      <c r="H469" s="172">
        <v>498.71</v>
      </c>
      <c r="L469" s="169"/>
      <c r="M469" s="206"/>
      <c r="N469" s="207"/>
      <c r="O469" s="207"/>
      <c r="P469" s="207"/>
      <c r="Q469" s="207"/>
      <c r="R469" s="207"/>
      <c r="S469" s="207"/>
      <c r="T469" s="208"/>
      <c r="AT469" s="170" t="s">
        <v>154</v>
      </c>
      <c r="AU469" s="170" t="s">
        <v>86</v>
      </c>
      <c r="AV469" s="14" t="s">
        <v>152</v>
      </c>
      <c r="AW469" s="14" t="s">
        <v>34</v>
      </c>
      <c r="AX469" s="14" t="s">
        <v>19</v>
      </c>
      <c r="AY469" s="170" t="s">
        <v>145</v>
      </c>
    </row>
    <row r="470" spans="1:31" s="2" customFormat="1" ht="6.95" customHeight="1">
      <c r="A470" s="30"/>
      <c r="B470" s="45"/>
      <c r="C470" s="46"/>
      <c r="D470" s="46"/>
      <c r="E470" s="46"/>
      <c r="F470" s="46"/>
      <c r="G470" s="46"/>
      <c r="H470" s="46"/>
      <c r="I470" s="46"/>
      <c r="J470" s="46"/>
      <c r="K470" s="46"/>
      <c r="L470" s="31"/>
      <c r="M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</row>
  </sheetData>
  <autoFilter ref="C142:K469"/>
  <mergeCells count="15">
    <mergeCell ref="E129:H129"/>
    <mergeCell ref="E133:H133"/>
    <mergeCell ref="E131:H131"/>
    <mergeCell ref="E135:H13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207"/>
  <sheetViews>
    <sheetView showGridLines="0" workbookViewId="0" topLeftCell="A186">
      <selection activeCell="I209" sqref="I20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45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8" t="s">
        <v>101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111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52" t="str">
        <f>'Rekapitulace stavby'!K6</f>
        <v>Objekt kaple na pohřebišti v Krásném Březně p.p.č.897/2 - (r.2020)</v>
      </c>
      <c r="F7" s="253"/>
      <c r="G7" s="253"/>
      <c r="H7" s="253"/>
      <c r="L7" s="21"/>
    </row>
    <row r="8" spans="2:12" ht="12.75">
      <c r="B8" s="21"/>
      <c r="D8" s="27" t="s">
        <v>112</v>
      </c>
      <c r="L8" s="21"/>
    </row>
    <row r="9" spans="2:12" s="1" customFormat="1" ht="23.25" customHeight="1">
      <c r="B9" s="21"/>
      <c r="E9" s="252" t="s">
        <v>113</v>
      </c>
      <c r="F9" s="239"/>
      <c r="G9" s="239"/>
      <c r="H9" s="239"/>
      <c r="L9" s="21"/>
    </row>
    <row r="10" spans="2:12" s="1" customFormat="1" ht="12" customHeight="1">
      <c r="B10" s="21"/>
      <c r="D10" s="27" t="s">
        <v>114</v>
      </c>
      <c r="L10" s="21"/>
    </row>
    <row r="11" spans="1:31" s="2" customFormat="1" ht="16.5" customHeight="1">
      <c r="A11" s="30"/>
      <c r="B11" s="31"/>
      <c r="C11" s="30"/>
      <c r="D11" s="30"/>
      <c r="E11" s="254" t="s">
        <v>258</v>
      </c>
      <c r="F11" s="251"/>
      <c r="G11" s="251"/>
      <c r="H11" s="251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259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6.5" customHeight="1">
      <c r="A13" s="30"/>
      <c r="B13" s="31"/>
      <c r="C13" s="30"/>
      <c r="D13" s="30"/>
      <c r="E13" s="212" t="s">
        <v>818</v>
      </c>
      <c r="F13" s="251"/>
      <c r="G13" s="251"/>
      <c r="H13" s="251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17</v>
      </c>
      <c r="E15" s="30"/>
      <c r="F15" s="25" t="s">
        <v>1</v>
      </c>
      <c r="G15" s="30"/>
      <c r="H15" s="30"/>
      <c r="I15" s="27" t="s">
        <v>18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20</v>
      </c>
      <c r="E16" s="30"/>
      <c r="F16" s="25" t="s">
        <v>21</v>
      </c>
      <c r="G16" s="30"/>
      <c r="H16" s="30"/>
      <c r="I16" s="27" t="s">
        <v>22</v>
      </c>
      <c r="J16" s="53" t="str">
        <f>'Rekapitulace stavby'!AN8</f>
        <v>21. 4. 2020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26</v>
      </c>
      <c r="E18" s="30"/>
      <c r="F18" s="30"/>
      <c r="G18" s="30"/>
      <c r="H18" s="30"/>
      <c r="I18" s="27" t="s">
        <v>27</v>
      </c>
      <c r="J18" s="25" t="str">
        <f>IF('Rekapitulace stavby'!AN10="","",'Rekapitulace stavby'!AN10)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 </v>
      </c>
      <c r="F19" s="30"/>
      <c r="G19" s="30"/>
      <c r="H19" s="30"/>
      <c r="I19" s="27" t="s">
        <v>29</v>
      </c>
      <c r="J19" s="25" t="str">
        <f>IF('Rekapitulace stavby'!AN11="","",'Rekapitulace stavby'!AN11)</f>
        <v/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30</v>
      </c>
      <c r="E21" s="30"/>
      <c r="F21" s="30"/>
      <c r="G21" s="30"/>
      <c r="H21" s="30"/>
      <c r="I21" s="27" t="s">
        <v>27</v>
      </c>
      <c r="J21" s="25" t="str">
        <f>'Rekapitulace stavby'!AN13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38" t="str">
        <f>'Rekapitulace stavby'!E14</f>
        <v xml:space="preserve"> </v>
      </c>
      <c r="F22" s="238"/>
      <c r="G22" s="238"/>
      <c r="H22" s="238"/>
      <c r="I22" s="27" t="s">
        <v>29</v>
      </c>
      <c r="J22" s="25" t="str">
        <f>'Rekapitulace stavby'!AN14</f>
        <v/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31</v>
      </c>
      <c r="E24" s="30"/>
      <c r="F24" s="30"/>
      <c r="G24" s="30"/>
      <c r="H24" s="30"/>
      <c r="I24" s="27" t="s">
        <v>27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">
        <v>116</v>
      </c>
      <c r="F25" s="30"/>
      <c r="G25" s="30"/>
      <c r="H25" s="30"/>
      <c r="I25" s="27" t="s">
        <v>29</v>
      </c>
      <c r="J25" s="25" t="s">
        <v>1</v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35</v>
      </c>
      <c r="E27" s="30"/>
      <c r="F27" s="30"/>
      <c r="G27" s="30"/>
      <c r="H27" s="30"/>
      <c r="I27" s="27" t="s">
        <v>27</v>
      </c>
      <c r="J27" s="25" t="s">
        <v>32</v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">
        <v>117</v>
      </c>
      <c r="F28" s="30"/>
      <c r="G28" s="30"/>
      <c r="H28" s="30"/>
      <c r="I28" s="27" t="s">
        <v>29</v>
      </c>
      <c r="J28" s="25" t="s">
        <v>118</v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37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8"/>
      <c r="B31" s="99"/>
      <c r="C31" s="98"/>
      <c r="D31" s="98"/>
      <c r="E31" s="241" t="s">
        <v>1</v>
      </c>
      <c r="F31" s="241"/>
      <c r="G31" s="241"/>
      <c r="H31" s="241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1" t="s">
        <v>39</v>
      </c>
      <c r="E34" s="30"/>
      <c r="F34" s="30"/>
      <c r="G34" s="30"/>
      <c r="H34" s="30"/>
      <c r="I34" s="30"/>
      <c r="J34" s="69">
        <f>ROUND(J131,2)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41</v>
      </c>
      <c r="G36" s="30"/>
      <c r="H36" s="30"/>
      <c r="I36" s="34" t="s">
        <v>40</v>
      </c>
      <c r="J36" s="34" t="s">
        <v>42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102" t="s">
        <v>43</v>
      </c>
      <c r="E37" s="27" t="s">
        <v>44</v>
      </c>
      <c r="F37" s="103">
        <f>ROUND((SUM(BE131:BE206)),2)</f>
        <v>0</v>
      </c>
      <c r="G37" s="30"/>
      <c r="H37" s="30"/>
      <c r="I37" s="104">
        <v>0.21</v>
      </c>
      <c r="J37" s="103">
        <f>ROUND(((SUM(BE131:BE206))*I37),2)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45</v>
      </c>
      <c r="F38" s="103">
        <f>ROUND((SUM(BF131:BF206)),2)</f>
        <v>0</v>
      </c>
      <c r="G38" s="30"/>
      <c r="H38" s="30"/>
      <c r="I38" s="104">
        <v>0.15</v>
      </c>
      <c r="J38" s="103">
        <f>ROUND(((SUM(BF131:BF206))*I38),2)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46</v>
      </c>
      <c r="F39" s="103">
        <f>ROUND((SUM(BG131:BG206)),2)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47</v>
      </c>
      <c r="F40" s="103">
        <f>ROUND((SUM(BH131:BH206)),2)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48</v>
      </c>
      <c r="F41" s="103">
        <f>ROUND((SUM(BI131:BI206)),2)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49</v>
      </c>
      <c r="E43" s="58"/>
      <c r="F43" s="58"/>
      <c r="G43" s="107" t="s">
        <v>50</v>
      </c>
      <c r="H43" s="108" t="s">
        <v>51</v>
      </c>
      <c r="I43" s="58"/>
      <c r="J43" s="109">
        <f>SUM(J34:J41)</f>
        <v>0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54</v>
      </c>
      <c r="E61" s="33"/>
      <c r="F61" s="111" t="s">
        <v>55</v>
      </c>
      <c r="G61" s="43" t="s">
        <v>54</v>
      </c>
      <c r="H61" s="33"/>
      <c r="I61" s="33"/>
      <c r="J61" s="112" t="s">
        <v>55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56</v>
      </c>
      <c r="E65" s="44"/>
      <c r="F65" s="44"/>
      <c r="G65" s="41" t="s">
        <v>57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54</v>
      </c>
      <c r="E76" s="33"/>
      <c r="F76" s="111" t="s">
        <v>55</v>
      </c>
      <c r="G76" s="43" t="s">
        <v>54</v>
      </c>
      <c r="H76" s="33"/>
      <c r="I76" s="33"/>
      <c r="J76" s="112" t="s">
        <v>55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52" t="str">
        <f>E7</f>
        <v>Objekt kaple na pohřebišti v Krásném Březně p.p.č.897/2 - (r.2020)</v>
      </c>
      <c r="F85" s="253"/>
      <c r="G85" s="253"/>
      <c r="H85" s="25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112</v>
      </c>
      <c r="L86" s="21"/>
    </row>
    <row r="87" spans="2:12" s="1" customFormat="1" ht="23.25" customHeight="1">
      <c r="B87" s="21"/>
      <c r="E87" s="252" t="s">
        <v>113</v>
      </c>
      <c r="F87" s="239"/>
      <c r="G87" s="239"/>
      <c r="H87" s="239"/>
      <c r="L87" s="21"/>
    </row>
    <row r="88" spans="2:12" s="1" customFormat="1" ht="12" customHeight="1">
      <c r="B88" s="21"/>
      <c r="C88" s="27" t="s">
        <v>114</v>
      </c>
      <c r="L88" s="21"/>
    </row>
    <row r="89" spans="1:31" s="2" customFormat="1" ht="16.5" customHeight="1">
      <c r="A89" s="30"/>
      <c r="B89" s="31"/>
      <c r="C89" s="30"/>
      <c r="D89" s="30"/>
      <c r="E89" s="254" t="s">
        <v>258</v>
      </c>
      <c r="F89" s="251"/>
      <c r="G89" s="251"/>
      <c r="H89" s="251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259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212" t="str">
        <f>E13</f>
        <v>1.2.2 - Vnitřní rozvody vody,kanalizace,zařizovací předměty</v>
      </c>
      <c r="F91" s="251"/>
      <c r="G91" s="251"/>
      <c r="H91" s="251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20</v>
      </c>
      <c r="D93" s="30"/>
      <c r="E93" s="30"/>
      <c r="F93" s="25" t="str">
        <f>F16</f>
        <v>Krásné Březno</v>
      </c>
      <c r="G93" s="30"/>
      <c r="H93" s="30"/>
      <c r="I93" s="27" t="s">
        <v>22</v>
      </c>
      <c r="J93" s="53" t="str">
        <f>IF(J16="","",J16)</f>
        <v>21. 4. 2020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26</v>
      </c>
      <c r="D95" s="30"/>
      <c r="E95" s="30"/>
      <c r="F95" s="25" t="str">
        <f>E19</f>
        <v xml:space="preserve"> </v>
      </c>
      <c r="G95" s="30"/>
      <c r="H95" s="30"/>
      <c r="I95" s="27" t="s">
        <v>31</v>
      </c>
      <c r="J95" s="28" t="str">
        <f>E25</f>
        <v>Ing.Jitka Gazdová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30</v>
      </c>
      <c r="D96" s="30"/>
      <c r="E96" s="30"/>
      <c r="F96" s="25" t="str">
        <f>IF(E22="","",E22)</f>
        <v xml:space="preserve"> </v>
      </c>
      <c r="G96" s="30"/>
      <c r="H96" s="30"/>
      <c r="I96" s="27" t="s">
        <v>35</v>
      </c>
      <c r="J96" s="28" t="str">
        <f>E28</f>
        <v>Varia s.r.o.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120</v>
      </c>
      <c r="D98" s="105"/>
      <c r="E98" s="105"/>
      <c r="F98" s="105"/>
      <c r="G98" s="105"/>
      <c r="H98" s="105"/>
      <c r="I98" s="105"/>
      <c r="J98" s="114" t="s">
        <v>121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122</v>
      </c>
      <c r="D100" s="30"/>
      <c r="E100" s="30"/>
      <c r="F100" s="30"/>
      <c r="G100" s="30"/>
      <c r="H100" s="30"/>
      <c r="I100" s="30"/>
      <c r="J100" s="69">
        <f>J131</f>
        <v>0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123</v>
      </c>
    </row>
    <row r="101" spans="2:12" s="9" customFormat="1" ht="24.95" customHeight="1">
      <c r="B101" s="116"/>
      <c r="D101" s="117" t="s">
        <v>127</v>
      </c>
      <c r="E101" s="118"/>
      <c r="F101" s="118"/>
      <c r="G101" s="118"/>
      <c r="H101" s="118"/>
      <c r="I101" s="118"/>
      <c r="J101" s="119">
        <f>J132</f>
        <v>0</v>
      </c>
      <c r="L101" s="116"/>
    </row>
    <row r="102" spans="2:12" s="10" customFormat="1" ht="19.9" customHeight="1">
      <c r="B102" s="120"/>
      <c r="D102" s="121" t="s">
        <v>819</v>
      </c>
      <c r="E102" s="122"/>
      <c r="F102" s="122"/>
      <c r="G102" s="122"/>
      <c r="H102" s="122"/>
      <c r="I102" s="122"/>
      <c r="J102" s="123">
        <f>J133</f>
        <v>0</v>
      </c>
      <c r="L102" s="120"/>
    </row>
    <row r="103" spans="2:12" s="10" customFormat="1" ht="19.9" customHeight="1">
      <c r="B103" s="120"/>
      <c r="D103" s="121" t="s">
        <v>820</v>
      </c>
      <c r="E103" s="122"/>
      <c r="F103" s="122"/>
      <c r="G103" s="122"/>
      <c r="H103" s="122"/>
      <c r="I103" s="122"/>
      <c r="J103" s="123">
        <f>J145</f>
        <v>0</v>
      </c>
      <c r="L103" s="120"/>
    </row>
    <row r="104" spans="2:12" s="10" customFormat="1" ht="19.9" customHeight="1">
      <c r="B104" s="120"/>
      <c r="D104" s="121" t="s">
        <v>821</v>
      </c>
      <c r="E104" s="122"/>
      <c r="F104" s="122"/>
      <c r="G104" s="122"/>
      <c r="H104" s="122"/>
      <c r="I104" s="122"/>
      <c r="J104" s="123">
        <f>J164</f>
        <v>0</v>
      </c>
      <c r="L104" s="120"/>
    </row>
    <row r="105" spans="2:12" s="10" customFormat="1" ht="19.9" customHeight="1">
      <c r="B105" s="120"/>
      <c r="D105" s="121" t="s">
        <v>822</v>
      </c>
      <c r="E105" s="122"/>
      <c r="F105" s="122"/>
      <c r="G105" s="122"/>
      <c r="H105" s="122"/>
      <c r="I105" s="122"/>
      <c r="J105" s="123">
        <f>J191</f>
        <v>0</v>
      </c>
      <c r="L105" s="120"/>
    </row>
    <row r="106" spans="2:12" s="10" customFormat="1" ht="19.9" customHeight="1">
      <c r="B106" s="120"/>
      <c r="D106" s="121" t="s">
        <v>823</v>
      </c>
      <c r="E106" s="122"/>
      <c r="F106" s="122"/>
      <c r="G106" s="122"/>
      <c r="H106" s="122"/>
      <c r="I106" s="122"/>
      <c r="J106" s="123">
        <f>J194</f>
        <v>0</v>
      </c>
      <c r="L106" s="120"/>
    </row>
    <row r="107" spans="2:12" s="10" customFormat="1" ht="19.9" customHeight="1">
      <c r="B107" s="120"/>
      <c r="D107" s="121" t="s">
        <v>824</v>
      </c>
      <c r="E107" s="122"/>
      <c r="F107" s="122"/>
      <c r="G107" s="122"/>
      <c r="H107" s="122"/>
      <c r="I107" s="122"/>
      <c r="J107" s="123">
        <f>J201</f>
        <v>0</v>
      </c>
      <c r="L107" s="120"/>
    </row>
    <row r="108" spans="1:31" s="2" customFormat="1" ht="21.7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6.95" customHeight="1">
      <c r="A109" s="30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3" spans="1:31" s="2" customFormat="1" ht="6.95" customHeight="1">
      <c r="A113" s="30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24.95" customHeight="1">
      <c r="A114" s="30"/>
      <c r="B114" s="31"/>
      <c r="C114" s="22" t="s">
        <v>130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2" customHeight="1">
      <c r="A116" s="30"/>
      <c r="B116" s="31"/>
      <c r="C116" s="27" t="s">
        <v>14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6.5" customHeight="1">
      <c r="A117" s="30"/>
      <c r="B117" s="31"/>
      <c r="C117" s="30"/>
      <c r="D117" s="30"/>
      <c r="E117" s="252" t="str">
        <f>E7</f>
        <v>Objekt kaple na pohřebišti v Krásném Březně p.p.č.897/2 - (r.2020)</v>
      </c>
      <c r="F117" s="253"/>
      <c r="G117" s="253"/>
      <c r="H117" s="253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2:12" s="1" customFormat="1" ht="12" customHeight="1">
      <c r="B118" s="21"/>
      <c r="C118" s="27" t="s">
        <v>112</v>
      </c>
      <c r="L118" s="21"/>
    </row>
    <row r="119" spans="2:12" s="1" customFormat="1" ht="23.25" customHeight="1">
      <c r="B119" s="21"/>
      <c r="E119" s="252" t="s">
        <v>113</v>
      </c>
      <c r="F119" s="239"/>
      <c r="G119" s="239"/>
      <c r="H119" s="239"/>
      <c r="L119" s="21"/>
    </row>
    <row r="120" spans="2:12" s="1" customFormat="1" ht="12" customHeight="1">
      <c r="B120" s="21"/>
      <c r="C120" s="27" t="s">
        <v>114</v>
      </c>
      <c r="L120" s="21"/>
    </row>
    <row r="121" spans="1:31" s="2" customFormat="1" ht="16.5" customHeight="1">
      <c r="A121" s="30"/>
      <c r="B121" s="31"/>
      <c r="C121" s="30"/>
      <c r="D121" s="30"/>
      <c r="E121" s="254" t="s">
        <v>258</v>
      </c>
      <c r="F121" s="251"/>
      <c r="G121" s="251"/>
      <c r="H121" s="251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>
      <c r="A122" s="30"/>
      <c r="B122" s="31"/>
      <c r="C122" s="27" t="s">
        <v>259</v>
      </c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6.5" customHeight="1">
      <c r="A123" s="30"/>
      <c r="B123" s="31"/>
      <c r="C123" s="30"/>
      <c r="D123" s="30"/>
      <c r="E123" s="212" t="str">
        <f>E13</f>
        <v>1.2.2 - Vnitřní rozvody vody,kanalizace,zařizovací předměty</v>
      </c>
      <c r="F123" s="251"/>
      <c r="G123" s="251"/>
      <c r="H123" s="251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2" customHeight="1">
      <c r="A125" s="30"/>
      <c r="B125" s="31"/>
      <c r="C125" s="27" t="s">
        <v>20</v>
      </c>
      <c r="D125" s="30"/>
      <c r="E125" s="30"/>
      <c r="F125" s="25" t="str">
        <f>F16</f>
        <v>Krásné Březno</v>
      </c>
      <c r="G125" s="30"/>
      <c r="H125" s="30"/>
      <c r="I125" s="27" t="s">
        <v>22</v>
      </c>
      <c r="J125" s="53" t="str">
        <f>IF(J16="","",J16)</f>
        <v>21. 4. 2020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6.9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5.2" customHeight="1">
      <c r="A127" s="30"/>
      <c r="B127" s="31"/>
      <c r="C127" s="27" t="s">
        <v>26</v>
      </c>
      <c r="D127" s="30"/>
      <c r="E127" s="30"/>
      <c r="F127" s="25" t="str">
        <f>E19</f>
        <v xml:space="preserve"> </v>
      </c>
      <c r="G127" s="30"/>
      <c r="H127" s="30"/>
      <c r="I127" s="27" t="s">
        <v>31</v>
      </c>
      <c r="J127" s="28" t="str">
        <f>E25</f>
        <v>Ing.Jitka Gazdová</v>
      </c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5.2" customHeight="1">
      <c r="A128" s="30"/>
      <c r="B128" s="31"/>
      <c r="C128" s="27" t="s">
        <v>30</v>
      </c>
      <c r="D128" s="30"/>
      <c r="E128" s="30"/>
      <c r="F128" s="25" t="str">
        <f>IF(E22="","",E22)</f>
        <v xml:space="preserve"> </v>
      </c>
      <c r="G128" s="30"/>
      <c r="H128" s="30"/>
      <c r="I128" s="27" t="s">
        <v>35</v>
      </c>
      <c r="J128" s="28" t="str">
        <f>E28</f>
        <v>Varia s.r.o.</v>
      </c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10.35" customHeight="1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11" customFormat="1" ht="29.25" customHeight="1">
      <c r="A130" s="124"/>
      <c r="B130" s="125"/>
      <c r="C130" s="126" t="s">
        <v>131</v>
      </c>
      <c r="D130" s="127" t="s">
        <v>64</v>
      </c>
      <c r="E130" s="127" t="s">
        <v>60</v>
      </c>
      <c r="F130" s="127" t="s">
        <v>61</v>
      </c>
      <c r="G130" s="127" t="s">
        <v>132</v>
      </c>
      <c r="H130" s="127" t="s">
        <v>133</v>
      </c>
      <c r="I130" s="127" t="s">
        <v>134</v>
      </c>
      <c r="J130" s="128" t="s">
        <v>121</v>
      </c>
      <c r="K130" s="129" t="s">
        <v>135</v>
      </c>
      <c r="L130" s="130"/>
      <c r="M130" s="60" t="s">
        <v>1</v>
      </c>
      <c r="N130" s="61" t="s">
        <v>43</v>
      </c>
      <c r="O130" s="61" t="s">
        <v>136</v>
      </c>
      <c r="P130" s="61" t="s">
        <v>137</v>
      </c>
      <c r="Q130" s="61" t="s">
        <v>138</v>
      </c>
      <c r="R130" s="61" t="s">
        <v>139</v>
      </c>
      <c r="S130" s="61" t="s">
        <v>140</v>
      </c>
      <c r="T130" s="62" t="s">
        <v>141</v>
      </c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</row>
    <row r="131" spans="1:63" s="2" customFormat="1" ht="22.9" customHeight="1">
      <c r="A131" s="30"/>
      <c r="B131" s="31"/>
      <c r="C131" s="67" t="s">
        <v>142</v>
      </c>
      <c r="D131" s="30"/>
      <c r="E131" s="30"/>
      <c r="F131" s="30"/>
      <c r="G131" s="30"/>
      <c r="H131" s="30"/>
      <c r="I131" s="30"/>
      <c r="J131" s="131">
        <f>BK131</f>
        <v>0</v>
      </c>
      <c r="K131" s="30"/>
      <c r="L131" s="31"/>
      <c r="M131" s="63"/>
      <c r="N131" s="54"/>
      <c r="O131" s="64"/>
      <c r="P131" s="132">
        <f>P132</f>
        <v>50.3219</v>
      </c>
      <c r="Q131" s="64"/>
      <c r="R131" s="132">
        <f>R132</f>
        <v>0.24214286850000002</v>
      </c>
      <c r="S131" s="64"/>
      <c r="T131" s="133">
        <f>T132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8" t="s">
        <v>78</v>
      </c>
      <c r="AU131" s="18" t="s">
        <v>123</v>
      </c>
      <c r="BK131" s="134">
        <f>BK132</f>
        <v>0</v>
      </c>
    </row>
    <row r="132" spans="2:63" s="12" customFormat="1" ht="25.9" customHeight="1">
      <c r="B132" s="135"/>
      <c r="D132" s="136" t="s">
        <v>78</v>
      </c>
      <c r="E132" s="137" t="s">
        <v>173</v>
      </c>
      <c r="F132" s="137" t="s">
        <v>174</v>
      </c>
      <c r="J132" s="138">
        <f>BK132</f>
        <v>0</v>
      </c>
      <c r="L132" s="135"/>
      <c r="M132" s="139"/>
      <c r="N132" s="140"/>
      <c r="O132" s="140"/>
      <c r="P132" s="141">
        <f>P133+P145+P164+P191+P194+P201</f>
        <v>50.3219</v>
      </c>
      <c r="Q132" s="140"/>
      <c r="R132" s="141">
        <f>R133+R145+R164+R191+R194+R201</f>
        <v>0.24214286850000002</v>
      </c>
      <c r="S132" s="140"/>
      <c r="T132" s="142">
        <f>T133+T145+T164+T191+T194+T201</f>
        <v>0</v>
      </c>
      <c r="AR132" s="136" t="s">
        <v>86</v>
      </c>
      <c r="AT132" s="143" t="s">
        <v>78</v>
      </c>
      <c r="AU132" s="143" t="s">
        <v>79</v>
      </c>
      <c r="AY132" s="136" t="s">
        <v>145</v>
      </c>
      <c r="BK132" s="144">
        <f>BK133+BK145+BK164+BK191+BK194+BK201</f>
        <v>0</v>
      </c>
    </row>
    <row r="133" spans="2:63" s="12" customFormat="1" ht="22.9" customHeight="1">
      <c r="B133" s="135"/>
      <c r="D133" s="136" t="s">
        <v>78</v>
      </c>
      <c r="E133" s="145" t="s">
        <v>825</v>
      </c>
      <c r="F133" s="145" t="s">
        <v>826</v>
      </c>
      <c r="J133" s="146">
        <f>BK133</f>
        <v>0</v>
      </c>
      <c r="L133" s="135"/>
      <c r="M133" s="139"/>
      <c r="N133" s="140"/>
      <c r="O133" s="140"/>
      <c r="P133" s="141">
        <f>SUM(P134:P144)</f>
        <v>9.4575</v>
      </c>
      <c r="Q133" s="140"/>
      <c r="R133" s="141">
        <f>SUM(R134:R144)</f>
        <v>0.01167575</v>
      </c>
      <c r="S133" s="140"/>
      <c r="T133" s="142">
        <f>SUM(T134:T144)</f>
        <v>0</v>
      </c>
      <c r="AR133" s="136" t="s">
        <v>86</v>
      </c>
      <c r="AT133" s="143" t="s">
        <v>78</v>
      </c>
      <c r="AU133" s="143" t="s">
        <v>19</v>
      </c>
      <c r="AY133" s="136" t="s">
        <v>145</v>
      </c>
      <c r="BK133" s="144">
        <f>SUM(BK134:BK144)</f>
        <v>0</v>
      </c>
    </row>
    <row r="134" spans="1:65" s="2" customFormat="1" ht="21.75" customHeight="1">
      <c r="A134" s="30"/>
      <c r="B134" s="147"/>
      <c r="C134" s="148" t="s">
        <v>19</v>
      </c>
      <c r="D134" s="148" t="s">
        <v>148</v>
      </c>
      <c r="E134" s="149" t="s">
        <v>827</v>
      </c>
      <c r="F134" s="150" t="s">
        <v>828</v>
      </c>
      <c r="G134" s="151" t="s">
        <v>231</v>
      </c>
      <c r="H134" s="152">
        <v>1</v>
      </c>
      <c r="I134" s="153">
        <v>0</v>
      </c>
      <c r="J134" s="153">
        <f>ROUND(I134*H134,2)</f>
        <v>0</v>
      </c>
      <c r="K134" s="154"/>
      <c r="L134" s="31"/>
      <c r="M134" s="155" t="s">
        <v>1</v>
      </c>
      <c r="N134" s="156" t="s">
        <v>44</v>
      </c>
      <c r="O134" s="157">
        <v>0.113</v>
      </c>
      <c r="P134" s="157">
        <f>O134*H134</f>
        <v>0.113</v>
      </c>
      <c r="Q134" s="157">
        <v>0.00018</v>
      </c>
      <c r="R134" s="157">
        <f>Q134*H134</f>
        <v>0.00018</v>
      </c>
      <c r="S134" s="157">
        <v>0</v>
      </c>
      <c r="T134" s="158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9" t="s">
        <v>181</v>
      </c>
      <c r="AT134" s="159" t="s">
        <v>148</v>
      </c>
      <c r="AU134" s="159" t="s">
        <v>86</v>
      </c>
      <c r="AY134" s="18" t="s">
        <v>145</v>
      </c>
      <c r="BE134" s="160">
        <f>IF(N134="základní",J134,0)</f>
        <v>0</v>
      </c>
      <c r="BF134" s="160">
        <f>IF(N134="snížená",J134,0)</f>
        <v>0</v>
      </c>
      <c r="BG134" s="160">
        <f>IF(N134="zákl. přenesená",J134,0)</f>
        <v>0</v>
      </c>
      <c r="BH134" s="160">
        <f>IF(N134="sníž. přenesená",J134,0)</f>
        <v>0</v>
      </c>
      <c r="BI134" s="160">
        <f>IF(N134="nulová",J134,0)</f>
        <v>0</v>
      </c>
      <c r="BJ134" s="18" t="s">
        <v>19</v>
      </c>
      <c r="BK134" s="160">
        <f>ROUND(I134*H134,2)</f>
        <v>0</v>
      </c>
      <c r="BL134" s="18" t="s">
        <v>181</v>
      </c>
      <c r="BM134" s="159" t="s">
        <v>829</v>
      </c>
    </row>
    <row r="135" spans="1:47" s="2" customFormat="1" ht="29.25">
      <c r="A135" s="30"/>
      <c r="B135" s="31"/>
      <c r="C135" s="30"/>
      <c r="D135" s="162" t="s">
        <v>251</v>
      </c>
      <c r="E135" s="30"/>
      <c r="F135" s="192" t="s">
        <v>830</v>
      </c>
      <c r="G135" s="30"/>
      <c r="H135" s="30"/>
      <c r="I135" s="30"/>
      <c r="J135" s="30"/>
      <c r="K135" s="30"/>
      <c r="L135" s="31"/>
      <c r="M135" s="193"/>
      <c r="N135" s="194"/>
      <c r="O135" s="56"/>
      <c r="P135" s="56"/>
      <c r="Q135" s="56"/>
      <c r="R135" s="56"/>
      <c r="S135" s="56"/>
      <c r="T135" s="57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8" t="s">
        <v>251</v>
      </c>
      <c r="AU135" s="18" t="s">
        <v>86</v>
      </c>
    </row>
    <row r="136" spans="1:65" s="2" customFormat="1" ht="16.5" customHeight="1">
      <c r="A136" s="30"/>
      <c r="B136" s="147"/>
      <c r="C136" s="148" t="s">
        <v>86</v>
      </c>
      <c r="D136" s="148" t="s">
        <v>148</v>
      </c>
      <c r="E136" s="149" t="s">
        <v>831</v>
      </c>
      <c r="F136" s="150" t="s">
        <v>832</v>
      </c>
      <c r="G136" s="151" t="s">
        <v>180</v>
      </c>
      <c r="H136" s="152">
        <v>3</v>
      </c>
      <c r="I136" s="153">
        <v>0</v>
      </c>
      <c r="J136" s="153">
        <f aca="true" t="shared" si="0" ref="J136:J141">ROUND(I136*H136,2)</f>
        <v>0</v>
      </c>
      <c r="K136" s="154"/>
      <c r="L136" s="31"/>
      <c r="M136" s="155" t="s">
        <v>1</v>
      </c>
      <c r="N136" s="156" t="s">
        <v>44</v>
      </c>
      <c r="O136" s="157">
        <v>0.735</v>
      </c>
      <c r="P136" s="157">
        <f aca="true" t="shared" si="1" ref="P136:P141">O136*H136</f>
        <v>2.205</v>
      </c>
      <c r="Q136" s="157">
        <v>0.0007129</v>
      </c>
      <c r="R136" s="157">
        <f aca="true" t="shared" si="2" ref="R136:R141">Q136*H136</f>
        <v>0.0021387000000000003</v>
      </c>
      <c r="S136" s="157">
        <v>0</v>
      </c>
      <c r="T136" s="158">
        <f aca="true" t="shared" si="3" ref="T136:T141"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9" t="s">
        <v>181</v>
      </c>
      <c r="AT136" s="159" t="s">
        <v>148</v>
      </c>
      <c r="AU136" s="159" t="s">
        <v>86</v>
      </c>
      <c r="AY136" s="18" t="s">
        <v>145</v>
      </c>
      <c r="BE136" s="160">
        <f aca="true" t="shared" si="4" ref="BE136:BE141">IF(N136="základní",J136,0)</f>
        <v>0</v>
      </c>
      <c r="BF136" s="160">
        <f aca="true" t="shared" si="5" ref="BF136:BF141">IF(N136="snížená",J136,0)</f>
        <v>0</v>
      </c>
      <c r="BG136" s="160">
        <f aca="true" t="shared" si="6" ref="BG136:BG141">IF(N136="zákl. přenesená",J136,0)</f>
        <v>0</v>
      </c>
      <c r="BH136" s="160">
        <f aca="true" t="shared" si="7" ref="BH136:BH141">IF(N136="sníž. přenesená",J136,0)</f>
        <v>0</v>
      </c>
      <c r="BI136" s="160">
        <f aca="true" t="shared" si="8" ref="BI136:BI141">IF(N136="nulová",J136,0)</f>
        <v>0</v>
      </c>
      <c r="BJ136" s="18" t="s">
        <v>19</v>
      </c>
      <c r="BK136" s="160">
        <f aca="true" t="shared" si="9" ref="BK136:BK141">ROUND(I136*H136,2)</f>
        <v>0</v>
      </c>
      <c r="BL136" s="18" t="s">
        <v>181</v>
      </c>
      <c r="BM136" s="159" t="s">
        <v>833</v>
      </c>
    </row>
    <row r="137" spans="1:65" s="2" customFormat="1" ht="16.5" customHeight="1">
      <c r="A137" s="30"/>
      <c r="B137" s="147"/>
      <c r="C137" s="148" t="s">
        <v>97</v>
      </c>
      <c r="D137" s="148" t="s">
        <v>148</v>
      </c>
      <c r="E137" s="149" t="s">
        <v>834</v>
      </c>
      <c r="F137" s="150" t="s">
        <v>835</v>
      </c>
      <c r="G137" s="151" t="s">
        <v>180</v>
      </c>
      <c r="H137" s="152">
        <v>3.5</v>
      </c>
      <c r="I137" s="153">
        <v>0</v>
      </c>
      <c r="J137" s="153">
        <f t="shared" si="0"/>
        <v>0</v>
      </c>
      <c r="K137" s="154"/>
      <c r="L137" s="31"/>
      <c r="M137" s="155" t="s">
        <v>1</v>
      </c>
      <c r="N137" s="156" t="s">
        <v>44</v>
      </c>
      <c r="O137" s="157">
        <v>0.769</v>
      </c>
      <c r="P137" s="157">
        <f t="shared" si="1"/>
        <v>2.6915</v>
      </c>
      <c r="Q137" s="157">
        <v>0.0020608</v>
      </c>
      <c r="R137" s="157">
        <f t="shared" si="2"/>
        <v>0.007212799999999999</v>
      </c>
      <c r="S137" s="157">
        <v>0</v>
      </c>
      <c r="T137" s="158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9" t="s">
        <v>181</v>
      </c>
      <c r="AT137" s="159" t="s">
        <v>148</v>
      </c>
      <c r="AU137" s="159" t="s">
        <v>86</v>
      </c>
      <c r="AY137" s="18" t="s">
        <v>145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8" t="s">
        <v>19</v>
      </c>
      <c r="BK137" s="160">
        <f t="shared" si="9"/>
        <v>0</v>
      </c>
      <c r="BL137" s="18" t="s">
        <v>181</v>
      </c>
      <c r="BM137" s="159" t="s">
        <v>836</v>
      </c>
    </row>
    <row r="138" spans="1:65" s="2" customFormat="1" ht="16.5" customHeight="1">
      <c r="A138" s="30"/>
      <c r="B138" s="147"/>
      <c r="C138" s="148" t="s">
        <v>152</v>
      </c>
      <c r="D138" s="148" t="s">
        <v>148</v>
      </c>
      <c r="E138" s="149" t="s">
        <v>837</v>
      </c>
      <c r="F138" s="150" t="s">
        <v>838</v>
      </c>
      <c r="G138" s="151" t="s">
        <v>180</v>
      </c>
      <c r="H138" s="152">
        <v>4.5</v>
      </c>
      <c r="I138" s="153">
        <v>0</v>
      </c>
      <c r="J138" s="153">
        <f t="shared" si="0"/>
        <v>0</v>
      </c>
      <c r="K138" s="154"/>
      <c r="L138" s="31"/>
      <c r="M138" s="155" t="s">
        <v>1</v>
      </c>
      <c r="N138" s="156" t="s">
        <v>44</v>
      </c>
      <c r="O138" s="157">
        <v>0.728</v>
      </c>
      <c r="P138" s="157">
        <f t="shared" si="1"/>
        <v>3.276</v>
      </c>
      <c r="Q138" s="157">
        <v>0.0004765</v>
      </c>
      <c r="R138" s="157">
        <f t="shared" si="2"/>
        <v>0.00214425</v>
      </c>
      <c r="S138" s="157">
        <v>0</v>
      </c>
      <c r="T138" s="158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9" t="s">
        <v>181</v>
      </c>
      <c r="AT138" s="159" t="s">
        <v>148</v>
      </c>
      <c r="AU138" s="159" t="s">
        <v>86</v>
      </c>
      <c r="AY138" s="18" t="s">
        <v>145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8" t="s">
        <v>19</v>
      </c>
      <c r="BK138" s="160">
        <f t="shared" si="9"/>
        <v>0</v>
      </c>
      <c r="BL138" s="18" t="s">
        <v>181</v>
      </c>
      <c r="BM138" s="159" t="s">
        <v>839</v>
      </c>
    </row>
    <row r="139" spans="1:65" s="2" customFormat="1" ht="16.5" customHeight="1">
      <c r="A139" s="30"/>
      <c r="B139" s="147"/>
      <c r="C139" s="148" t="s">
        <v>169</v>
      </c>
      <c r="D139" s="148" t="s">
        <v>148</v>
      </c>
      <c r="E139" s="149" t="s">
        <v>840</v>
      </c>
      <c r="F139" s="150" t="s">
        <v>841</v>
      </c>
      <c r="G139" s="151" t="s">
        <v>231</v>
      </c>
      <c r="H139" s="152">
        <v>1</v>
      </c>
      <c r="I139" s="153">
        <v>0</v>
      </c>
      <c r="J139" s="153">
        <f t="shared" si="0"/>
        <v>0</v>
      </c>
      <c r="K139" s="154"/>
      <c r="L139" s="31"/>
      <c r="M139" s="155" t="s">
        <v>1</v>
      </c>
      <c r="N139" s="156" t="s">
        <v>44</v>
      </c>
      <c r="O139" s="157">
        <v>0.174</v>
      </c>
      <c r="P139" s="157">
        <f t="shared" si="1"/>
        <v>0.174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9" t="s">
        <v>181</v>
      </c>
      <c r="AT139" s="159" t="s">
        <v>148</v>
      </c>
      <c r="AU139" s="159" t="s">
        <v>86</v>
      </c>
      <c r="AY139" s="18" t="s">
        <v>145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8" t="s">
        <v>19</v>
      </c>
      <c r="BK139" s="160">
        <f t="shared" si="9"/>
        <v>0</v>
      </c>
      <c r="BL139" s="18" t="s">
        <v>181</v>
      </c>
      <c r="BM139" s="159" t="s">
        <v>842</v>
      </c>
    </row>
    <row r="140" spans="1:65" s="2" customFormat="1" ht="16.5" customHeight="1">
      <c r="A140" s="30"/>
      <c r="B140" s="147"/>
      <c r="C140" s="148" t="s">
        <v>177</v>
      </c>
      <c r="D140" s="148" t="s">
        <v>148</v>
      </c>
      <c r="E140" s="149" t="s">
        <v>843</v>
      </c>
      <c r="F140" s="150" t="s">
        <v>844</v>
      </c>
      <c r="G140" s="151" t="s">
        <v>231</v>
      </c>
      <c r="H140" s="152">
        <v>1</v>
      </c>
      <c r="I140" s="153">
        <v>0</v>
      </c>
      <c r="J140" s="153">
        <f t="shared" si="0"/>
        <v>0</v>
      </c>
      <c r="K140" s="154"/>
      <c r="L140" s="31"/>
      <c r="M140" s="155" t="s">
        <v>1</v>
      </c>
      <c r="N140" s="156" t="s">
        <v>44</v>
      </c>
      <c r="O140" s="157">
        <v>0.211</v>
      </c>
      <c r="P140" s="157">
        <f t="shared" si="1"/>
        <v>0.211</v>
      </c>
      <c r="Q140" s="157">
        <v>0</v>
      </c>
      <c r="R140" s="157">
        <f t="shared" si="2"/>
        <v>0</v>
      </c>
      <c r="S140" s="157">
        <v>0</v>
      </c>
      <c r="T140" s="158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9" t="s">
        <v>181</v>
      </c>
      <c r="AT140" s="159" t="s">
        <v>148</v>
      </c>
      <c r="AU140" s="159" t="s">
        <v>86</v>
      </c>
      <c r="AY140" s="18" t="s">
        <v>145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8" t="s">
        <v>19</v>
      </c>
      <c r="BK140" s="160">
        <f t="shared" si="9"/>
        <v>0</v>
      </c>
      <c r="BL140" s="18" t="s">
        <v>181</v>
      </c>
      <c r="BM140" s="159" t="s">
        <v>845</v>
      </c>
    </row>
    <row r="141" spans="1:65" s="2" customFormat="1" ht="16.5" customHeight="1">
      <c r="A141" s="30"/>
      <c r="B141" s="147"/>
      <c r="C141" s="148" t="s">
        <v>188</v>
      </c>
      <c r="D141" s="148" t="s">
        <v>148</v>
      </c>
      <c r="E141" s="149" t="s">
        <v>846</v>
      </c>
      <c r="F141" s="150" t="s">
        <v>847</v>
      </c>
      <c r="G141" s="151" t="s">
        <v>231</v>
      </c>
      <c r="H141" s="152">
        <v>1</v>
      </c>
      <c r="I141" s="153">
        <v>0</v>
      </c>
      <c r="J141" s="153">
        <f t="shared" si="0"/>
        <v>0</v>
      </c>
      <c r="K141" s="154"/>
      <c r="L141" s="31"/>
      <c r="M141" s="155" t="s">
        <v>1</v>
      </c>
      <c r="N141" s="156" t="s">
        <v>44</v>
      </c>
      <c r="O141" s="157">
        <v>0.259</v>
      </c>
      <c r="P141" s="157">
        <f t="shared" si="1"/>
        <v>0.259</v>
      </c>
      <c r="Q141" s="157">
        <v>0</v>
      </c>
      <c r="R141" s="157">
        <f t="shared" si="2"/>
        <v>0</v>
      </c>
      <c r="S141" s="157">
        <v>0</v>
      </c>
      <c r="T141" s="158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9" t="s">
        <v>181</v>
      </c>
      <c r="AT141" s="159" t="s">
        <v>148</v>
      </c>
      <c r="AU141" s="159" t="s">
        <v>86</v>
      </c>
      <c r="AY141" s="18" t="s">
        <v>145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8" t="s">
        <v>19</v>
      </c>
      <c r="BK141" s="160">
        <f t="shared" si="9"/>
        <v>0</v>
      </c>
      <c r="BL141" s="18" t="s">
        <v>181</v>
      </c>
      <c r="BM141" s="159" t="s">
        <v>848</v>
      </c>
    </row>
    <row r="142" spans="2:51" s="13" customFormat="1" ht="12">
      <c r="B142" s="161"/>
      <c r="D142" s="162" t="s">
        <v>154</v>
      </c>
      <c r="E142" s="163" t="s">
        <v>1</v>
      </c>
      <c r="F142" s="164" t="s">
        <v>849</v>
      </c>
      <c r="H142" s="165">
        <v>1</v>
      </c>
      <c r="L142" s="161"/>
      <c r="M142" s="166"/>
      <c r="N142" s="167"/>
      <c r="O142" s="167"/>
      <c r="P142" s="167"/>
      <c r="Q142" s="167"/>
      <c r="R142" s="167"/>
      <c r="S142" s="167"/>
      <c r="T142" s="168"/>
      <c r="AT142" s="163" t="s">
        <v>154</v>
      </c>
      <c r="AU142" s="163" t="s">
        <v>86</v>
      </c>
      <c r="AV142" s="13" t="s">
        <v>86</v>
      </c>
      <c r="AW142" s="13" t="s">
        <v>34</v>
      </c>
      <c r="AX142" s="13" t="s">
        <v>19</v>
      </c>
      <c r="AY142" s="163" t="s">
        <v>145</v>
      </c>
    </row>
    <row r="143" spans="1:65" s="2" customFormat="1" ht="16.5" customHeight="1">
      <c r="A143" s="30"/>
      <c r="B143" s="147"/>
      <c r="C143" s="148" t="s">
        <v>196</v>
      </c>
      <c r="D143" s="148" t="s">
        <v>148</v>
      </c>
      <c r="E143" s="149" t="s">
        <v>850</v>
      </c>
      <c r="F143" s="150" t="s">
        <v>851</v>
      </c>
      <c r="G143" s="151" t="s">
        <v>180</v>
      </c>
      <c r="H143" s="152">
        <v>11</v>
      </c>
      <c r="I143" s="153">
        <v>0</v>
      </c>
      <c r="J143" s="153">
        <f>ROUND(I143*H143,2)</f>
        <v>0</v>
      </c>
      <c r="K143" s="154"/>
      <c r="L143" s="31"/>
      <c r="M143" s="155" t="s">
        <v>1</v>
      </c>
      <c r="N143" s="156" t="s">
        <v>44</v>
      </c>
      <c r="O143" s="157">
        <v>0.048</v>
      </c>
      <c r="P143" s="157">
        <f>O143*H143</f>
        <v>0.528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9" t="s">
        <v>181</v>
      </c>
      <c r="AT143" s="159" t="s">
        <v>148</v>
      </c>
      <c r="AU143" s="159" t="s">
        <v>86</v>
      </c>
      <c r="AY143" s="18" t="s">
        <v>145</v>
      </c>
      <c r="BE143" s="160">
        <f>IF(N143="základní",J143,0)</f>
        <v>0</v>
      </c>
      <c r="BF143" s="160">
        <f>IF(N143="snížená",J143,0)</f>
        <v>0</v>
      </c>
      <c r="BG143" s="160">
        <f>IF(N143="zákl. přenesená",J143,0)</f>
        <v>0</v>
      </c>
      <c r="BH143" s="160">
        <f>IF(N143="sníž. přenesená",J143,0)</f>
        <v>0</v>
      </c>
      <c r="BI143" s="160">
        <f>IF(N143="nulová",J143,0)</f>
        <v>0</v>
      </c>
      <c r="BJ143" s="18" t="s">
        <v>19</v>
      </c>
      <c r="BK143" s="160">
        <f>ROUND(I143*H143,2)</f>
        <v>0</v>
      </c>
      <c r="BL143" s="18" t="s">
        <v>181</v>
      </c>
      <c r="BM143" s="159" t="s">
        <v>852</v>
      </c>
    </row>
    <row r="144" spans="1:65" s="2" customFormat="1" ht="21.75" customHeight="1">
      <c r="A144" s="30"/>
      <c r="B144" s="147"/>
      <c r="C144" s="148" t="s">
        <v>146</v>
      </c>
      <c r="D144" s="148" t="s">
        <v>148</v>
      </c>
      <c r="E144" s="149" t="s">
        <v>853</v>
      </c>
      <c r="F144" s="150" t="s">
        <v>854</v>
      </c>
      <c r="G144" s="151" t="s">
        <v>256</v>
      </c>
      <c r="H144" s="152">
        <v>69.876</v>
      </c>
      <c r="I144" s="153">
        <v>0</v>
      </c>
      <c r="J144" s="153">
        <f>ROUND(I144*H144,2)</f>
        <v>0</v>
      </c>
      <c r="K144" s="154"/>
      <c r="L144" s="31"/>
      <c r="M144" s="155" t="s">
        <v>1</v>
      </c>
      <c r="N144" s="156" t="s">
        <v>44</v>
      </c>
      <c r="O144" s="157">
        <v>0</v>
      </c>
      <c r="P144" s="157">
        <f>O144*H144</f>
        <v>0</v>
      </c>
      <c r="Q144" s="157">
        <v>0</v>
      </c>
      <c r="R144" s="157">
        <f>Q144*H144</f>
        <v>0</v>
      </c>
      <c r="S144" s="157">
        <v>0</v>
      </c>
      <c r="T144" s="158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9" t="s">
        <v>181</v>
      </c>
      <c r="AT144" s="159" t="s">
        <v>148</v>
      </c>
      <c r="AU144" s="159" t="s">
        <v>86</v>
      </c>
      <c r="AY144" s="18" t="s">
        <v>145</v>
      </c>
      <c r="BE144" s="160">
        <f>IF(N144="základní",J144,0)</f>
        <v>0</v>
      </c>
      <c r="BF144" s="160">
        <f>IF(N144="snížená",J144,0)</f>
        <v>0</v>
      </c>
      <c r="BG144" s="160">
        <f>IF(N144="zákl. přenesená",J144,0)</f>
        <v>0</v>
      </c>
      <c r="BH144" s="160">
        <f>IF(N144="sníž. přenesená",J144,0)</f>
        <v>0</v>
      </c>
      <c r="BI144" s="160">
        <f>IF(N144="nulová",J144,0)</f>
        <v>0</v>
      </c>
      <c r="BJ144" s="18" t="s">
        <v>19</v>
      </c>
      <c r="BK144" s="160">
        <f>ROUND(I144*H144,2)</f>
        <v>0</v>
      </c>
      <c r="BL144" s="18" t="s">
        <v>181</v>
      </c>
      <c r="BM144" s="159" t="s">
        <v>855</v>
      </c>
    </row>
    <row r="145" spans="2:63" s="12" customFormat="1" ht="22.9" customHeight="1">
      <c r="B145" s="135"/>
      <c r="D145" s="136" t="s">
        <v>78</v>
      </c>
      <c r="E145" s="145" t="s">
        <v>856</v>
      </c>
      <c r="F145" s="145" t="s">
        <v>857</v>
      </c>
      <c r="J145" s="146">
        <f>BK145</f>
        <v>0</v>
      </c>
      <c r="L145" s="135"/>
      <c r="M145" s="139"/>
      <c r="N145" s="140"/>
      <c r="O145" s="140"/>
      <c r="P145" s="141">
        <f>SUM(P146:P163)</f>
        <v>18.932</v>
      </c>
      <c r="Q145" s="140"/>
      <c r="R145" s="141">
        <f>SUM(R146:R163)</f>
        <v>0.021683817</v>
      </c>
      <c r="S145" s="140"/>
      <c r="T145" s="142">
        <f>SUM(T146:T163)</f>
        <v>0</v>
      </c>
      <c r="AR145" s="136" t="s">
        <v>86</v>
      </c>
      <c r="AT145" s="143" t="s">
        <v>78</v>
      </c>
      <c r="AU145" s="143" t="s">
        <v>19</v>
      </c>
      <c r="AY145" s="136" t="s">
        <v>145</v>
      </c>
      <c r="BK145" s="144">
        <f>SUM(BK146:BK163)</f>
        <v>0</v>
      </c>
    </row>
    <row r="146" spans="1:65" s="2" customFormat="1" ht="21.75" customHeight="1">
      <c r="A146" s="30"/>
      <c r="B146" s="147"/>
      <c r="C146" s="148" t="s">
        <v>24</v>
      </c>
      <c r="D146" s="148" t="s">
        <v>148</v>
      </c>
      <c r="E146" s="149" t="s">
        <v>858</v>
      </c>
      <c r="F146" s="150" t="s">
        <v>859</v>
      </c>
      <c r="G146" s="151" t="s">
        <v>180</v>
      </c>
      <c r="H146" s="152">
        <v>13.5</v>
      </c>
      <c r="I146" s="153">
        <v>0</v>
      </c>
      <c r="J146" s="153">
        <f>ROUND(I146*H146,2)</f>
        <v>0</v>
      </c>
      <c r="K146" s="154"/>
      <c r="L146" s="31"/>
      <c r="M146" s="155" t="s">
        <v>1</v>
      </c>
      <c r="N146" s="156" t="s">
        <v>44</v>
      </c>
      <c r="O146" s="157">
        <v>0.556</v>
      </c>
      <c r="P146" s="157">
        <f>O146*H146</f>
        <v>7.506</v>
      </c>
      <c r="Q146" s="157">
        <v>0.00083765</v>
      </c>
      <c r="R146" s="157">
        <f>Q146*H146</f>
        <v>0.011308275</v>
      </c>
      <c r="S146" s="157">
        <v>0</v>
      </c>
      <c r="T146" s="158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9" t="s">
        <v>181</v>
      </c>
      <c r="AT146" s="159" t="s">
        <v>148</v>
      </c>
      <c r="AU146" s="159" t="s">
        <v>86</v>
      </c>
      <c r="AY146" s="18" t="s">
        <v>145</v>
      </c>
      <c r="BE146" s="160">
        <f>IF(N146="základní",J146,0)</f>
        <v>0</v>
      </c>
      <c r="BF146" s="160">
        <f>IF(N146="snížená",J146,0)</f>
        <v>0</v>
      </c>
      <c r="BG146" s="160">
        <f>IF(N146="zákl. přenesená",J146,0)</f>
        <v>0</v>
      </c>
      <c r="BH146" s="160">
        <f>IF(N146="sníž. přenesená",J146,0)</f>
        <v>0</v>
      </c>
      <c r="BI146" s="160">
        <f>IF(N146="nulová",J146,0)</f>
        <v>0</v>
      </c>
      <c r="BJ146" s="18" t="s">
        <v>19</v>
      </c>
      <c r="BK146" s="160">
        <f>ROUND(I146*H146,2)</f>
        <v>0</v>
      </c>
      <c r="BL146" s="18" t="s">
        <v>181</v>
      </c>
      <c r="BM146" s="159" t="s">
        <v>860</v>
      </c>
    </row>
    <row r="147" spans="2:51" s="15" customFormat="1" ht="12">
      <c r="B147" s="176"/>
      <c r="D147" s="162" t="s">
        <v>154</v>
      </c>
      <c r="E147" s="177" t="s">
        <v>1</v>
      </c>
      <c r="F147" s="178" t="s">
        <v>861</v>
      </c>
      <c r="H147" s="177" t="s">
        <v>1</v>
      </c>
      <c r="L147" s="176"/>
      <c r="M147" s="179"/>
      <c r="N147" s="180"/>
      <c r="O147" s="180"/>
      <c r="P147" s="180"/>
      <c r="Q147" s="180"/>
      <c r="R147" s="180"/>
      <c r="S147" s="180"/>
      <c r="T147" s="181"/>
      <c r="AT147" s="177" t="s">
        <v>154</v>
      </c>
      <c r="AU147" s="177" t="s">
        <v>86</v>
      </c>
      <c r="AV147" s="15" t="s">
        <v>19</v>
      </c>
      <c r="AW147" s="15" t="s">
        <v>34</v>
      </c>
      <c r="AX147" s="15" t="s">
        <v>79</v>
      </c>
      <c r="AY147" s="177" t="s">
        <v>145</v>
      </c>
    </row>
    <row r="148" spans="2:51" s="13" customFormat="1" ht="12">
      <c r="B148" s="161"/>
      <c r="D148" s="162" t="s">
        <v>154</v>
      </c>
      <c r="E148" s="163" t="s">
        <v>1</v>
      </c>
      <c r="F148" s="164" t="s">
        <v>862</v>
      </c>
      <c r="H148" s="165">
        <v>13.5</v>
      </c>
      <c r="L148" s="161"/>
      <c r="M148" s="166"/>
      <c r="N148" s="167"/>
      <c r="O148" s="167"/>
      <c r="P148" s="167"/>
      <c r="Q148" s="167"/>
      <c r="R148" s="167"/>
      <c r="S148" s="167"/>
      <c r="T148" s="168"/>
      <c r="AT148" s="163" t="s">
        <v>154</v>
      </c>
      <c r="AU148" s="163" t="s">
        <v>86</v>
      </c>
      <c r="AV148" s="13" t="s">
        <v>86</v>
      </c>
      <c r="AW148" s="13" t="s">
        <v>34</v>
      </c>
      <c r="AX148" s="13" t="s">
        <v>19</v>
      </c>
      <c r="AY148" s="163" t="s">
        <v>145</v>
      </c>
    </row>
    <row r="149" spans="1:65" s="2" customFormat="1" ht="21.75" customHeight="1">
      <c r="A149" s="30"/>
      <c r="B149" s="147"/>
      <c r="C149" s="148" t="s">
        <v>212</v>
      </c>
      <c r="D149" s="148" t="s">
        <v>148</v>
      </c>
      <c r="E149" s="149" t="s">
        <v>863</v>
      </c>
      <c r="F149" s="150" t="s">
        <v>864</v>
      </c>
      <c r="G149" s="151" t="s">
        <v>180</v>
      </c>
      <c r="H149" s="152">
        <v>1.5</v>
      </c>
      <c r="I149" s="153">
        <v>0</v>
      </c>
      <c r="J149" s="153">
        <f aca="true" t="shared" si="10" ref="J149:J155">ROUND(I149*H149,2)</f>
        <v>0</v>
      </c>
      <c r="K149" s="154"/>
      <c r="L149" s="31"/>
      <c r="M149" s="155" t="s">
        <v>1</v>
      </c>
      <c r="N149" s="156" t="s">
        <v>44</v>
      </c>
      <c r="O149" s="157">
        <v>0.616</v>
      </c>
      <c r="P149" s="157">
        <f aca="true" t="shared" si="11" ref="P149:P155">O149*H149</f>
        <v>0.9239999999999999</v>
      </c>
      <c r="Q149" s="157">
        <v>0.0012616</v>
      </c>
      <c r="R149" s="157">
        <f aca="true" t="shared" si="12" ref="R149:R155">Q149*H149</f>
        <v>0.0018924000000000002</v>
      </c>
      <c r="S149" s="157">
        <v>0</v>
      </c>
      <c r="T149" s="158">
        <f aca="true" t="shared" si="13" ref="T149:T155"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9" t="s">
        <v>181</v>
      </c>
      <c r="AT149" s="159" t="s">
        <v>148</v>
      </c>
      <c r="AU149" s="159" t="s">
        <v>86</v>
      </c>
      <c r="AY149" s="18" t="s">
        <v>145</v>
      </c>
      <c r="BE149" s="160">
        <f aca="true" t="shared" si="14" ref="BE149:BE155">IF(N149="základní",J149,0)</f>
        <v>0</v>
      </c>
      <c r="BF149" s="160">
        <f aca="true" t="shared" si="15" ref="BF149:BF155">IF(N149="snížená",J149,0)</f>
        <v>0</v>
      </c>
      <c r="BG149" s="160">
        <f aca="true" t="shared" si="16" ref="BG149:BG155">IF(N149="zákl. přenesená",J149,0)</f>
        <v>0</v>
      </c>
      <c r="BH149" s="160">
        <f aca="true" t="shared" si="17" ref="BH149:BH155">IF(N149="sníž. přenesená",J149,0)</f>
        <v>0</v>
      </c>
      <c r="BI149" s="160">
        <f aca="true" t="shared" si="18" ref="BI149:BI155">IF(N149="nulová",J149,0)</f>
        <v>0</v>
      </c>
      <c r="BJ149" s="18" t="s">
        <v>19</v>
      </c>
      <c r="BK149" s="160">
        <f aca="true" t="shared" si="19" ref="BK149:BK155">ROUND(I149*H149,2)</f>
        <v>0</v>
      </c>
      <c r="BL149" s="18" t="s">
        <v>181</v>
      </c>
      <c r="BM149" s="159" t="s">
        <v>865</v>
      </c>
    </row>
    <row r="150" spans="1:65" s="2" customFormat="1" ht="33" customHeight="1">
      <c r="A150" s="30"/>
      <c r="B150" s="147"/>
      <c r="C150" s="148" t="s">
        <v>219</v>
      </c>
      <c r="D150" s="148" t="s">
        <v>148</v>
      </c>
      <c r="E150" s="149" t="s">
        <v>866</v>
      </c>
      <c r="F150" s="150" t="s">
        <v>867</v>
      </c>
      <c r="G150" s="151" t="s">
        <v>180</v>
      </c>
      <c r="H150" s="152">
        <v>13.5</v>
      </c>
      <c r="I150" s="153">
        <v>0</v>
      </c>
      <c r="J150" s="153">
        <f t="shared" si="10"/>
        <v>0</v>
      </c>
      <c r="K150" s="154"/>
      <c r="L150" s="31"/>
      <c r="M150" s="155" t="s">
        <v>1</v>
      </c>
      <c r="N150" s="156" t="s">
        <v>44</v>
      </c>
      <c r="O150" s="157">
        <v>0.103</v>
      </c>
      <c r="P150" s="157">
        <f t="shared" si="11"/>
        <v>1.3904999999999998</v>
      </c>
      <c r="Q150" s="157">
        <v>4.662E-05</v>
      </c>
      <c r="R150" s="157">
        <f t="shared" si="12"/>
        <v>0.00062937</v>
      </c>
      <c r="S150" s="157">
        <v>0</v>
      </c>
      <c r="T150" s="158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9" t="s">
        <v>181</v>
      </c>
      <c r="AT150" s="159" t="s">
        <v>148</v>
      </c>
      <c r="AU150" s="159" t="s">
        <v>86</v>
      </c>
      <c r="AY150" s="18" t="s">
        <v>145</v>
      </c>
      <c r="BE150" s="160">
        <f t="shared" si="14"/>
        <v>0</v>
      </c>
      <c r="BF150" s="160">
        <f t="shared" si="15"/>
        <v>0</v>
      </c>
      <c r="BG150" s="160">
        <f t="shared" si="16"/>
        <v>0</v>
      </c>
      <c r="BH150" s="160">
        <f t="shared" si="17"/>
        <v>0</v>
      </c>
      <c r="BI150" s="160">
        <f t="shared" si="18"/>
        <v>0</v>
      </c>
      <c r="BJ150" s="18" t="s">
        <v>19</v>
      </c>
      <c r="BK150" s="160">
        <f t="shared" si="19"/>
        <v>0</v>
      </c>
      <c r="BL150" s="18" t="s">
        <v>181</v>
      </c>
      <c r="BM150" s="159" t="s">
        <v>868</v>
      </c>
    </row>
    <row r="151" spans="1:65" s="2" customFormat="1" ht="33" customHeight="1">
      <c r="A151" s="30"/>
      <c r="B151" s="147"/>
      <c r="C151" s="148" t="s">
        <v>201</v>
      </c>
      <c r="D151" s="148" t="s">
        <v>148</v>
      </c>
      <c r="E151" s="149" t="s">
        <v>869</v>
      </c>
      <c r="F151" s="150" t="s">
        <v>870</v>
      </c>
      <c r="G151" s="151" t="s">
        <v>180</v>
      </c>
      <c r="H151" s="152">
        <v>1.5</v>
      </c>
      <c r="I151" s="153">
        <v>0</v>
      </c>
      <c r="J151" s="153">
        <f t="shared" si="10"/>
        <v>0</v>
      </c>
      <c r="K151" s="154"/>
      <c r="L151" s="31"/>
      <c r="M151" s="155" t="s">
        <v>1</v>
      </c>
      <c r="N151" s="156" t="s">
        <v>44</v>
      </c>
      <c r="O151" s="157">
        <v>0.103</v>
      </c>
      <c r="P151" s="157">
        <f t="shared" si="11"/>
        <v>0.1545</v>
      </c>
      <c r="Q151" s="157">
        <v>6.74E-05</v>
      </c>
      <c r="R151" s="157">
        <f t="shared" si="12"/>
        <v>0.00010109999999999999</v>
      </c>
      <c r="S151" s="157">
        <v>0</v>
      </c>
      <c r="T151" s="158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9" t="s">
        <v>181</v>
      </c>
      <c r="AT151" s="159" t="s">
        <v>148</v>
      </c>
      <c r="AU151" s="159" t="s">
        <v>86</v>
      </c>
      <c r="AY151" s="18" t="s">
        <v>145</v>
      </c>
      <c r="BE151" s="160">
        <f t="shared" si="14"/>
        <v>0</v>
      </c>
      <c r="BF151" s="160">
        <f t="shared" si="15"/>
        <v>0</v>
      </c>
      <c r="BG151" s="160">
        <f t="shared" si="16"/>
        <v>0</v>
      </c>
      <c r="BH151" s="160">
        <f t="shared" si="17"/>
        <v>0</v>
      </c>
      <c r="BI151" s="160">
        <f t="shared" si="18"/>
        <v>0</v>
      </c>
      <c r="BJ151" s="18" t="s">
        <v>19</v>
      </c>
      <c r="BK151" s="160">
        <f t="shared" si="19"/>
        <v>0</v>
      </c>
      <c r="BL151" s="18" t="s">
        <v>181</v>
      </c>
      <c r="BM151" s="159" t="s">
        <v>871</v>
      </c>
    </row>
    <row r="152" spans="1:65" s="2" customFormat="1" ht="16.5" customHeight="1">
      <c r="A152" s="30"/>
      <c r="B152" s="147"/>
      <c r="C152" s="148" t="s">
        <v>228</v>
      </c>
      <c r="D152" s="148" t="s">
        <v>148</v>
      </c>
      <c r="E152" s="149" t="s">
        <v>872</v>
      </c>
      <c r="F152" s="150" t="s">
        <v>873</v>
      </c>
      <c r="G152" s="151" t="s">
        <v>231</v>
      </c>
      <c r="H152" s="152">
        <v>7</v>
      </c>
      <c r="I152" s="153">
        <v>0</v>
      </c>
      <c r="J152" s="153">
        <f t="shared" si="10"/>
        <v>0</v>
      </c>
      <c r="K152" s="154"/>
      <c r="L152" s="31"/>
      <c r="M152" s="155" t="s">
        <v>1</v>
      </c>
      <c r="N152" s="156" t="s">
        <v>44</v>
      </c>
      <c r="O152" s="157">
        <v>0.425</v>
      </c>
      <c r="P152" s="157">
        <f t="shared" si="11"/>
        <v>2.975</v>
      </c>
      <c r="Q152" s="157">
        <v>0</v>
      </c>
      <c r="R152" s="157">
        <f t="shared" si="12"/>
        <v>0</v>
      </c>
      <c r="S152" s="157">
        <v>0</v>
      </c>
      <c r="T152" s="158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9" t="s">
        <v>181</v>
      </c>
      <c r="AT152" s="159" t="s">
        <v>148</v>
      </c>
      <c r="AU152" s="159" t="s">
        <v>86</v>
      </c>
      <c r="AY152" s="18" t="s">
        <v>145</v>
      </c>
      <c r="BE152" s="160">
        <f t="shared" si="14"/>
        <v>0</v>
      </c>
      <c r="BF152" s="160">
        <f t="shared" si="15"/>
        <v>0</v>
      </c>
      <c r="BG152" s="160">
        <f t="shared" si="16"/>
        <v>0</v>
      </c>
      <c r="BH152" s="160">
        <f t="shared" si="17"/>
        <v>0</v>
      </c>
      <c r="BI152" s="160">
        <f t="shared" si="18"/>
        <v>0</v>
      </c>
      <c r="BJ152" s="18" t="s">
        <v>19</v>
      </c>
      <c r="BK152" s="160">
        <f t="shared" si="19"/>
        <v>0</v>
      </c>
      <c r="BL152" s="18" t="s">
        <v>181</v>
      </c>
      <c r="BM152" s="159" t="s">
        <v>874</v>
      </c>
    </row>
    <row r="153" spans="1:65" s="2" customFormat="1" ht="16.5" customHeight="1">
      <c r="A153" s="30"/>
      <c r="B153" s="147"/>
      <c r="C153" s="148" t="s">
        <v>8</v>
      </c>
      <c r="D153" s="148" t="s">
        <v>148</v>
      </c>
      <c r="E153" s="149" t="s">
        <v>875</v>
      </c>
      <c r="F153" s="150" t="s">
        <v>876</v>
      </c>
      <c r="G153" s="151" t="s">
        <v>231</v>
      </c>
      <c r="H153" s="152">
        <v>1</v>
      </c>
      <c r="I153" s="153">
        <v>0</v>
      </c>
      <c r="J153" s="153">
        <f t="shared" si="10"/>
        <v>0</v>
      </c>
      <c r="K153" s="154"/>
      <c r="L153" s="31"/>
      <c r="M153" s="155" t="s">
        <v>1</v>
      </c>
      <c r="N153" s="156" t="s">
        <v>44</v>
      </c>
      <c r="O153" s="157">
        <v>0.181</v>
      </c>
      <c r="P153" s="157">
        <f t="shared" si="11"/>
        <v>0.181</v>
      </c>
      <c r="Q153" s="157">
        <v>0.00017</v>
      </c>
      <c r="R153" s="157">
        <f t="shared" si="12"/>
        <v>0.00017</v>
      </c>
      <c r="S153" s="157">
        <v>0</v>
      </c>
      <c r="T153" s="158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9" t="s">
        <v>181</v>
      </c>
      <c r="AT153" s="159" t="s">
        <v>148</v>
      </c>
      <c r="AU153" s="159" t="s">
        <v>86</v>
      </c>
      <c r="AY153" s="18" t="s">
        <v>145</v>
      </c>
      <c r="BE153" s="160">
        <f t="shared" si="14"/>
        <v>0</v>
      </c>
      <c r="BF153" s="160">
        <f t="shared" si="15"/>
        <v>0</v>
      </c>
      <c r="BG153" s="160">
        <f t="shared" si="16"/>
        <v>0</v>
      </c>
      <c r="BH153" s="160">
        <f t="shared" si="17"/>
        <v>0</v>
      </c>
      <c r="BI153" s="160">
        <f t="shared" si="18"/>
        <v>0</v>
      </c>
      <c r="BJ153" s="18" t="s">
        <v>19</v>
      </c>
      <c r="BK153" s="160">
        <f t="shared" si="19"/>
        <v>0</v>
      </c>
      <c r="BL153" s="18" t="s">
        <v>181</v>
      </c>
      <c r="BM153" s="159" t="s">
        <v>877</v>
      </c>
    </row>
    <row r="154" spans="1:65" s="2" customFormat="1" ht="16.5" customHeight="1">
      <c r="A154" s="30"/>
      <c r="B154" s="147"/>
      <c r="C154" s="148" t="s">
        <v>181</v>
      </c>
      <c r="D154" s="148" t="s">
        <v>148</v>
      </c>
      <c r="E154" s="149" t="s">
        <v>878</v>
      </c>
      <c r="F154" s="150" t="s">
        <v>879</v>
      </c>
      <c r="G154" s="151" t="s">
        <v>880</v>
      </c>
      <c r="H154" s="152">
        <v>3</v>
      </c>
      <c r="I154" s="153">
        <v>0</v>
      </c>
      <c r="J154" s="153">
        <f t="shared" si="10"/>
        <v>0</v>
      </c>
      <c r="K154" s="154"/>
      <c r="L154" s="31"/>
      <c r="M154" s="155" t="s">
        <v>1</v>
      </c>
      <c r="N154" s="156" t="s">
        <v>44</v>
      </c>
      <c r="O154" s="157">
        <v>0.672</v>
      </c>
      <c r="P154" s="157">
        <f t="shared" si="11"/>
        <v>2.016</v>
      </c>
      <c r="Q154" s="157">
        <v>0.000208</v>
      </c>
      <c r="R154" s="157">
        <f t="shared" si="12"/>
        <v>0.000624</v>
      </c>
      <c r="S154" s="157">
        <v>0</v>
      </c>
      <c r="T154" s="158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9" t="s">
        <v>181</v>
      </c>
      <c r="AT154" s="159" t="s">
        <v>148</v>
      </c>
      <c r="AU154" s="159" t="s">
        <v>86</v>
      </c>
      <c r="AY154" s="18" t="s">
        <v>145</v>
      </c>
      <c r="BE154" s="160">
        <f t="shared" si="14"/>
        <v>0</v>
      </c>
      <c r="BF154" s="160">
        <f t="shared" si="15"/>
        <v>0</v>
      </c>
      <c r="BG154" s="160">
        <f t="shared" si="16"/>
        <v>0</v>
      </c>
      <c r="BH154" s="160">
        <f t="shared" si="17"/>
        <v>0</v>
      </c>
      <c r="BI154" s="160">
        <f t="shared" si="18"/>
        <v>0</v>
      </c>
      <c r="BJ154" s="18" t="s">
        <v>19</v>
      </c>
      <c r="BK154" s="160">
        <f t="shared" si="19"/>
        <v>0</v>
      </c>
      <c r="BL154" s="18" t="s">
        <v>181</v>
      </c>
      <c r="BM154" s="159" t="s">
        <v>881</v>
      </c>
    </row>
    <row r="155" spans="1:65" s="2" customFormat="1" ht="21.75" customHeight="1">
      <c r="A155" s="30"/>
      <c r="B155" s="147"/>
      <c r="C155" s="148" t="s">
        <v>195</v>
      </c>
      <c r="D155" s="148" t="s">
        <v>148</v>
      </c>
      <c r="E155" s="149" t="s">
        <v>882</v>
      </c>
      <c r="F155" s="150" t="s">
        <v>883</v>
      </c>
      <c r="G155" s="151" t="s">
        <v>231</v>
      </c>
      <c r="H155" s="152">
        <v>5</v>
      </c>
      <c r="I155" s="153">
        <v>0</v>
      </c>
      <c r="J155" s="153">
        <f t="shared" si="10"/>
        <v>0</v>
      </c>
      <c r="K155" s="154"/>
      <c r="L155" s="31"/>
      <c r="M155" s="155" t="s">
        <v>1</v>
      </c>
      <c r="N155" s="156" t="s">
        <v>44</v>
      </c>
      <c r="O155" s="157">
        <v>0.145</v>
      </c>
      <c r="P155" s="157">
        <f t="shared" si="11"/>
        <v>0.725</v>
      </c>
      <c r="Q155" s="157">
        <v>2.00485E-05</v>
      </c>
      <c r="R155" s="157">
        <f t="shared" si="12"/>
        <v>0.0001002425</v>
      </c>
      <c r="S155" s="157">
        <v>0</v>
      </c>
      <c r="T155" s="158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9" t="s">
        <v>181</v>
      </c>
      <c r="AT155" s="159" t="s">
        <v>148</v>
      </c>
      <c r="AU155" s="159" t="s">
        <v>86</v>
      </c>
      <c r="AY155" s="18" t="s">
        <v>145</v>
      </c>
      <c r="BE155" s="160">
        <f t="shared" si="14"/>
        <v>0</v>
      </c>
      <c r="BF155" s="160">
        <f t="shared" si="15"/>
        <v>0</v>
      </c>
      <c r="BG155" s="160">
        <f t="shared" si="16"/>
        <v>0</v>
      </c>
      <c r="BH155" s="160">
        <f t="shared" si="17"/>
        <v>0</v>
      </c>
      <c r="BI155" s="160">
        <f t="shared" si="18"/>
        <v>0</v>
      </c>
      <c r="BJ155" s="18" t="s">
        <v>19</v>
      </c>
      <c r="BK155" s="160">
        <f t="shared" si="19"/>
        <v>0</v>
      </c>
      <c r="BL155" s="18" t="s">
        <v>181</v>
      </c>
      <c r="BM155" s="159" t="s">
        <v>884</v>
      </c>
    </row>
    <row r="156" spans="2:51" s="13" customFormat="1" ht="12">
      <c r="B156" s="161"/>
      <c r="D156" s="162" t="s">
        <v>154</v>
      </c>
      <c r="E156" s="163" t="s">
        <v>1</v>
      </c>
      <c r="F156" s="164" t="s">
        <v>885</v>
      </c>
      <c r="H156" s="165">
        <v>5</v>
      </c>
      <c r="L156" s="161"/>
      <c r="M156" s="166"/>
      <c r="N156" s="167"/>
      <c r="O156" s="167"/>
      <c r="P156" s="167"/>
      <c r="Q156" s="167"/>
      <c r="R156" s="167"/>
      <c r="S156" s="167"/>
      <c r="T156" s="168"/>
      <c r="AT156" s="163" t="s">
        <v>154</v>
      </c>
      <c r="AU156" s="163" t="s">
        <v>86</v>
      </c>
      <c r="AV156" s="13" t="s">
        <v>86</v>
      </c>
      <c r="AW156" s="13" t="s">
        <v>34</v>
      </c>
      <c r="AX156" s="13" t="s">
        <v>19</v>
      </c>
      <c r="AY156" s="163" t="s">
        <v>145</v>
      </c>
    </row>
    <row r="157" spans="1:65" s="2" customFormat="1" ht="16.5" customHeight="1">
      <c r="A157" s="30"/>
      <c r="B157" s="147"/>
      <c r="C157" s="182" t="s">
        <v>243</v>
      </c>
      <c r="D157" s="182" t="s">
        <v>233</v>
      </c>
      <c r="E157" s="183" t="s">
        <v>886</v>
      </c>
      <c r="F157" s="184" t="s">
        <v>887</v>
      </c>
      <c r="G157" s="185" t="s">
        <v>231</v>
      </c>
      <c r="H157" s="186">
        <v>5</v>
      </c>
      <c r="I157" s="187">
        <v>0</v>
      </c>
      <c r="J157" s="187">
        <f>ROUND(I157*H157,2)</f>
        <v>0</v>
      </c>
      <c r="K157" s="188"/>
      <c r="L157" s="189"/>
      <c r="M157" s="190" t="s">
        <v>1</v>
      </c>
      <c r="N157" s="191" t="s">
        <v>44</v>
      </c>
      <c r="O157" s="157">
        <v>0</v>
      </c>
      <c r="P157" s="157">
        <f>O157*H157</f>
        <v>0</v>
      </c>
      <c r="Q157" s="157">
        <v>0.00015</v>
      </c>
      <c r="R157" s="157">
        <f>Q157*H157</f>
        <v>0.0007499999999999999</v>
      </c>
      <c r="S157" s="157">
        <v>0</v>
      </c>
      <c r="T157" s="158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9" t="s">
        <v>193</v>
      </c>
      <c r="AT157" s="159" t="s">
        <v>233</v>
      </c>
      <c r="AU157" s="159" t="s">
        <v>86</v>
      </c>
      <c r="AY157" s="18" t="s">
        <v>145</v>
      </c>
      <c r="BE157" s="160">
        <f>IF(N157="základní",J157,0)</f>
        <v>0</v>
      </c>
      <c r="BF157" s="160">
        <f>IF(N157="snížená",J157,0)</f>
        <v>0</v>
      </c>
      <c r="BG157" s="160">
        <f>IF(N157="zákl. přenesená",J157,0)</f>
        <v>0</v>
      </c>
      <c r="BH157" s="160">
        <f>IF(N157="sníž. přenesená",J157,0)</f>
        <v>0</v>
      </c>
      <c r="BI157" s="160">
        <f>IF(N157="nulová",J157,0)</f>
        <v>0</v>
      </c>
      <c r="BJ157" s="18" t="s">
        <v>19</v>
      </c>
      <c r="BK157" s="160">
        <f>ROUND(I157*H157,2)</f>
        <v>0</v>
      </c>
      <c r="BL157" s="18" t="s">
        <v>181</v>
      </c>
      <c r="BM157" s="159" t="s">
        <v>888</v>
      </c>
    </row>
    <row r="158" spans="1:47" s="2" customFormat="1" ht="19.5">
      <c r="A158" s="30"/>
      <c r="B158" s="31"/>
      <c r="C158" s="30"/>
      <c r="D158" s="162" t="s">
        <v>251</v>
      </c>
      <c r="E158" s="30"/>
      <c r="F158" s="192" t="s">
        <v>889</v>
      </c>
      <c r="G158" s="30"/>
      <c r="H158" s="30"/>
      <c r="I158" s="30"/>
      <c r="J158" s="30"/>
      <c r="K158" s="30"/>
      <c r="L158" s="31"/>
      <c r="M158" s="193"/>
      <c r="N158" s="194"/>
      <c r="O158" s="56"/>
      <c r="P158" s="56"/>
      <c r="Q158" s="56"/>
      <c r="R158" s="56"/>
      <c r="S158" s="56"/>
      <c r="T158" s="57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8" t="s">
        <v>251</v>
      </c>
      <c r="AU158" s="18" t="s">
        <v>86</v>
      </c>
    </row>
    <row r="159" spans="1:65" s="2" customFormat="1" ht="16.5" customHeight="1">
      <c r="A159" s="30"/>
      <c r="B159" s="147"/>
      <c r="C159" s="148" t="s">
        <v>247</v>
      </c>
      <c r="D159" s="148" t="s">
        <v>148</v>
      </c>
      <c r="E159" s="149" t="s">
        <v>890</v>
      </c>
      <c r="F159" s="150" t="s">
        <v>891</v>
      </c>
      <c r="G159" s="151" t="s">
        <v>231</v>
      </c>
      <c r="H159" s="152">
        <v>2</v>
      </c>
      <c r="I159" s="153">
        <v>0</v>
      </c>
      <c r="J159" s="153">
        <f>ROUND(I159*H159,2)</f>
        <v>0</v>
      </c>
      <c r="K159" s="154"/>
      <c r="L159" s="31"/>
      <c r="M159" s="155" t="s">
        <v>1</v>
      </c>
      <c r="N159" s="156" t="s">
        <v>44</v>
      </c>
      <c r="O159" s="157">
        <v>0.225</v>
      </c>
      <c r="P159" s="157">
        <f>O159*H159</f>
        <v>0.45</v>
      </c>
      <c r="Q159" s="157">
        <v>0.0009735</v>
      </c>
      <c r="R159" s="157">
        <f>Q159*H159</f>
        <v>0.001947</v>
      </c>
      <c r="S159" s="157">
        <v>0</v>
      </c>
      <c r="T159" s="158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9" t="s">
        <v>181</v>
      </c>
      <c r="AT159" s="159" t="s">
        <v>148</v>
      </c>
      <c r="AU159" s="159" t="s">
        <v>86</v>
      </c>
      <c r="AY159" s="18" t="s">
        <v>145</v>
      </c>
      <c r="BE159" s="160">
        <f>IF(N159="základní",J159,0)</f>
        <v>0</v>
      </c>
      <c r="BF159" s="160">
        <f>IF(N159="snížená",J159,0)</f>
        <v>0</v>
      </c>
      <c r="BG159" s="160">
        <f>IF(N159="zákl. přenesená",J159,0)</f>
        <v>0</v>
      </c>
      <c r="BH159" s="160">
        <f>IF(N159="sníž. přenesená",J159,0)</f>
        <v>0</v>
      </c>
      <c r="BI159" s="160">
        <f>IF(N159="nulová",J159,0)</f>
        <v>0</v>
      </c>
      <c r="BJ159" s="18" t="s">
        <v>19</v>
      </c>
      <c r="BK159" s="160">
        <f>ROUND(I159*H159,2)</f>
        <v>0</v>
      </c>
      <c r="BL159" s="18" t="s">
        <v>181</v>
      </c>
      <c r="BM159" s="159" t="s">
        <v>892</v>
      </c>
    </row>
    <row r="160" spans="1:65" s="2" customFormat="1" ht="21.75" customHeight="1">
      <c r="A160" s="30"/>
      <c r="B160" s="147"/>
      <c r="C160" s="148" t="s">
        <v>253</v>
      </c>
      <c r="D160" s="148" t="s">
        <v>148</v>
      </c>
      <c r="E160" s="149" t="s">
        <v>893</v>
      </c>
      <c r="F160" s="150" t="s">
        <v>894</v>
      </c>
      <c r="G160" s="151" t="s">
        <v>231</v>
      </c>
      <c r="H160" s="152">
        <v>1</v>
      </c>
      <c r="I160" s="153">
        <v>0</v>
      </c>
      <c r="J160" s="153">
        <f>ROUND(I160*H160,2)</f>
        <v>0</v>
      </c>
      <c r="K160" s="154"/>
      <c r="L160" s="31"/>
      <c r="M160" s="155" t="s">
        <v>1</v>
      </c>
      <c r="N160" s="156" t="s">
        <v>44</v>
      </c>
      <c r="O160" s="157">
        <v>0.375</v>
      </c>
      <c r="P160" s="157">
        <f>O160*H160</f>
        <v>0.375</v>
      </c>
      <c r="Q160" s="157">
        <v>0.0011645045</v>
      </c>
      <c r="R160" s="157">
        <f>Q160*H160</f>
        <v>0.0011645045</v>
      </c>
      <c r="S160" s="157">
        <v>0</v>
      </c>
      <c r="T160" s="158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9" t="s">
        <v>181</v>
      </c>
      <c r="AT160" s="159" t="s">
        <v>148</v>
      </c>
      <c r="AU160" s="159" t="s">
        <v>86</v>
      </c>
      <c r="AY160" s="18" t="s">
        <v>145</v>
      </c>
      <c r="BE160" s="160">
        <f>IF(N160="základní",J160,0)</f>
        <v>0</v>
      </c>
      <c r="BF160" s="160">
        <f>IF(N160="snížená",J160,0)</f>
        <v>0</v>
      </c>
      <c r="BG160" s="160">
        <f>IF(N160="zákl. přenesená",J160,0)</f>
        <v>0</v>
      </c>
      <c r="BH160" s="160">
        <f>IF(N160="sníž. přenesená",J160,0)</f>
        <v>0</v>
      </c>
      <c r="BI160" s="160">
        <f>IF(N160="nulová",J160,0)</f>
        <v>0</v>
      </c>
      <c r="BJ160" s="18" t="s">
        <v>19</v>
      </c>
      <c r="BK160" s="160">
        <f>ROUND(I160*H160,2)</f>
        <v>0</v>
      </c>
      <c r="BL160" s="18" t="s">
        <v>181</v>
      </c>
      <c r="BM160" s="159" t="s">
        <v>895</v>
      </c>
    </row>
    <row r="161" spans="1:65" s="2" customFormat="1" ht="21.75" customHeight="1">
      <c r="A161" s="30"/>
      <c r="B161" s="147"/>
      <c r="C161" s="148" t="s">
        <v>7</v>
      </c>
      <c r="D161" s="148" t="s">
        <v>148</v>
      </c>
      <c r="E161" s="149" t="s">
        <v>896</v>
      </c>
      <c r="F161" s="150" t="s">
        <v>897</v>
      </c>
      <c r="G161" s="151" t="s">
        <v>180</v>
      </c>
      <c r="H161" s="152">
        <v>15</v>
      </c>
      <c r="I161" s="153">
        <v>0</v>
      </c>
      <c r="J161" s="153">
        <f>ROUND(I161*H161,2)</f>
        <v>0</v>
      </c>
      <c r="K161" s="154"/>
      <c r="L161" s="31"/>
      <c r="M161" s="155" t="s">
        <v>1</v>
      </c>
      <c r="N161" s="156" t="s">
        <v>44</v>
      </c>
      <c r="O161" s="157">
        <v>0.067</v>
      </c>
      <c r="P161" s="157">
        <f>O161*H161</f>
        <v>1.0050000000000001</v>
      </c>
      <c r="Q161" s="157">
        <v>0.000189795</v>
      </c>
      <c r="R161" s="157">
        <f>Q161*H161</f>
        <v>0.002846925</v>
      </c>
      <c r="S161" s="157">
        <v>0</v>
      </c>
      <c r="T161" s="158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9" t="s">
        <v>181</v>
      </c>
      <c r="AT161" s="159" t="s">
        <v>148</v>
      </c>
      <c r="AU161" s="159" t="s">
        <v>86</v>
      </c>
      <c r="AY161" s="18" t="s">
        <v>145</v>
      </c>
      <c r="BE161" s="160">
        <f>IF(N161="základní",J161,0)</f>
        <v>0</v>
      </c>
      <c r="BF161" s="160">
        <f>IF(N161="snížená",J161,0)</f>
        <v>0</v>
      </c>
      <c r="BG161" s="160">
        <f>IF(N161="zákl. přenesená",J161,0)</f>
        <v>0</v>
      </c>
      <c r="BH161" s="160">
        <f>IF(N161="sníž. přenesená",J161,0)</f>
        <v>0</v>
      </c>
      <c r="BI161" s="160">
        <f>IF(N161="nulová",J161,0)</f>
        <v>0</v>
      </c>
      <c r="BJ161" s="18" t="s">
        <v>19</v>
      </c>
      <c r="BK161" s="160">
        <f>ROUND(I161*H161,2)</f>
        <v>0</v>
      </c>
      <c r="BL161" s="18" t="s">
        <v>181</v>
      </c>
      <c r="BM161" s="159" t="s">
        <v>898</v>
      </c>
    </row>
    <row r="162" spans="1:65" s="2" customFormat="1" ht="16.5" customHeight="1">
      <c r="A162" s="30"/>
      <c r="B162" s="147"/>
      <c r="C162" s="148" t="s">
        <v>397</v>
      </c>
      <c r="D162" s="148" t="s">
        <v>148</v>
      </c>
      <c r="E162" s="149" t="s">
        <v>899</v>
      </c>
      <c r="F162" s="150" t="s">
        <v>900</v>
      </c>
      <c r="G162" s="151" t="s">
        <v>180</v>
      </c>
      <c r="H162" s="152">
        <v>15</v>
      </c>
      <c r="I162" s="153">
        <v>0</v>
      </c>
      <c r="J162" s="153">
        <f>ROUND(I162*H162,2)</f>
        <v>0</v>
      </c>
      <c r="K162" s="154"/>
      <c r="L162" s="31"/>
      <c r="M162" s="155" t="s">
        <v>1</v>
      </c>
      <c r="N162" s="156" t="s">
        <v>44</v>
      </c>
      <c r="O162" s="157">
        <v>0.082</v>
      </c>
      <c r="P162" s="157">
        <f>O162*H162</f>
        <v>1.23</v>
      </c>
      <c r="Q162" s="157">
        <v>1E-05</v>
      </c>
      <c r="R162" s="157">
        <f>Q162*H162</f>
        <v>0.00015000000000000001</v>
      </c>
      <c r="S162" s="157">
        <v>0</v>
      </c>
      <c r="T162" s="158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9" t="s">
        <v>181</v>
      </c>
      <c r="AT162" s="159" t="s">
        <v>148</v>
      </c>
      <c r="AU162" s="159" t="s">
        <v>86</v>
      </c>
      <c r="AY162" s="18" t="s">
        <v>145</v>
      </c>
      <c r="BE162" s="160">
        <f>IF(N162="základní",J162,0)</f>
        <v>0</v>
      </c>
      <c r="BF162" s="160">
        <f>IF(N162="snížená",J162,0)</f>
        <v>0</v>
      </c>
      <c r="BG162" s="160">
        <f>IF(N162="zákl. přenesená",J162,0)</f>
        <v>0</v>
      </c>
      <c r="BH162" s="160">
        <f>IF(N162="sníž. přenesená",J162,0)</f>
        <v>0</v>
      </c>
      <c r="BI162" s="160">
        <f>IF(N162="nulová",J162,0)</f>
        <v>0</v>
      </c>
      <c r="BJ162" s="18" t="s">
        <v>19</v>
      </c>
      <c r="BK162" s="160">
        <f>ROUND(I162*H162,2)</f>
        <v>0</v>
      </c>
      <c r="BL162" s="18" t="s">
        <v>181</v>
      </c>
      <c r="BM162" s="159" t="s">
        <v>901</v>
      </c>
    </row>
    <row r="163" spans="1:65" s="2" customFormat="1" ht="21.75" customHeight="1">
      <c r="A163" s="30"/>
      <c r="B163" s="147"/>
      <c r="C163" s="148" t="s">
        <v>401</v>
      </c>
      <c r="D163" s="148" t="s">
        <v>148</v>
      </c>
      <c r="E163" s="149" t="s">
        <v>902</v>
      </c>
      <c r="F163" s="150" t="s">
        <v>903</v>
      </c>
      <c r="G163" s="151" t="s">
        <v>256</v>
      </c>
      <c r="H163" s="152">
        <v>132.455</v>
      </c>
      <c r="I163" s="153">
        <v>0</v>
      </c>
      <c r="J163" s="153">
        <f>ROUND(I163*H163,2)</f>
        <v>0</v>
      </c>
      <c r="K163" s="154"/>
      <c r="L163" s="31"/>
      <c r="M163" s="155" t="s">
        <v>1</v>
      </c>
      <c r="N163" s="156" t="s">
        <v>44</v>
      </c>
      <c r="O163" s="157">
        <v>0</v>
      </c>
      <c r="P163" s="157">
        <f>O163*H163</f>
        <v>0</v>
      </c>
      <c r="Q163" s="157">
        <v>0</v>
      </c>
      <c r="R163" s="157">
        <f>Q163*H163</f>
        <v>0</v>
      </c>
      <c r="S163" s="157">
        <v>0</v>
      </c>
      <c r="T163" s="158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9" t="s">
        <v>181</v>
      </c>
      <c r="AT163" s="159" t="s">
        <v>148</v>
      </c>
      <c r="AU163" s="159" t="s">
        <v>86</v>
      </c>
      <c r="AY163" s="18" t="s">
        <v>145</v>
      </c>
      <c r="BE163" s="160">
        <f>IF(N163="základní",J163,0)</f>
        <v>0</v>
      </c>
      <c r="BF163" s="160">
        <f>IF(N163="snížená",J163,0)</f>
        <v>0</v>
      </c>
      <c r="BG163" s="160">
        <f>IF(N163="zákl. přenesená",J163,0)</f>
        <v>0</v>
      </c>
      <c r="BH163" s="160">
        <f>IF(N163="sníž. přenesená",J163,0)</f>
        <v>0</v>
      </c>
      <c r="BI163" s="160">
        <f>IF(N163="nulová",J163,0)</f>
        <v>0</v>
      </c>
      <c r="BJ163" s="18" t="s">
        <v>19</v>
      </c>
      <c r="BK163" s="160">
        <f>ROUND(I163*H163,2)</f>
        <v>0</v>
      </c>
      <c r="BL163" s="18" t="s">
        <v>181</v>
      </c>
      <c r="BM163" s="159" t="s">
        <v>904</v>
      </c>
    </row>
    <row r="164" spans="2:63" s="12" customFormat="1" ht="22.9" customHeight="1">
      <c r="B164" s="135"/>
      <c r="D164" s="136" t="s">
        <v>78</v>
      </c>
      <c r="E164" s="145" t="s">
        <v>905</v>
      </c>
      <c r="F164" s="145" t="s">
        <v>906</v>
      </c>
      <c r="J164" s="146">
        <f>BK164</f>
        <v>0</v>
      </c>
      <c r="L164" s="135"/>
      <c r="M164" s="139"/>
      <c r="N164" s="140"/>
      <c r="O164" s="140"/>
      <c r="P164" s="141">
        <f>SUM(P165:P190)</f>
        <v>14.711</v>
      </c>
      <c r="Q164" s="140"/>
      <c r="R164" s="141">
        <f>SUM(R165:R190)</f>
        <v>0.133563059</v>
      </c>
      <c r="S164" s="140"/>
      <c r="T164" s="142">
        <f>SUM(T165:T190)</f>
        <v>0</v>
      </c>
      <c r="AR164" s="136" t="s">
        <v>86</v>
      </c>
      <c r="AT164" s="143" t="s">
        <v>78</v>
      </c>
      <c r="AU164" s="143" t="s">
        <v>19</v>
      </c>
      <c r="AY164" s="136" t="s">
        <v>145</v>
      </c>
      <c r="BK164" s="144">
        <f>SUM(BK165:BK190)</f>
        <v>0</v>
      </c>
    </row>
    <row r="165" spans="1:65" s="2" customFormat="1" ht="16.5" customHeight="1">
      <c r="A165" s="30"/>
      <c r="B165" s="147"/>
      <c r="C165" s="148" t="s">
        <v>405</v>
      </c>
      <c r="D165" s="148" t="s">
        <v>148</v>
      </c>
      <c r="E165" s="149" t="s">
        <v>907</v>
      </c>
      <c r="F165" s="150" t="s">
        <v>908</v>
      </c>
      <c r="G165" s="151" t="s">
        <v>231</v>
      </c>
      <c r="H165" s="152">
        <v>1</v>
      </c>
      <c r="I165" s="153">
        <v>0</v>
      </c>
      <c r="J165" s="153">
        <f aca="true" t="shared" si="20" ref="J165:J170">ROUND(I165*H165,2)</f>
        <v>0</v>
      </c>
      <c r="K165" s="154"/>
      <c r="L165" s="31"/>
      <c r="M165" s="155" t="s">
        <v>1</v>
      </c>
      <c r="N165" s="156" t="s">
        <v>44</v>
      </c>
      <c r="O165" s="157">
        <v>1.4</v>
      </c>
      <c r="P165" s="157">
        <f aca="true" t="shared" si="21" ref="P165:P170">O165*H165</f>
        <v>1.4</v>
      </c>
      <c r="Q165" s="157">
        <v>0.0018288363</v>
      </c>
      <c r="R165" s="157">
        <f aca="true" t="shared" si="22" ref="R165:R170">Q165*H165</f>
        <v>0.0018288363</v>
      </c>
      <c r="S165" s="157">
        <v>0</v>
      </c>
      <c r="T165" s="158">
        <f aca="true" t="shared" si="23" ref="T165:T170"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9" t="s">
        <v>181</v>
      </c>
      <c r="AT165" s="159" t="s">
        <v>148</v>
      </c>
      <c r="AU165" s="159" t="s">
        <v>86</v>
      </c>
      <c r="AY165" s="18" t="s">
        <v>145</v>
      </c>
      <c r="BE165" s="160">
        <f aca="true" t="shared" si="24" ref="BE165:BE170">IF(N165="základní",J165,0)</f>
        <v>0</v>
      </c>
      <c r="BF165" s="160">
        <f aca="true" t="shared" si="25" ref="BF165:BF170">IF(N165="snížená",J165,0)</f>
        <v>0</v>
      </c>
      <c r="BG165" s="160">
        <f aca="true" t="shared" si="26" ref="BG165:BG170">IF(N165="zákl. přenesená",J165,0)</f>
        <v>0</v>
      </c>
      <c r="BH165" s="160">
        <f aca="true" t="shared" si="27" ref="BH165:BH170">IF(N165="sníž. přenesená",J165,0)</f>
        <v>0</v>
      </c>
      <c r="BI165" s="160">
        <f aca="true" t="shared" si="28" ref="BI165:BI170">IF(N165="nulová",J165,0)</f>
        <v>0</v>
      </c>
      <c r="BJ165" s="18" t="s">
        <v>19</v>
      </c>
      <c r="BK165" s="160">
        <f aca="true" t="shared" si="29" ref="BK165:BK170">ROUND(I165*H165,2)</f>
        <v>0</v>
      </c>
      <c r="BL165" s="18" t="s">
        <v>181</v>
      </c>
      <c r="BM165" s="159" t="s">
        <v>909</v>
      </c>
    </row>
    <row r="166" spans="1:65" s="2" customFormat="1" ht="16.5" customHeight="1">
      <c r="A166" s="30"/>
      <c r="B166" s="147"/>
      <c r="C166" s="182" t="s">
        <v>409</v>
      </c>
      <c r="D166" s="182" t="s">
        <v>233</v>
      </c>
      <c r="E166" s="183" t="s">
        <v>910</v>
      </c>
      <c r="F166" s="184" t="s">
        <v>911</v>
      </c>
      <c r="G166" s="185" t="s">
        <v>231</v>
      </c>
      <c r="H166" s="186">
        <v>1</v>
      </c>
      <c r="I166" s="187">
        <v>0</v>
      </c>
      <c r="J166" s="187">
        <f t="shared" si="20"/>
        <v>0</v>
      </c>
      <c r="K166" s="188"/>
      <c r="L166" s="189"/>
      <c r="M166" s="190" t="s">
        <v>1</v>
      </c>
      <c r="N166" s="191" t="s">
        <v>44</v>
      </c>
      <c r="O166" s="157">
        <v>0</v>
      </c>
      <c r="P166" s="157">
        <f t="shared" si="21"/>
        <v>0</v>
      </c>
      <c r="Q166" s="157">
        <v>0.026</v>
      </c>
      <c r="R166" s="157">
        <f t="shared" si="22"/>
        <v>0.026</v>
      </c>
      <c r="S166" s="157">
        <v>0</v>
      </c>
      <c r="T166" s="158">
        <f t="shared" si="2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9" t="s">
        <v>193</v>
      </c>
      <c r="AT166" s="159" t="s">
        <v>233</v>
      </c>
      <c r="AU166" s="159" t="s">
        <v>86</v>
      </c>
      <c r="AY166" s="18" t="s">
        <v>145</v>
      </c>
      <c r="BE166" s="160">
        <f t="shared" si="24"/>
        <v>0</v>
      </c>
      <c r="BF166" s="160">
        <f t="shared" si="25"/>
        <v>0</v>
      </c>
      <c r="BG166" s="160">
        <f t="shared" si="26"/>
        <v>0</v>
      </c>
      <c r="BH166" s="160">
        <f t="shared" si="27"/>
        <v>0</v>
      </c>
      <c r="BI166" s="160">
        <f t="shared" si="28"/>
        <v>0</v>
      </c>
      <c r="BJ166" s="18" t="s">
        <v>19</v>
      </c>
      <c r="BK166" s="160">
        <f t="shared" si="29"/>
        <v>0</v>
      </c>
      <c r="BL166" s="18" t="s">
        <v>181</v>
      </c>
      <c r="BM166" s="159" t="s">
        <v>912</v>
      </c>
    </row>
    <row r="167" spans="1:65" s="2" customFormat="1" ht="16.5" customHeight="1">
      <c r="A167" s="30"/>
      <c r="B167" s="147"/>
      <c r="C167" s="148" t="s">
        <v>414</v>
      </c>
      <c r="D167" s="148" t="s">
        <v>148</v>
      </c>
      <c r="E167" s="149" t="s">
        <v>913</v>
      </c>
      <c r="F167" s="150" t="s">
        <v>914</v>
      </c>
      <c r="G167" s="151" t="s">
        <v>880</v>
      </c>
      <c r="H167" s="152">
        <v>1</v>
      </c>
      <c r="I167" s="153">
        <v>0</v>
      </c>
      <c r="J167" s="153">
        <f t="shared" si="20"/>
        <v>0</v>
      </c>
      <c r="K167" s="154"/>
      <c r="L167" s="31"/>
      <c r="M167" s="155" t="s">
        <v>1</v>
      </c>
      <c r="N167" s="156" t="s">
        <v>44</v>
      </c>
      <c r="O167" s="157">
        <v>1.1</v>
      </c>
      <c r="P167" s="157">
        <f t="shared" si="21"/>
        <v>1.1</v>
      </c>
      <c r="Q167" s="157">
        <v>0.0032649897</v>
      </c>
      <c r="R167" s="157">
        <f t="shared" si="22"/>
        <v>0.0032649897</v>
      </c>
      <c r="S167" s="157">
        <v>0</v>
      </c>
      <c r="T167" s="158">
        <f t="shared" si="2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9" t="s">
        <v>181</v>
      </c>
      <c r="AT167" s="159" t="s">
        <v>148</v>
      </c>
      <c r="AU167" s="159" t="s">
        <v>86</v>
      </c>
      <c r="AY167" s="18" t="s">
        <v>145</v>
      </c>
      <c r="BE167" s="160">
        <f t="shared" si="24"/>
        <v>0</v>
      </c>
      <c r="BF167" s="160">
        <f t="shared" si="25"/>
        <v>0</v>
      </c>
      <c r="BG167" s="160">
        <f t="shared" si="26"/>
        <v>0</v>
      </c>
      <c r="BH167" s="160">
        <f t="shared" si="27"/>
        <v>0</v>
      </c>
      <c r="BI167" s="160">
        <f t="shared" si="28"/>
        <v>0</v>
      </c>
      <c r="BJ167" s="18" t="s">
        <v>19</v>
      </c>
      <c r="BK167" s="160">
        <f t="shared" si="29"/>
        <v>0</v>
      </c>
      <c r="BL167" s="18" t="s">
        <v>181</v>
      </c>
      <c r="BM167" s="159" t="s">
        <v>915</v>
      </c>
    </row>
    <row r="168" spans="1:65" s="2" customFormat="1" ht="16.5" customHeight="1">
      <c r="A168" s="30"/>
      <c r="B168" s="147"/>
      <c r="C168" s="182" t="s">
        <v>418</v>
      </c>
      <c r="D168" s="182" t="s">
        <v>233</v>
      </c>
      <c r="E168" s="183" t="s">
        <v>916</v>
      </c>
      <c r="F168" s="184" t="s">
        <v>917</v>
      </c>
      <c r="G168" s="185" t="s">
        <v>231</v>
      </c>
      <c r="H168" s="186">
        <v>1</v>
      </c>
      <c r="I168" s="187">
        <v>0</v>
      </c>
      <c r="J168" s="187">
        <f t="shared" si="20"/>
        <v>0</v>
      </c>
      <c r="K168" s="188"/>
      <c r="L168" s="189"/>
      <c r="M168" s="190" t="s">
        <v>1</v>
      </c>
      <c r="N168" s="191" t="s">
        <v>44</v>
      </c>
      <c r="O168" s="157">
        <v>0</v>
      </c>
      <c r="P168" s="157">
        <f t="shared" si="21"/>
        <v>0</v>
      </c>
      <c r="Q168" s="157">
        <v>0.012</v>
      </c>
      <c r="R168" s="157">
        <f t="shared" si="22"/>
        <v>0.012</v>
      </c>
      <c r="S168" s="157">
        <v>0</v>
      </c>
      <c r="T168" s="158">
        <f t="shared" si="2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9" t="s">
        <v>193</v>
      </c>
      <c r="AT168" s="159" t="s">
        <v>233</v>
      </c>
      <c r="AU168" s="159" t="s">
        <v>86</v>
      </c>
      <c r="AY168" s="18" t="s">
        <v>145</v>
      </c>
      <c r="BE168" s="160">
        <f t="shared" si="24"/>
        <v>0</v>
      </c>
      <c r="BF168" s="160">
        <f t="shared" si="25"/>
        <v>0</v>
      </c>
      <c r="BG168" s="160">
        <f t="shared" si="26"/>
        <v>0</v>
      </c>
      <c r="BH168" s="160">
        <f t="shared" si="27"/>
        <v>0</v>
      </c>
      <c r="BI168" s="160">
        <f t="shared" si="28"/>
        <v>0</v>
      </c>
      <c r="BJ168" s="18" t="s">
        <v>19</v>
      </c>
      <c r="BK168" s="160">
        <f t="shared" si="29"/>
        <v>0</v>
      </c>
      <c r="BL168" s="18" t="s">
        <v>181</v>
      </c>
      <c r="BM168" s="159" t="s">
        <v>918</v>
      </c>
    </row>
    <row r="169" spans="1:65" s="2" customFormat="1" ht="16.5" customHeight="1">
      <c r="A169" s="30"/>
      <c r="B169" s="147"/>
      <c r="C169" s="182" t="s">
        <v>422</v>
      </c>
      <c r="D169" s="182" t="s">
        <v>233</v>
      </c>
      <c r="E169" s="183" t="s">
        <v>919</v>
      </c>
      <c r="F169" s="184" t="s">
        <v>920</v>
      </c>
      <c r="G169" s="185" t="s">
        <v>231</v>
      </c>
      <c r="H169" s="186">
        <v>1</v>
      </c>
      <c r="I169" s="187">
        <v>0</v>
      </c>
      <c r="J169" s="187">
        <f t="shared" si="20"/>
        <v>0</v>
      </c>
      <c r="K169" s="188"/>
      <c r="L169" s="189"/>
      <c r="M169" s="190" t="s">
        <v>1</v>
      </c>
      <c r="N169" s="191" t="s">
        <v>44</v>
      </c>
      <c r="O169" s="157">
        <v>0</v>
      </c>
      <c r="P169" s="157">
        <f t="shared" si="21"/>
        <v>0</v>
      </c>
      <c r="Q169" s="157">
        <v>0.0071</v>
      </c>
      <c r="R169" s="157">
        <f t="shared" si="22"/>
        <v>0.0071</v>
      </c>
      <c r="S169" s="157">
        <v>0</v>
      </c>
      <c r="T169" s="158">
        <f t="shared" si="2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9" t="s">
        <v>193</v>
      </c>
      <c r="AT169" s="159" t="s">
        <v>233</v>
      </c>
      <c r="AU169" s="159" t="s">
        <v>86</v>
      </c>
      <c r="AY169" s="18" t="s">
        <v>145</v>
      </c>
      <c r="BE169" s="160">
        <f t="shared" si="24"/>
        <v>0</v>
      </c>
      <c r="BF169" s="160">
        <f t="shared" si="25"/>
        <v>0</v>
      </c>
      <c r="BG169" s="160">
        <f t="shared" si="26"/>
        <v>0</v>
      </c>
      <c r="BH169" s="160">
        <f t="shared" si="27"/>
        <v>0</v>
      </c>
      <c r="BI169" s="160">
        <f t="shared" si="28"/>
        <v>0</v>
      </c>
      <c r="BJ169" s="18" t="s">
        <v>19</v>
      </c>
      <c r="BK169" s="160">
        <f t="shared" si="29"/>
        <v>0</v>
      </c>
      <c r="BL169" s="18" t="s">
        <v>181</v>
      </c>
      <c r="BM169" s="159" t="s">
        <v>921</v>
      </c>
    </row>
    <row r="170" spans="1:65" s="2" customFormat="1" ht="16.5" customHeight="1">
      <c r="A170" s="30"/>
      <c r="B170" s="147"/>
      <c r="C170" s="148" t="s">
        <v>428</v>
      </c>
      <c r="D170" s="148" t="s">
        <v>148</v>
      </c>
      <c r="E170" s="149" t="s">
        <v>922</v>
      </c>
      <c r="F170" s="150" t="s">
        <v>923</v>
      </c>
      <c r="G170" s="151" t="s">
        <v>880</v>
      </c>
      <c r="H170" s="152">
        <v>1</v>
      </c>
      <c r="I170" s="153">
        <v>0</v>
      </c>
      <c r="J170" s="153">
        <f t="shared" si="20"/>
        <v>0</v>
      </c>
      <c r="K170" s="154"/>
      <c r="L170" s="31"/>
      <c r="M170" s="155" t="s">
        <v>1</v>
      </c>
      <c r="N170" s="156" t="s">
        <v>44</v>
      </c>
      <c r="O170" s="157">
        <v>2.54</v>
      </c>
      <c r="P170" s="157">
        <f t="shared" si="21"/>
        <v>2.54</v>
      </c>
      <c r="Q170" s="157">
        <v>0.005830736</v>
      </c>
      <c r="R170" s="157">
        <f t="shared" si="22"/>
        <v>0.005830736</v>
      </c>
      <c r="S170" s="157">
        <v>0</v>
      </c>
      <c r="T170" s="158">
        <f t="shared" si="2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9" t="s">
        <v>181</v>
      </c>
      <c r="AT170" s="159" t="s">
        <v>148</v>
      </c>
      <c r="AU170" s="159" t="s">
        <v>86</v>
      </c>
      <c r="AY170" s="18" t="s">
        <v>145</v>
      </c>
      <c r="BE170" s="160">
        <f t="shared" si="24"/>
        <v>0</v>
      </c>
      <c r="BF170" s="160">
        <f t="shared" si="25"/>
        <v>0</v>
      </c>
      <c r="BG170" s="160">
        <f t="shared" si="26"/>
        <v>0</v>
      </c>
      <c r="BH170" s="160">
        <f t="shared" si="27"/>
        <v>0</v>
      </c>
      <c r="BI170" s="160">
        <f t="shared" si="28"/>
        <v>0</v>
      </c>
      <c r="BJ170" s="18" t="s">
        <v>19</v>
      </c>
      <c r="BK170" s="160">
        <f t="shared" si="29"/>
        <v>0</v>
      </c>
      <c r="BL170" s="18" t="s">
        <v>181</v>
      </c>
      <c r="BM170" s="159" t="s">
        <v>924</v>
      </c>
    </row>
    <row r="171" spans="2:51" s="15" customFormat="1" ht="12">
      <c r="B171" s="176"/>
      <c r="D171" s="162" t="s">
        <v>154</v>
      </c>
      <c r="E171" s="177" t="s">
        <v>1</v>
      </c>
      <c r="F171" s="178" t="s">
        <v>925</v>
      </c>
      <c r="H171" s="177" t="s">
        <v>1</v>
      </c>
      <c r="L171" s="176"/>
      <c r="M171" s="179"/>
      <c r="N171" s="180"/>
      <c r="O171" s="180"/>
      <c r="P171" s="180"/>
      <c r="Q171" s="180"/>
      <c r="R171" s="180"/>
      <c r="S171" s="180"/>
      <c r="T171" s="181"/>
      <c r="AT171" s="177" t="s">
        <v>154</v>
      </c>
      <c r="AU171" s="177" t="s">
        <v>86</v>
      </c>
      <c r="AV171" s="15" t="s">
        <v>19</v>
      </c>
      <c r="AW171" s="15" t="s">
        <v>34</v>
      </c>
      <c r="AX171" s="15" t="s">
        <v>79</v>
      </c>
      <c r="AY171" s="177" t="s">
        <v>145</v>
      </c>
    </row>
    <row r="172" spans="2:51" s="15" customFormat="1" ht="12">
      <c r="B172" s="176"/>
      <c r="D172" s="162" t="s">
        <v>154</v>
      </c>
      <c r="E172" s="177" t="s">
        <v>1</v>
      </c>
      <c r="F172" s="178" t="s">
        <v>926</v>
      </c>
      <c r="H172" s="177" t="s">
        <v>1</v>
      </c>
      <c r="L172" s="176"/>
      <c r="M172" s="179"/>
      <c r="N172" s="180"/>
      <c r="O172" s="180"/>
      <c r="P172" s="180"/>
      <c r="Q172" s="180"/>
      <c r="R172" s="180"/>
      <c r="S172" s="180"/>
      <c r="T172" s="181"/>
      <c r="AT172" s="177" t="s">
        <v>154</v>
      </c>
      <c r="AU172" s="177" t="s">
        <v>86</v>
      </c>
      <c r="AV172" s="15" t="s">
        <v>19</v>
      </c>
      <c r="AW172" s="15" t="s">
        <v>34</v>
      </c>
      <c r="AX172" s="15" t="s">
        <v>79</v>
      </c>
      <c r="AY172" s="177" t="s">
        <v>145</v>
      </c>
    </row>
    <row r="173" spans="2:51" s="13" customFormat="1" ht="12">
      <c r="B173" s="161"/>
      <c r="D173" s="162" t="s">
        <v>154</v>
      </c>
      <c r="E173" s="163" t="s">
        <v>1</v>
      </c>
      <c r="F173" s="164" t="s">
        <v>927</v>
      </c>
      <c r="H173" s="165">
        <v>1</v>
      </c>
      <c r="L173" s="161"/>
      <c r="M173" s="166"/>
      <c r="N173" s="167"/>
      <c r="O173" s="167"/>
      <c r="P173" s="167"/>
      <c r="Q173" s="167"/>
      <c r="R173" s="167"/>
      <c r="S173" s="167"/>
      <c r="T173" s="168"/>
      <c r="AT173" s="163" t="s">
        <v>154</v>
      </c>
      <c r="AU173" s="163" t="s">
        <v>86</v>
      </c>
      <c r="AV173" s="13" t="s">
        <v>86</v>
      </c>
      <c r="AW173" s="13" t="s">
        <v>34</v>
      </c>
      <c r="AX173" s="13" t="s">
        <v>79</v>
      </c>
      <c r="AY173" s="163" t="s">
        <v>145</v>
      </c>
    </row>
    <row r="174" spans="2:51" s="14" customFormat="1" ht="12">
      <c r="B174" s="169"/>
      <c r="D174" s="162" t="s">
        <v>154</v>
      </c>
      <c r="E174" s="170" t="s">
        <v>1</v>
      </c>
      <c r="F174" s="171" t="s">
        <v>187</v>
      </c>
      <c r="H174" s="172">
        <v>1</v>
      </c>
      <c r="L174" s="169"/>
      <c r="M174" s="173"/>
      <c r="N174" s="174"/>
      <c r="O174" s="174"/>
      <c r="P174" s="174"/>
      <c r="Q174" s="174"/>
      <c r="R174" s="174"/>
      <c r="S174" s="174"/>
      <c r="T174" s="175"/>
      <c r="AT174" s="170" t="s">
        <v>154</v>
      </c>
      <c r="AU174" s="170" t="s">
        <v>86</v>
      </c>
      <c r="AV174" s="14" t="s">
        <v>152</v>
      </c>
      <c r="AW174" s="14" t="s">
        <v>34</v>
      </c>
      <c r="AX174" s="14" t="s">
        <v>19</v>
      </c>
      <c r="AY174" s="170" t="s">
        <v>145</v>
      </c>
    </row>
    <row r="175" spans="1:65" s="2" customFormat="1" ht="21.75" customHeight="1">
      <c r="A175" s="30"/>
      <c r="B175" s="147"/>
      <c r="C175" s="182" t="s">
        <v>433</v>
      </c>
      <c r="D175" s="182" t="s">
        <v>233</v>
      </c>
      <c r="E175" s="183" t="s">
        <v>928</v>
      </c>
      <c r="F175" s="184" t="s">
        <v>929</v>
      </c>
      <c r="G175" s="185" t="s">
        <v>231</v>
      </c>
      <c r="H175" s="186">
        <v>1</v>
      </c>
      <c r="I175" s="187">
        <v>0</v>
      </c>
      <c r="J175" s="187">
        <f aca="true" t="shared" si="30" ref="J175:J182">ROUND(I175*H175,2)</f>
        <v>0</v>
      </c>
      <c r="K175" s="188"/>
      <c r="L175" s="189"/>
      <c r="M175" s="190" t="s">
        <v>1</v>
      </c>
      <c r="N175" s="191" t="s">
        <v>44</v>
      </c>
      <c r="O175" s="157">
        <v>0</v>
      </c>
      <c r="P175" s="157">
        <f aca="true" t="shared" si="31" ref="P175:P182">O175*H175</f>
        <v>0</v>
      </c>
      <c r="Q175" s="157">
        <v>0.011</v>
      </c>
      <c r="R175" s="157">
        <f aca="true" t="shared" si="32" ref="R175:R182">Q175*H175</f>
        <v>0.011</v>
      </c>
      <c r="S175" s="157">
        <v>0</v>
      </c>
      <c r="T175" s="158">
        <f aca="true" t="shared" si="33" ref="T175:T182"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9" t="s">
        <v>193</v>
      </c>
      <c r="AT175" s="159" t="s">
        <v>233</v>
      </c>
      <c r="AU175" s="159" t="s">
        <v>86</v>
      </c>
      <c r="AY175" s="18" t="s">
        <v>145</v>
      </c>
      <c r="BE175" s="160">
        <f aca="true" t="shared" si="34" ref="BE175:BE182">IF(N175="základní",J175,0)</f>
        <v>0</v>
      </c>
      <c r="BF175" s="160">
        <f aca="true" t="shared" si="35" ref="BF175:BF182">IF(N175="snížená",J175,0)</f>
        <v>0</v>
      </c>
      <c r="BG175" s="160">
        <f aca="true" t="shared" si="36" ref="BG175:BG182">IF(N175="zákl. přenesená",J175,0)</f>
        <v>0</v>
      </c>
      <c r="BH175" s="160">
        <f aca="true" t="shared" si="37" ref="BH175:BH182">IF(N175="sníž. přenesená",J175,0)</f>
        <v>0</v>
      </c>
      <c r="BI175" s="160">
        <f aca="true" t="shared" si="38" ref="BI175:BI182">IF(N175="nulová",J175,0)</f>
        <v>0</v>
      </c>
      <c r="BJ175" s="18" t="s">
        <v>19</v>
      </c>
      <c r="BK175" s="160">
        <f aca="true" t="shared" si="39" ref="BK175:BK182">ROUND(I175*H175,2)</f>
        <v>0</v>
      </c>
      <c r="BL175" s="18" t="s">
        <v>181</v>
      </c>
      <c r="BM175" s="159" t="s">
        <v>930</v>
      </c>
    </row>
    <row r="176" spans="1:65" s="2" customFormat="1" ht="16.5" customHeight="1">
      <c r="A176" s="30"/>
      <c r="B176" s="147"/>
      <c r="C176" s="148" t="s">
        <v>437</v>
      </c>
      <c r="D176" s="148" t="s">
        <v>148</v>
      </c>
      <c r="E176" s="149" t="s">
        <v>931</v>
      </c>
      <c r="F176" s="150" t="s">
        <v>932</v>
      </c>
      <c r="G176" s="151" t="s">
        <v>880</v>
      </c>
      <c r="H176" s="152">
        <v>1</v>
      </c>
      <c r="I176" s="153">
        <v>0</v>
      </c>
      <c r="J176" s="153">
        <f t="shared" si="30"/>
        <v>0</v>
      </c>
      <c r="K176" s="154"/>
      <c r="L176" s="31"/>
      <c r="M176" s="155" t="s">
        <v>1</v>
      </c>
      <c r="N176" s="156" t="s">
        <v>44</v>
      </c>
      <c r="O176" s="157">
        <v>4.37</v>
      </c>
      <c r="P176" s="157">
        <f t="shared" si="31"/>
        <v>4.37</v>
      </c>
      <c r="Q176" s="157">
        <v>0.0001694242</v>
      </c>
      <c r="R176" s="157">
        <f t="shared" si="32"/>
        <v>0.0001694242</v>
      </c>
      <c r="S176" s="157">
        <v>0</v>
      </c>
      <c r="T176" s="158">
        <f t="shared" si="3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9" t="s">
        <v>181</v>
      </c>
      <c r="AT176" s="159" t="s">
        <v>148</v>
      </c>
      <c r="AU176" s="159" t="s">
        <v>86</v>
      </c>
      <c r="AY176" s="18" t="s">
        <v>145</v>
      </c>
      <c r="BE176" s="160">
        <f t="shared" si="34"/>
        <v>0</v>
      </c>
      <c r="BF176" s="160">
        <f t="shared" si="35"/>
        <v>0</v>
      </c>
      <c r="BG176" s="160">
        <f t="shared" si="36"/>
        <v>0</v>
      </c>
      <c r="BH176" s="160">
        <f t="shared" si="37"/>
        <v>0</v>
      </c>
      <c r="BI176" s="160">
        <f t="shared" si="38"/>
        <v>0</v>
      </c>
      <c r="BJ176" s="18" t="s">
        <v>19</v>
      </c>
      <c r="BK176" s="160">
        <f t="shared" si="39"/>
        <v>0</v>
      </c>
      <c r="BL176" s="18" t="s">
        <v>181</v>
      </c>
      <c r="BM176" s="159" t="s">
        <v>933</v>
      </c>
    </row>
    <row r="177" spans="1:65" s="2" customFormat="1" ht="21.75" customHeight="1">
      <c r="A177" s="30"/>
      <c r="B177" s="147"/>
      <c r="C177" s="182" t="s">
        <v>193</v>
      </c>
      <c r="D177" s="182" t="s">
        <v>233</v>
      </c>
      <c r="E177" s="183" t="s">
        <v>934</v>
      </c>
      <c r="F177" s="184" t="s">
        <v>935</v>
      </c>
      <c r="G177" s="185" t="s">
        <v>231</v>
      </c>
      <c r="H177" s="186">
        <v>1</v>
      </c>
      <c r="I177" s="187">
        <v>0</v>
      </c>
      <c r="J177" s="187">
        <f t="shared" si="30"/>
        <v>0</v>
      </c>
      <c r="K177" s="188"/>
      <c r="L177" s="189"/>
      <c r="M177" s="190" t="s">
        <v>1</v>
      </c>
      <c r="N177" s="191" t="s">
        <v>44</v>
      </c>
      <c r="O177" s="157">
        <v>0</v>
      </c>
      <c r="P177" s="157">
        <f t="shared" si="31"/>
        <v>0</v>
      </c>
      <c r="Q177" s="157">
        <v>0.015</v>
      </c>
      <c r="R177" s="157">
        <f t="shared" si="32"/>
        <v>0.015</v>
      </c>
      <c r="S177" s="157">
        <v>0</v>
      </c>
      <c r="T177" s="158">
        <f t="shared" si="3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9" t="s">
        <v>193</v>
      </c>
      <c r="AT177" s="159" t="s">
        <v>233</v>
      </c>
      <c r="AU177" s="159" t="s">
        <v>86</v>
      </c>
      <c r="AY177" s="18" t="s">
        <v>145</v>
      </c>
      <c r="BE177" s="160">
        <f t="shared" si="34"/>
        <v>0</v>
      </c>
      <c r="BF177" s="160">
        <f t="shared" si="35"/>
        <v>0</v>
      </c>
      <c r="BG177" s="160">
        <f t="shared" si="36"/>
        <v>0</v>
      </c>
      <c r="BH177" s="160">
        <f t="shared" si="37"/>
        <v>0</v>
      </c>
      <c r="BI177" s="160">
        <f t="shared" si="38"/>
        <v>0</v>
      </c>
      <c r="BJ177" s="18" t="s">
        <v>19</v>
      </c>
      <c r="BK177" s="160">
        <f t="shared" si="39"/>
        <v>0</v>
      </c>
      <c r="BL177" s="18" t="s">
        <v>181</v>
      </c>
      <c r="BM177" s="159" t="s">
        <v>936</v>
      </c>
    </row>
    <row r="178" spans="1:65" s="2" customFormat="1" ht="16.5" customHeight="1">
      <c r="A178" s="30"/>
      <c r="B178" s="147"/>
      <c r="C178" s="148" t="s">
        <v>445</v>
      </c>
      <c r="D178" s="148" t="s">
        <v>148</v>
      </c>
      <c r="E178" s="149" t="s">
        <v>937</v>
      </c>
      <c r="F178" s="150" t="s">
        <v>938</v>
      </c>
      <c r="G178" s="151" t="s">
        <v>880</v>
      </c>
      <c r="H178" s="152">
        <v>1</v>
      </c>
      <c r="I178" s="153">
        <v>0</v>
      </c>
      <c r="J178" s="153">
        <f t="shared" si="30"/>
        <v>0</v>
      </c>
      <c r="K178" s="154"/>
      <c r="L178" s="31"/>
      <c r="M178" s="155" t="s">
        <v>1</v>
      </c>
      <c r="N178" s="156" t="s">
        <v>44</v>
      </c>
      <c r="O178" s="157">
        <v>1.5</v>
      </c>
      <c r="P178" s="157">
        <f t="shared" si="31"/>
        <v>1.5</v>
      </c>
      <c r="Q178" s="157">
        <v>0.0006388363</v>
      </c>
      <c r="R178" s="157">
        <f t="shared" si="32"/>
        <v>0.0006388363</v>
      </c>
      <c r="S178" s="157">
        <v>0</v>
      </c>
      <c r="T178" s="158">
        <f t="shared" si="3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9" t="s">
        <v>181</v>
      </c>
      <c r="AT178" s="159" t="s">
        <v>148</v>
      </c>
      <c r="AU178" s="159" t="s">
        <v>86</v>
      </c>
      <c r="AY178" s="18" t="s">
        <v>145</v>
      </c>
      <c r="BE178" s="160">
        <f t="shared" si="34"/>
        <v>0</v>
      </c>
      <c r="BF178" s="160">
        <f t="shared" si="35"/>
        <v>0</v>
      </c>
      <c r="BG178" s="160">
        <f t="shared" si="36"/>
        <v>0</v>
      </c>
      <c r="BH178" s="160">
        <f t="shared" si="37"/>
        <v>0</v>
      </c>
      <c r="BI178" s="160">
        <f t="shared" si="38"/>
        <v>0</v>
      </c>
      <c r="BJ178" s="18" t="s">
        <v>19</v>
      </c>
      <c r="BK178" s="160">
        <f t="shared" si="39"/>
        <v>0</v>
      </c>
      <c r="BL178" s="18" t="s">
        <v>181</v>
      </c>
      <c r="BM178" s="159" t="s">
        <v>939</v>
      </c>
    </row>
    <row r="179" spans="1:65" s="2" customFormat="1" ht="16.5" customHeight="1">
      <c r="A179" s="30"/>
      <c r="B179" s="147"/>
      <c r="C179" s="182" t="s">
        <v>450</v>
      </c>
      <c r="D179" s="182" t="s">
        <v>233</v>
      </c>
      <c r="E179" s="183" t="s">
        <v>940</v>
      </c>
      <c r="F179" s="184" t="s">
        <v>941</v>
      </c>
      <c r="G179" s="185" t="s">
        <v>231</v>
      </c>
      <c r="H179" s="186">
        <v>1</v>
      </c>
      <c r="I179" s="187">
        <v>0</v>
      </c>
      <c r="J179" s="187">
        <f t="shared" si="30"/>
        <v>0</v>
      </c>
      <c r="K179" s="188"/>
      <c r="L179" s="189"/>
      <c r="M179" s="190" t="s">
        <v>1</v>
      </c>
      <c r="N179" s="191" t="s">
        <v>44</v>
      </c>
      <c r="O179" s="157">
        <v>0</v>
      </c>
      <c r="P179" s="157">
        <f t="shared" si="31"/>
        <v>0</v>
      </c>
      <c r="Q179" s="157">
        <v>0.014</v>
      </c>
      <c r="R179" s="157">
        <f t="shared" si="32"/>
        <v>0.014</v>
      </c>
      <c r="S179" s="157">
        <v>0</v>
      </c>
      <c r="T179" s="158">
        <f t="shared" si="3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9" t="s">
        <v>193</v>
      </c>
      <c r="AT179" s="159" t="s">
        <v>233</v>
      </c>
      <c r="AU179" s="159" t="s">
        <v>86</v>
      </c>
      <c r="AY179" s="18" t="s">
        <v>145</v>
      </c>
      <c r="BE179" s="160">
        <f t="shared" si="34"/>
        <v>0</v>
      </c>
      <c r="BF179" s="160">
        <f t="shared" si="35"/>
        <v>0</v>
      </c>
      <c r="BG179" s="160">
        <f t="shared" si="36"/>
        <v>0</v>
      </c>
      <c r="BH179" s="160">
        <f t="shared" si="37"/>
        <v>0</v>
      </c>
      <c r="BI179" s="160">
        <f t="shared" si="38"/>
        <v>0</v>
      </c>
      <c r="BJ179" s="18" t="s">
        <v>19</v>
      </c>
      <c r="BK179" s="160">
        <f t="shared" si="39"/>
        <v>0</v>
      </c>
      <c r="BL179" s="18" t="s">
        <v>181</v>
      </c>
      <c r="BM179" s="159" t="s">
        <v>942</v>
      </c>
    </row>
    <row r="180" spans="1:65" s="2" customFormat="1" ht="21.75" customHeight="1">
      <c r="A180" s="30"/>
      <c r="B180" s="147"/>
      <c r="C180" s="148" t="s">
        <v>456</v>
      </c>
      <c r="D180" s="148" t="s">
        <v>148</v>
      </c>
      <c r="E180" s="149" t="s">
        <v>943</v>
      </c>
      <c r="F180" s="150" t="s">
        <v>944</v>
      </c>
      <c r="G180" s="151" t="s">
        <v>880</v>
      </c>
      <c r="H180" s="152">
        <v>1</v>
      </c>
      <c r="I180" s="153">
        <v>0</v>
      </c>
      <c r="J180" s="153">
        <f t="shared" si="30"/>
        <v>0</v>
      </c>
      <c r="K180" s="154"/>
      <c r="L180" s="31"/>
      <c r="M180" s="155" t="s">
        <v>1</v>
      </c>
      <c r="N180" s="156" t="s">
        <v>44</v>
      </c>
      <c r="O180" s="157">
        <v>2.34</v>
      </c>
      <c r="P180" s="157">
        <f t="shared" si="31"/>
        <v>2.34</v>
      </c>
      <c r="Q180" s="157">
        <v>0.0303445455</v>
      </c>
      <c r="R180" s="157">
        <f t="shared" si="32"/>
        <v>0.0303445455</v>
      </c>
      <c r="S180" s="157">
        <v>0</v>
      </c>
      <c r="T180" s="158">
        <f t="shared" si="3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9" t="s">
        <v>181</v>
      </c>
      <c r="AT180" s="159" t="s">
        <v>148</v>
      </c>
      <c r="AU180" s="159" t="s">
        <v>86</v>
      </c>
      <c r="AY180" s="18" t="s">
        <v>145</v>
      </c>
      <c r="BE180" s="160">
        <f t="shared" si="34"/>
        <v>0</v>
      </c>
      <c r="BF180" s="160">
        <f t="shared" si="35"/>
        <v>0</v>
      </c>
      <c r="BG180" s="160">
        <f t="shared" si="36"/>
        <v>0</v>
      </c>
      <c r="BH180" s="160">
        <f t="shared" si="37"/>
        <v>0</v>
      </c>
      <c r="BI180" s="160">
        <f t="shared" si="38"/>
        <v>0</v>
      </c>
      <c r="BJ180" s="18" t="s">
        <v>19</v>
      </c>
      <c r="BK180" s="160">
        <f t="shared" si="39"/>
        <v>0</v>
      </c>
      <c r="BL180" s="18" t="s">
        <v>181</v>
      </c>
      <c r="BM180" s="159" t="s">
        <v>945</v>
      </c>
    </row>
    <row r="181" spans="1:65" s="2" customFormat="1" ht="16.5" customHeight="1">
      <c r="A181" s="30"/>
      <c r="B181" s="147"/>
      <c r="C181" s="148" t="s">
        <v>462</v>
      </c>
      <c r="D181" s="148" t="s">
        <v>148</v>
      </c>
      <c r="E181" s="149" t="s">
        <v>946</v>
      </c>
      <c r="F181" s="150" t="s">
        <v>947</v>
      </c>
      <c r="G181" s="151" t="s">
        <v>231</v>
      </c>
      <c r="H181" s="152">
        <v>1</v>
      </c>
      <c r="I181" s="153">
        <v>0</v>
      </c>
      <c r="J181" s="153">
        <f t="shared" si="30"/>
        <v>0</v>
      </c>
      <c r="K181" s="154"/>
      <c r="L181" s="31"/>
      <c r="M181" s="155" t="s">
        <v>1</v>
      </c>
      <c r="N181" s="156" t="s">
        <v>44</v>
      </c>
      <c r="O181" s="157">
        <v>0.32</v>
      </c>
      <c r="P181" s="157">
        <f t="shared" si="31"/>
        <v>0.32</v>
      </c>
      <c r="Q181" s="157">
        <v>4.0097E-05</v>
      </c>
      <c r="R181" s="157">
        <f t="shared" si="32"/>
        <v>4.0097E-05</v>
      </c>
      <c r="S181" s="157">
        <v>0</v>
      </c>
      <c r="T181" s="158">
        <f t="shared" si="3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9" t="s">
        <v>181</v>
      </c>
      <c r="AT181" s="159" t="s">
        <v>148</v>
      </c>
      <c r="AU181" s="159" t="s">
        <v>86</v>
      </c>
      <c r="AY181" s="18" t="s">
        <v>145</v>
      </c>
      <c r="BE181" s="160">
        <f t="shared" si="34"/>
        <v>0</v>
      </c>
      <c r="BF181" s="160">
        <f t="shared" si="35"/>
        <v>0</v>
      </c>
      <c r="BG181" s="160">
        <f t="shared" si="36"/>
        <v>0</v>
      </c>
      <c r="BH181" s="160">
        <f t="shared" si="37"/>
        <v>0</v>
      </c>
      <c r="BI181" s="160">
        <f t="shared" si="38"/>
        <v>0</v>
      </c>
      <c r="BJ181" s="18" t="s">
        <v>19</v>
      </c>
      <c r="BK181" s="160">
        <f t="shared" si="39"/>
        <v>0</v>
      </c>
      <c r="BL181" s="18" t="s">
        <v>181</v>
      </c>
      <c r="BM181" s="159" t="s">
        <v>948</v>
      </c>
    </row>
    <row r="182" spans="1:65" s="2" customFormat="1" ht="21.75" customHeight="1">
      <c r="A182" s="30"/>
      <c r="B182" s="147"/>
      <c r="C182" s="182" t="s">
        <v>467</v>
      </c>
      <c r="D182" s="182" t="s">
        <v>233</v>
      </c>
      <c r="E182" s="183" t="s">
        <v>949</v>
      </c>
      <c r="F182" s="184" t="s">
        <v>950</v>
      </c>
      <c r="G182" s="185" t="s">
        <v>231</v>
      </c>
      <c r="H182" s="186">
        <v>1</v>
      </c>
      <c r="I182" s="187">
        <v>0</v>
      </c>
      <c r="J182" s="187">
        <f t="shared" si="30"/>
        <v>0</v>
      </c>
      <c r="K182" s="188"/>
      <c r="L182" s="189"/>
      <c r="M182" s="190" t="s">
        <v>1</v>
      </c>
      <c r="N182" s="191" t="s">
        <v>44</v>
      </c>
      <c r="O182" s="157">
        <v>0</v>
      </c>
      <c r="P182" s="157">
        <f t="shared" si="31"/>
        <v>0</v>
      </c>
      <c r="Q182" s="157">
        <v>0.0018</v>
      </c>
      <c r="R182" s="157">
        <f t="shared" si="32"/>
        <v>0.0018</v>
      </c>
      <c r="S182" s="157">
        <v>0</v>
      </c>
      <c r="T182" s="158">
        <f t="shared" si="3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9" t="s">
        <v>193</v>
      </c>
      <c r="AT182" s="159" t="s">
        <v>233</v>
      </c>
      <c r="AU182" s="159" t="s">
        <v>86</v>
      </c>
      <c r="AY182" s="18" t="s">
        <v>145</v>
      </c>
      <c r="BE182" s="160">
        <f t="shared" si="34"/>
        <v>0</v>
      </c>
      <c r="BF182" s="160">
        <f t="shared" si="35"/>
        <v>0</v>
      </c>
      <c r="BG182" s="160">
        <f t="shared" si="36"/>
        <v>0</v>
      </c>
      <c r="BH182" s="160">
        <f t="shared" si="37"/>
        <v>0</v>
      </c>
      <c r="BI182" s="160">
        <f t="shared" si="38"/>
        <v>0</v>
      </c>
      <c r="BJ182" s="18" t="s">
        <v>19</v>
      </c>
      <c r="BK182" s="160">
        <f t="shared" si="39"/>
        <v>0</v>
      </c>
      <c r="BL182" s="18" t="s">
        <v>181</v>
      </c>
      <c r="BM182" s="159" t="s">
        <v>951</v>
      </c>
    </row>
    <row r="183" spans="1:47" s="2" customFormat="1" ht="48.75">
      <c r="A183" s="30"/>
      <c r="B183" s="31"/>
      <c r="C183" s="30"/>
      <c r="D183" s="162" t="s">
        <v>251</v>
      </c>
      <c r="E183" s="30"/>
      <c r="F183" s="192" t="s">
        <v>952</v>
      </c>
      <c r="G183" s="30"/>
      <c r="H183" s="30"/>
      <c r="I183" s="30"/>
      <c r="J183" s="30"/>
      <c r="K183" s="30"/>
      <c r="L183" s="31"/>
      <c r="M183" s="193"/>
      <c r="N183" s="194"/>
      <c r="O183" s="56"/>
      <c r="P183" s="56"/>
      <c r="Q183" s="56"/>
      <c r="R183" s="56"/>
      <c r="S183" s="56"/>
      <c r="T183" s="57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T183" s="18" t="s">
        <v>251</v>
      </c>
      <c r="AU183" s="18" t="s">
        <v>86</v>
      </c>
    </row>
    <row r="184" spans="1:65" s="2" customFormat="1" ht="16.5" customHeight="1">
      <c r="A184" s="30"/>
      <c r="B184" s="147"/>
      <c r="C184" s="148" t="s">
        <v>469</v>
      </c>
      <c r="D184" s="148" t="s">
        <v>148</v>
      </c>
      <c r="E184" s="149" t="s">
        <v>953</v>
      </c>
      <c r="F184" s="150" t="s">
        <v>954</v>
      </c>
      <c r="G184" s="151" t="s">
        <v>880</v>
      </c>
      <c r="H184" s="152">
        <v>1</v>
      </c>
      <c r="I184" s="153">
        <v>0</v>
      </c>
      <c r="J184" s="153">
        <f>ROUND(I184*H184,2)</f>
        <v>0</v>
      </c>
      <c r="K184" s="154"/>
      <c r="L184" s="31"/>
      <c r="M184" s="155" t="s">
        <v>1</v>
      </c>
      <c r="N184" s="156" t="s">
        <v>44</v>
      </c>
      <c r="O184" s="157">
        <v>0.517</v>
      </c>
      <c r="P184" s="157">
        <f>O184*H184</f>
        <v>0.517</v>
      </c>
      <c r="Q184" s="157">
        <v>0.000120097</v>
      </c>
      <c r="R184" s="157">
        <f>Q184*H184</f>
        <v>0.000120097</v>
      </c>
      <c r="S184" s="157">
        <v>0</v>
      </c>
      <c r="T184" s="158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9" t="s">
        <v>181</v>
      </c>
      <c r="AT184" s="159" t="s">
        <v>148</v>
      </c>
      <c r="AU184" s="159" t="s">
        <v>86</v>
      </c>
      <c r="AY184" s="18" t="s">
        <v>145</v>
      </c>
      <c r="BE184" s="160">
        <f>IF(N184="základní",J184,0)</f>
        <v>0</v>
      </c>
      <c r="BF184" s="160">
        <f>IF(N184="snížená",J184,0)</f>
        <v>0</v>
      </c>
      <c r="BG184" s="160">
        <f>IF(N184="zákl. přenesená",J184,0)</f>
        <v>0</v>
      </c>
      <c r="BH184" s="160">
        <f>IF(N184="sníž. přenesená",J184,0)</f>
        <v>0</v>
      </c>
      <c r="BI184" s="160">
        <f>IF(N184="nulová",J184,0)</f>
        <v>0</v>
      </c>
      <c r="BJ184" s="18" t="s">
        <v>19</v>
      </c>
      <c r="BK184" s="160">
        <f>ROUND(I184*H184,2)</f>
        <v>0</v>
      </c>
      <c r="BL184" s="18" t="s">
        <v>181</v>
      </c>
      <c r="BM184" s="159" t="s">
        <v>955</v>
      </c>
    </row>
    <row r="185" spans="2:51" s="15" customFormat="1" ht="12">
      <c r="B185" s="176"/>
      <c r="D185" s="162" t="s">
        <v>154</v>
      </c>
      <c r="E185" s="177" t="s">
        <v>1</v>
      </c>
      <c r="F185" s="178" t="s">
        <v>956</v>
      </c>
      <c r="H185" s="177" t="s">
        <v>1</v>
      </c>
      <c r="L185" s="176"/>
      <c r="M185" s="179"/>
      <c r="N185" s="180"/>
      <c r="O185" s="180"/>
      <c r="P185" s="180"/>
      <c r="Q185" s="180"/>
      <c r="R185" s="180"/>
      <c r="S185" s="180"/>
      <c r="T185" s="181"/>
      <c r="AT185" s="177" t="s">
        <v>154</v>
      </c>
      <c r="AU185" s="177" t="s">
        <v>86</v>
      </c>
      <c r="AV185" s="15" t="s">
        <v>19</v>
      </c>
      <c r="AW185" s="15" t="s">
        <v>34</v>
      </c>
      <c r="AX185" s="15" t="s">
        <v>79</v>
      </c>
      <c r="AY185" s="177" t="s">
        <v>145</v>
      </c>
    </row>
    <row r="186" spans="2:51" s="13" customFormat="1" ht="12">
      <c r="B186" s="161"/>
      <c r="D186" s="162" t="s">
        <v>154</v>
      </c>
      <c r="E186" s="163" t="s">
        <v>1</v>
      </c>
      <c r="F186" s="164" t="s">
        <v>19</v>
      </c>
      <c r="H186" s="165">
        <v>1</v>
      </c>
      <c r="L186" s="161"/>
      <c r="M186" s="166"/>
      <c r="N186" s="167"/>
      <c r="O186" s="167"/>
      <c r="P186" s="167"/>
      <c r="Q186" s="167"/>
      <c r="R186" s="167"/>
      <c r="S186" s="167"/>
      <c r="T186" s="168"/>
      <c r="AT186" s="163" t="s">
        <v>154</v>
      </c>
      <c r="AU186" s="163" t="s">
        <v>86</v>
      </c>
      <c r="AV186" s="13" t="s">
        <v>86</v>
      </c>
      <c r="AW186" s="13" t="s">
        <v>34</v>
      </c>
      <c r="AX186" s="13" t="s">
        <v>19</v>
      </c>
      <c r="AY186" s="163" t="s">
        <v>145</v>
      </c>
    </row>
    <row r="187" spans="1:65" s="2" customFormat="1" ht="21.75" customHeight="1">
      <c r="A187" s="30"/>
      <c r="B187" s="147"/>
      <c r="C187" s="182" t="s">
        <v>472</v>
      </c>
      <c r="D187" s="182" t="s">
        <v>233</v>
      </c>
      <c r="E187" s="183" t="s">
        <v>957</v>
      </c>
      <c r="F187" s="184" t="s">
        <v>958</v>
      </c>
      <c r="G187" s="185" t="s">
        <v>231</v>
      </c>
      <c r="H187" s="186">
        <v>1</v>
      </c>
      <c r="I187" s="187">
        <v>0</v>
      </c>
      <c r="J187" s="187">
        <f>ROUND(I187*H187,2)</f>
        <v>0</v>
      </c>
      <c r="K187" s="188"/>
      <c r="L187" s="189"/>
      <c r="M187" s="190" t="s">
        <v>1</v>
      </c>
      <c r="N187" s="191" t="s">
        <v>44</v>
      </c>
      <c r="O187" s="157">
        <v>0</v>
      </c>
      <c r="P187" s="157">
        <f>O187*H187</f>
        <v>0</v>
      </c>
      <c r="Q187" s="157">
        <v>0.0018</v>
      </c>
      <c r="R187" s="157">
        <f>Q187*H187</f>
        <v>0.0018</v>
      </c>
      <c r="S187" s="157">
        <v>0</v>
      </c>
      <c r="T187" s="158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9" t="s">
        <v>193</v>
      </c>
      <c r="AT187" s="159" t="s">
        <v>233</v>
      </c>
      <c r="AU187" s="159" t="s">
        <v>86</v>
      </c>
      <c r="AY187" s="18" t="s">
        <v>145</v>
      </c>
      <c r="BE187" s="160">
        <f>IF(N187="základní",J187,0)</f>
        <v>0</v>
      </c>
      <c r="BF187" s="160">
        <f>IF(N187="snížená",J187,0)</f>
        <v>0</v>
      </c>
      <c r="BG187" s="160">
        <f>IF(N187="zákl. přenesená",J187,0)</f>
        <v>0</v>
      </c>
      <c r="BH187" s="160">
        <f>IF(N187="sníž. přenesená",J187,0)</f>
        <v>0</v>
      </c>
      <c r="BI187" s="160">
        <f>IF(N187="nulová",J187,0)</f>
        <v>0</v>
      </c>
      <c r="BJ187" s="18" t="s">
        <v>19</v>
      </c>
      <c r="BK187" s="160">
        <f>ROUND(I187*H187,2)</f>
        <v>0</v>
      </c>
      <c r="BL187" s="18" t="s">
        <v>181</v>
      </c>
      <c r="BM187" s="159" t="s">
        <v>959</v>
      </c>
    </row>
    <row r="188" spans="1:65" s="2" customFormat="1" ht="21.75" customHeight="1">
      <c r="A188" s="30"/>
      <c r="B188" s="147"/>
      <c r="C188" s="148" t="s">
        <v>474</v>
      </c>
      <c r="D188" s="148" t="s">
        <v>148</v>
      </c>
      <c r="E188" s="149" t="s">
        <v>960</v>
      </c>
      <c r="F188" s="150" t="s">
        <v>961</v>
      </c>
      <c r="G188" s="151" t="s">
        <v>231</v>
      </c>
      <c r="H188" s="152">
        <v>1</v>
      </c>
      <c r="I188" s="153">
        <v>0</v>
      </c>
      <c r="J188" s="153">
        <f>ROUND(I188*H188,2)</f>
        <v>0</v>
      </c>
      <c r="K188" s="154"/>
      <c r="L188" s="31"/>
      <c r="M188" s="155" t="s">
        <v>1</v>
      </c>
      <c r="N188" s="156" t="s">
        <v>44</v>
      </c>
      <c r="O188" s="157">
        <v>0.624</v>
      </c>
      <c r="P188" s="157">
        <f>O188*H188</f>
        <v>0.624</v>
      </c>
      <c r="Q188" s="157">
        <v>0.000125497</v>
      </c>
      <c r="R188" s="157">
        <f>Q188*H188</f>
        <v>0.000125497</v>
      </c>
      <c r="S188" s="157">
        <v>0</v>
      </c>
      <c r="T188" s="158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9" t="s">
        <v>181</v>
      </c>
      <c r="AT188" s="159" t="s">
        <v>148</v>
      </c>
      <c r="AU188" s="159" t="s">
        <v>86</v>
      </c>
      <c r="AY188" s="18" t="s">
        <v>145</v>
      </c>
      <c r="BE188" s="160">
        <f>IF(N188="základní",J188,0)</f>
        <v>0</v>
      </c>
      <c r="BF188" s="160">
        <f>IF(N188="snížená",J188,0)</f>
        <v>0</v>
      </c>
      <c r="BG188" s="160">
        <f>IF(N188="zákl. přenesená",J188,0)</f>
        <v>0</v>
      </c>
      <c r="BH188" s="160">
        <f>IF(N188="sníž. přenesená",J188,0)</f>
        <v>0</v>
      </c>
      <c r="BI188" s="160">
        <f>IF(N188="nulová",J188,0)</f>
        <v>0</v>
      </c>
      <c r="BJ188" s="18" t="s">
        <v>19</v>
      </c>
      <c r="BK188" s="160">
        <f>ROUND(I188*H188,2)</f>
        <v>0</v>
      </c>
      <c r="BL188" s="18" t="s">
        <v>181</v>
      </c>
      <c r="BM188" s="159" t="s">
        <v>962</v>
      </c>
    </row>
    <row r="189" spans="1:65" s="2" customFormat="1" ht="21.75" customHeight="1">
      <c r="A189" s="30"/>
      <c r="B189" s="147"/>
      <c r="C189" s="182" t="s">
        <v>480</v>
      </c>
      <c r="D189" s="182" t="s">
        <v>233</v>
      </c>
      <c r="E189" s="183" t="s">
        <v>963</v>
      </c>
      <c r="F189" s="184" t="s">
        <v>964</v>
      </c>
      <c r="G189" s="185" t="s">
        <v>231</v>
      </c>
      <c r="H189" s="186">
        <v>1</v>
      </c>
      <c r="I189" s="187">
        <v>0</v>
      </c>
      <c r="J189" s="187">
        <f>ROUND(I189*H189,2)</f>
        <v>0</v>
      </c>
      <c r="K189" s="188"/>
      <c r="L189" s="189"/>
      <c r="M189" s="190" t="s">
        <v>1</v>
      </c>
      <c r="N189" s="191" t="s">
        <v>44</v>
      </c>
      <c r="O189" s="157">
        <v>0</v>
      </c>
      <c r="P189" s="157">
        <f>O189*H189</f>
        <v>0</v>
      </c>
      <c r="Q189" s="157">
        <v>0.0025</v>
      </c>
      <c r="R189" s="157">
        <f>Q189*H189</f>
        <v>0.0025</v>
      </c>
      <c r="S189" s="157">
        <v>0</v>
      </c>
      <c r="T189" s="158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9" t="s">
        <v>193</v>
      </c>
      <c r="AT189" s="159" t="s">
        <v>233</v>
      </c>
      <c r="AU189" s="159" t="s">
        <v>86</v>
      </c>
      <c r="AY189" s="18" t="s">
        <v>145</v>
      </c>
      <c r="BE189" s="160">
        <f>IF(N189="základní",J189,0)</f>
        <v>0</v>
      </c>
      <c r="BF189" s="160">
        <f>IF(N189="snížená",J189,0)</f>
        <v>0</v>
      </c>
      <c r="BG189" s="160">
        <f>IF(N189="zákl. přenesená",J189,0)</f>
        <v>0</v>
      </c>
      <c r="BH189" s="160">
        <f>IF(N189="sníž. přenesená",J189,0)</f>
        <v>0</v>
      </c>
      <c r="BI189" s="160">
        <f>IF(N189="nulová",J189,0)</f>
        <v>0</v>
      </c>
      <c r="BJ189" s="18" t="s">
        <v>19</v>
      </c>
      <c r="BK189" s="160">
        <f>ROUND(I189*H189,2)</f>
        <v>0</v>
      </c>
      <c r="BL189" s="18" t="s">
        <v>181</v>
      </c>
      <c r="BM189" s="159" t="s">
        <v>965</v>
      </c>
    </row>
    <row r="190" spans="1:65" s="2" customFormat="1" ht="21.75" customHeight="1">
      <c r="A190" s="30"/>
      <c r="B190" s="147"/>
      <c r="C190" s="148" t="s">
        <v>486</v>
      </c>
      <c r="D190" s="148" t="s">
        <v>148</v>
      </c>
      <c r="E190" s="149" t="s">
        <v>966</v>
      </c>
      <c r="F190" s="150" t="s">
        <v>967</v>
      </c>
      <c r="G190" s="151" t="s">
        <v>256</v>
      </c>
      <c r="H190" s="152">
        <v>583.741</v>
      </c>
      <c r="I190" s="153">
        <v>0</v>
      </c>
      <c r="J190" s="153">
        <f>ROUND(I190*H190,2)</f>
        <v>0</v>
      </c>
      <c r="K190" s="154"/>
      <c r="L190" s="31"/>
      <c r="M190" s="155" t="s">
        <v>1</v>
      </c>
      <c r="N190" s="156" t="s">
        <v>44</v>
      </c>
      <c r="O190" s="157">
        <v>0</v>
      </c>
      <c r="P190" s="157">
        <f>O190*H190</f>
        <v>0</v>
      </c>
      <c r="Q190" s="157">
        <v>0</v>
      </c>
      <c r="R190" s="157">
        <f>Q190*H190</f>
        <v>0</v>
      </c>
      <c r="S190" s="157">
        <v>0</v>
      </c>
      <c r="T190" s="158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9" t="s">
        <v>181</v>
      </c>
      <c r="AT190" s="159" t="s">
        <v>148</v>
      </c>
      <c r="AU190" s="159" t="s">
        <v>86</v>
      </c>
      <c r="AY190" s="18" t="s">
        <v>145</v>
      </c>
      <c r="BE190" s="160">
        <f>IF(N190="základní",J190,0)</f>
        <v>0</v>
      </c>
      <c r="BF190" s="160">
        <f>IF(N190="snížená",J190,0)</f>
        <v>0</v>
      </c>
      <c r="BG190" s="160">
        <f>IF(N190="zákl. přenesená",J190,0)</f>
        <v>0</v>
      </c>
      <c r="BH190" s="160">
        <f>IF(N190="sníž. přenesená",J190,0)</f>
        <v>0</v>
      </c>
      <c r="BI190" s="160">
        <f>IF(N190="nulová",J190,0)</f>
        <v>0</v>
      </c>
      <c r="BJ190" s="18" t="s">
        <v>19</v>
      </c>
      <c r="BK190" s="160">
        <f>ROUND(I190*H190,2)</f>
        <v>0</v>
      </c>
      <c r="BL190" s="18" t="s">
        <v>181</v>
      </c>
      <c r="BM190" s="159" t="s">
        <v>968</v>
      </c>
    </row>
    <row r="191" spans="2:63" s="12" customFormat="1" ht="22.9" customHeight="1">
      <c r="B191" s="135"/>
      <c r="D191" s="136" t="s">
        <v>78</v>
      </c>
      <c r="E191" s="145" t="s">
        <v>969</v>
      </c>
      <c r="F191" s="145" t="s">
        <v>970</v>
      </c>
      <c r="J191" s="146">
        <f>BK191</f>
        <v>0</v>
      </c>
      <c r="L191" s="135"/>
      <c r="M191" s="139"/>
      <c r="N191" s="140"/>
      <c r="O191" s="140"/>
      <c r="P191" s="141">
        <f>SUM(P192:P193)</f>
        <v>0.625</v>
      </c>
      <c r="Q191" s="140"/>
      <c r="R191" s="141">
        <f>SUM(R192:R193)</f>
        <v>0.0006</v>
      </c>
      <c r="S191" s="140"/>
      <c r="T191" s="142">
        <f>SUM(T192:T193)</f>
        <v>0</v>
      </c>
      <c r="AR191" s="136" t="s">
        <v>86</v>
      </c>
      <c r="AT191" s="143" t="s">
        <v>78</v>
      </c>
      <c r="AU191" s="143" t="s">
        <v>19</v>
      </c>
      <c r="AY191" s="136" t="s">
        <v>145</v>
      </c>
      <c r="BK191" s="144">
        <f>SUM(BK192:BK193)</f>
        <v>0</v>
      </c>
    </row>
    <row r="192" spans="1:65" s="2" customFormat="1" ht="16.5" customHeight="1">
      <c r="A192" s="30"/>
      <c r="B192" s="147"/>
      <c r="C192" s="148" t="s">
        <v>491</v>
      </c>
      <c r="D192" s="148" t="s">
        <v>148</v>
      </c>
      <c r="E192" s="149" t="s">
        <v>971</v>
      </c>
      <c r="F192" s="150" t="s">
        <v>972</v>
      </c>
      <c r="G192" s="151" t="s">
        <v>973</v>
      </c>
      <c r="H192" s="152">
        <v>1</v>
      </c>
      <c r="I192" s="153">
        <v>0</v>
      </c>
      <c r="J192" s="153">
        <f>ROUND(I192*H192,2)</f>
        <v>0</v>
      </c>
      <c r="K192" s="154"/>
      <c r="L192" s="31"/>
      <c r="M192" s="155" t="s">
        <v>1</v>
      </c>
      <c r="N192" s="156" t="s">
        <v>44</v>
      </c>
      <c r="O192" s="157">
        <v>0.625</v>
      </c>
      <c r="P192" s="157">
        <f>O192*H192</f>
        <v>0.625</v>
      </c>
      <c r="Q192" s="157">
        <v>0.0006</v>
      </c>
      <c r="R192" s="157">
        <f>Q192*H192</f>
        <v>0.0006</v>
      </c>
      <c r="S192" s="157">
        <v>0</v>
      </c>
      <c r="T192" s="158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9" t="s">
        <v>181</v>
      </c>
      <c r="AT192" s="159" t="s">
        <v>148</v>
      </c>
      <c r="AU192" s="159" t="s">
        <v>86</v>
      </c>
      <c r="AY192" s="18" t="s">
        <v>145</v>
      </c>
      <c r="BE192" s="160">
        <f>IF(N192="základní",J192,0)</f>
        <v>0</v>
      </c>
      <c r="BF192" s="160">
        <f>IF(N192="snížená",J192,0)</f>
        <v>0</v>
      </c>
      <c r="BG192" s="160">
        <f>IF(N192="zákl. přenesená",J192,0)</f>
        <v>0</v>
      </c>
      <c r="BH192" s="160">
        <f>IF(N192="sníž. přenesená",J192,0)</f>
        <v>0</v>
      </c>
      <c r="BI192" s="160">
        <f>IF(N192="nulová",J192,0)</f>
        <v>0</v>
      </c>
      <c r="BJ192" s="18" t="s">
        <v>19</v>
      </c>
      <c r="BK192" s="160">
        <f>ROUND(I192*H192,2)</f>
        <v>0</v>
      </c>
      <c r="BL192" s="18" t="s">
        <v>181</v>
      </c>
      <c r="BM192" s="159" t="s">
        <v>974</v>
      </c>
    </row>
    <row r="193" spans="1:47" s="2" customFormat="1" ht="19.5">
      <c r="A193" s="30"/>
      <c r="B193" s="31"/>
      <c r="C193" s="30"/>
      <c r="D193" s="162" t="s">
        <v>251</v>
      </c>
      <c r="E193" s="30"/>
      <c r="F193" s="192" t="s">
        <v>975</v>
      </c>
      <c r="G193" s="30"/>
      <c r="H193" s="30"/>
      <c r="I193" s="30"/>
      <c r="J193" s="30"/>
      <c r="K193" s="30"/>
      <c r="L193" s="31"/>
      <c r="M193" s="193"/>
      <c r="N193" s="194"/>
      <c r="O193" s="56"/>
      <c r="P193" s="56"/>
      <c r="Q193" s="56"/>
      <c r="R193" s="56"/>
      <c r="S193" s="56"/>
      <c r="T193" s="57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T193" s="18" t="s">
        <v>251</v>
      </c>
      <c r="AU193" s="18" t="s">
        <v>86</v>
      </c>
    </row>
    <row r="194" spans="2:63" s="12" customFormat="1" ht="22.9" customHeight="1">
      <c r="B194" s="135"/>
      <c r="D194" s="136" t="s">
        <v>78</v>
      </c>
      <c r="E194" s="145" t="s">
        <v>976</v>
      </c>
      <c r="F194" s="145" t="s">
        <v>977</v>
      </c>
      <c r="J194" s="146">
        <f>BK194</f>
        <v>0</v>
      </c>
      <c r="L194" s="135"/>
      <c r="M194" s="139"/>
      <c r="N194" s="140"/>
      <c r="O194" s="140"/>
      <c r="P194" s="141">
        <f>SUM(P195:P200)</f>
        <v>6.1034</v>
      </c>
      <c r="Q194" s="140"/>
      <c r="R194" s="141">
        <f>SUM(R195:R200)</f>
        <v>0.0737202425</v>
      </c>
      <c r="S194" s="140"/>
      <c r="T194" s="142">
        <f>SUM(T195:T200)</f>
        <v>0</v>
      </c>
      <c r="AR194" s="136" t="s">
        <v>86</v>
      </c>
      <c r="AT194" s="143" t="s">
        <v>78</v>
      </c>
      <c r="AU194" s="143" t="s">
        <v>19</v>
      </c>
      <c r="AY194" s="136" t="s">
        <v>145</v>
      </c>
      <c r="BK194" s="144">
        <f>SUM(BK195:BK200)</f>
        <v>0</v>
      </c>
    </row>
    <row r="195" spans="1:65" s="2" customFormat="1" ht="21.75" customHeight="1">
      <c r="A195" s="30"/>
      <c r="B195" s="147"/>
      <c r="C195" s="148" t="s">
        <v>496</v>
      </c>
      <c r="D195" s="148" t="s">
        <v>148</v>
      </c>
      <c r="E195" s="149" t="s">
        <v>978</v>
      </c>
      <c r="F195" s="150" t="s">
        <v>979</v>
      </c>
      <c r="G195" s="151" t="s">
        <v>880</v>
      </c>
      <c r="H195" s="152">
        <v>5</v>
      </c>
      <c r="I195" s="153">
        <v>0</v>
      </c>
      <c r="J195" s="153">
        <f aca="true" t="shared" si="40" ref="J195:J200">ROUND(I195*H195,2)</f>
        <v>0</v>
      </c>
      <c r="K195" s="154"/>
      <c r="L195" s="31"/>
      <c r="M195" s="155" t="s">
        <v>1</v>
      </c>
      <c r="N195" s="156" t="s">
        <v>44</v>
      </c>
      <c r="O195" s="157">
        <v>1.16</v>
      </c>
      <c r="P195" s="157">
        <f aca="true" t="shared" si="41" ref="P195:P200">O195*H195</f>
        <v>5.8</v>
      </c>
      <c r="Q195" s="157">
        <v>0.0023440485</v>
      </c>
      <c r="R195" s="157">
        <f aca="true" t="shared" si="42" ref="R195:R200">Q195*H195</f>
        <v>0.011720242499999999</v>
      </c>
      <c r="S195" s="157">
        <v>0</v>
      </c>
      <c r="T195" s="158">
        <f aca="true" t="shared" si="43" ref="T195:T200"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9" t="s">
        <v>181</v>
      </c>
      <c r="AT195" s="159" t="s">
        <v>148</v>
      </c>
      <c r="AU195" s="159" t="s">
        <v>86</v>
      </c>
      <c r="AY195" s="18" t="s">
        <v>145</v>
      </c>
      <c r="BE195" s="160">
        <f aca="true" t="shared" si="44" ref="BE195:BE200">IF(N195="základní",J195,0)</f>
        <v>0</v>
      </c>
      <c r="BF195" s="160">
        <f aca="true" t="shared" si="45" ref="BF195:BF200">IF(N195="snížená",J195,0)</f>
        <v>0</v>
      </c>
      <c r="BG195" s="160">
        <f aca="true" t="shared" si="46" ref="BG195:BG200">IF(N195="zákl. přenesená",J195,0)</f>
        <v>0</v>
      </c>
      <c r="BH195" s="160">
        <f aca="true" t="shared" si="47" ref="BH195:BH200">IF(N195="sníž. přenesená",J195,0)</f>
        <v>0</v>
      </c>
      <c r="BI195" s="160">
        <f aca="true" t="shared" si="48" ref="BI195:BI200">IF(N195="nulová",J195,0)</f>
        <v>0</v>
      </c>
      <c r="BJ195" s="18" t="s">
        <v>19</v>
      </c>
      <c r="BK195" s="160">
        <f aca="true" t="shared" si="49" ref="BK195:BK200">ROUND(I195*H195,2)</f>
        <v>0</v>
      </c>
      <c r="BL195" s="18" t="s">
        <v>181</v>
      </c>
      <c r="BM195" s="159" t="s">
        <v>980</v>
      </c>
    </row>
    <row r="196" spans="1:65" s="2" customFormat="1" ht="16.5" customHeight="1">
      <c r="A196" s="30"/>
      <c r="B196" s="147"/>
      <c r="C196" s="182" t="s">
        <v>501</v>
      </c>
      <c r="D196" s="182" t="s">
        <v>233</v>
      </c>
      <c r="E196" s="183" t="s">
        <v>981</v>
      </c>
      <c r="F196" s="184" t="s">
        <v>982</v>
      </c>
      <c r="G196" s="185" t="s">
        <v>231</v>
      </c>
      <c r="H196" s="186">
        <v>1</v>
      </c>
      <c r="I196" s="187">
        <v>0</v>
      </c>
      <c r="J196" s="187">
        <f t="shared" si="40"/>
        <v>0</v>
      </c>
      <c r="K196" s="188"/>
      <c r="L196" s="189"/>
      <c r="M196" s="190" t="s">
        <v>1</v>
      </c>
      <c r="N196" s="191" t="s">
        <v>44</v>
      </c>
      <c r="O196" s="157">
        <v>0</v>
      </c>
      <c r="P196" s="157">
        <f t="shared" si="41"/>
        <v>0</v>
      </c>
      <c r="Q196" s="157">
        <v>0.0124</v>
      </c>
      <c r="R196" s="157">
        <f t="shared" si="42"/>
        <v>0.0124</v>
      </c>
      <c r="S196" s="157">
        <v>0</v>
      </c>
      <c r="T196" s="158">
        <f t="shared" si="4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9" t="s">
        <v>193</v>
      </c>
      <c r="AT196" s="159" t="s">
        <v>233</v>
      </c>
      <c r="AU196" s="159" t="s">
        <v>86</v>
      </c>
      <c r="AY196" s="18" t="s">
        <v>145</v>
      </c>
      <c r="BE196" s="160">
        <f t="shared" si="44"/>
        <v>0</v>
      </c>
      <c r="BF196" s="160">
        <f t="shared" si="45"/>
        <v>0</v>
      </c>
      <c r="BG196" s="160">
        <f t="shared" si="46"/>
        <v>0</v>
      </c>
      <c r="BH196" s="160">
        <f t="shared" si="47"/>
        <v>0</v>
      </c>
      <c r="BI196" s="160">
        <f t="shared" si="48"/>
        <v>0</v>
      </c>
      <c r="BJ196" s="18" t="s">
        <v>19</v>
      </c>
      <c r="BK196" s="160">
        <f t="shared" si="49"/>
        <v>0</v>
      </c>
      <c r="BL196" s="18" t="s">
        <v>181</v>
      </c>
      <c r="BM196" s="159" t="s">
        <v>983</v>
      </c>
    </row>
    <row r="197" spans="1:65" s="2" customFormat="1" ht="16.5" customHeight="1">
      <c r="A197" s="30"/>
      <c r="B197" s="147"/>
      <c r="C197" s="182" t="s">
        <v>505</v>
      </c>
      <c r="D197" s="182" t="s">
        <v>233</v>
      </c>
      <c r="E197" s="183" t="s">
        <v>984</v>
      </c>
      <c r="F197" s="184" t="s">
        <v>985</v>
      </c>
      <c r="G197" s="185" t="s">
        <v>231</v>
      </c>
      <c r="H197" s="186">
        <v>2</v>
      </c>
      <c r="I197" s="187">
        <v>0</v>
      </c>
      <c r="J197" s="187">
        <f t="shared" si="40"/>
        <v>0</v>
      </c>
      <c r="K197" s="188"/>
      <c r="L197" s="189"/>
      <c r="M197" s="190" t="s">
        <v>1</v>
      </c>
      <c r="N197" s="191" t="s">
        <v>44</v>
      </c>
      <c r="O197" s="157">
        <v>0</v>
      </c>
      <c r="P197" s="157">
        <f t="shared" si="41"/>
        <v>0</v>
      </c>
      <c r="Q197" s="157">
        <v>0.0124</v>
      </c>
      <c r="R197" s="157">
        <f t="shared" si="42"/>
        <v>0.0248</v>
      </c>
      <c r="S197" s="157">
        <v>0</v>
      </c>
      <c r="T197" s="158">
        <f t="shared" si="4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9" t="s">
        <v>193</v>
      </c>
      <c r="AT197" s="159" t="s">
        <v>233</v>
      </c>
      <c r="AU197" s="159" t="s">
        <v>86</v>
      </c>
      <c r="AY197" s="18" t="s">
        <v>145</v>
      </c>
      <c r="BE197" s="160">
        <f t="shared" si="44"/>
        <v>0</v>
      </c>
      <c r="BF197" s="160">
        <f t="shared" si="45"/>
        <v>0</v>
      </c>
      <c r="BG197" s="160">
        <f t="shared" si="46"/>
        <v>0</v>
      </c>
      <c r="BH197" s="160">
        <f t="shared" si="47"/>
        <v>0</v>
      </c>
      <c r="BI197" s="160">
        <f t="shared" si="48"/>
        <v>0</v>
      </c>
      <c r="BJ197" s="18" t="s">
        <v>19</v>
      </c>
      <c r="BK197" s="160">
        <f t="shared" si="49"/>
        <v>0</v>
      </c>
      <c r="BL197" s="18" t="s">
        <v>181</v>
      </c>
      <c r="BM197" s="159" t="s">
        <v>986</v>
      </c>
    </row>
    <row r="198" spans="1:65" s="2" customFormat="1" ht="16.5" customHeight="1">
      <c r="A198" s="30"/>
      <c r="B198" s="147"/>
      <c r="C198" s="182" t="s">
        <v>509</v>
      </c>
      <c r="D198" s="182" t="s">
        <v>233</v>
      </c>
      <c r="E198" s="183" t="s">
        <v>987</v>
      </c>
      <c r="F198" s="184" t="s">
        <v>988</v>
      </c>
      <c r="G198" s="185" t="s">
        <v>231</v>
      </c>
      <c r="H198" s="186">
        <v>2</v>
      </c>
      <c r="I198" s="187">
        <v>0</v>
      </c>
      <c r="J198" s="187">
        <f t="shared" si="40"/>
        <v>0</v>
      </c>
      <c r="K198" s="188"/>
      <c r="L198" s="189"/>
      <c r="M198" s="190" t="s">
        <v>1</v>
      </c>
      <c r="N198" s="191" t="s">
        <v>44</v>
      </c>
      <c r="O198" s="157">
        <v>0</v>
      </c>
      <c r="P198" s="157">
        <f t="shared" si="41"/>
        <v>0</v>
      </c>
      <c r="Q198" s="157">
        <v>0.0124</v>
      </c>
      <c r="R198" s="157">
        <f t="shared" si="42"/>
        <v>0.0248</v>
      </c>
      <c r="S198" s="157">
        <v>0</v>
      </c>
      <c r="T198" s="158">
        <f t="shared" si="4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9" t="s">
        <v>193</v>
      </c>
      <c r="AT198" s="159" t="s">
        <v>233</v>
      </c>
      <c r="AU198" s="159" t="s">
        <v>86</v>
      </c>
      <c r="AY198" s="18" t="s">
        <v>145</v>
      </c>
      <c r="BE198" s="160">
        <f t="shared" si="44"/>
        <v>0</v>
      </c>
      <c r="BF198" s="160">
        <f t="shared" si="45"/>
        <v>0</v>
      </c>
      <c r="BG198" s="160">
        <f t="shared" si="46"/>
        <v>0</v>
      </c>
      <c r="BH198" s="160">
        <f t="shared" si="47"/>
        <v>0</v>
      </c>
      <c r="BI198" s="160">
        <f t="shared" si="48"/>
        <v>0</v>
      </c>
      <c r="BJ198" s="18" t="s">
        <v>19</v>
      </c>
      <c r="BK198" s="160">
        <f t="shared" si="49"/>
        <v>0</v>
      </c>
      <c r="BL198" s="18" t="s">
        <v>181</v>
      </c>
      <c r="BM198" s="159" t="s">
        <v>989</v>
      </c>
    </row>
    <row r="199" spans="1:65" s="2" customFormat="1" ht="21.75" customHeight="1">
      <c r="A199" s="30"/>
      <c r="B199" s="147"/>
      <c r="C199" s="148" t="s">
        <v>513</v>
      </c>
      <c r="D199" s="148" t="s">
        <v>148</v>
      </c>
      <c r="E199" s="149" t="s">
        <v>990</v>
      </c>
      <c r="F199" s="150" t="s">
        <v>991</v>
      </c>
      <c r="G199" s="151" t="s">
        <v>160</v>
      </c>
      <c r="H199" s="152">
        <v>0.074</v>
      </c>
      <c r="I199" s="153">
        <v>0</v>
      </c>
      <c r="J199" s="153">
        <f t="shared" si="40"/>
        <v>0</v>
      </c>
      <c r="K199" s="154"/>
      <c r="L199" s="31"/>
      <c r="M199" s="155" t="s">
        <v>1</v>
      </c>
      <c r="N199" s="156" t="s">
        <v>44</v>
      </c>
      <c r="O199" s="157">
        <v>2.71</v>
      </c>
      <c r="P199" s="157">
        <f t="shared" si="41"/>
        <v>0.20054</v>
      </c>
      <c r="Q199" s="157">
        <v>0</v>
      </c>
      <c r="R199" s="157">
        <f t="shared" si="42"/>
        <v>0</v>
      </c>
      <c r="S199" s="157">
        <v>0</v>
      </c>
      <c r="T199" s="158">
        <f t="shared" si="4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9" t="s">
        <v>181</v>
      </c>
      <c r="AT199" s="159" t="s">
        <v>148</v>
      </c>
      <c r="AU199" s="159" t="s">
        <v>86</v>
      </c>
      <c r="AY199" s="18" t="s">
        <v>145</v>
      </c>
      <c r="BE199" s="160">
        <f t="shared" si="44"/>
        <v>0</v>
      </c>
      <c r="BF199" s="160">
        <f t="shared" si="45"/>
        <v>0</v>
      </c>
      <c r="BG199" s="160">
        <f t="shared" si="46"/>
        <v>0</v>
      </c>
      <c r="BH199" s="160">
        <f t="shared" si="47"/>
        <v>0</v>
      </c>
      <c r="BI199" s="160">
        <f t="shared" si="48"/>
        <v>0</v>
      </c>
      <c r="BJ199" s="18" t="s">
        <v>19</v>
      </c>
      <c r="BK199" s="160">
        <f t="shared" si="49"/>
        <v>0</v>
      </c>
      <c r="BL199" s="18" t="s">
        <v>181</v>
      </c>
      <c r="BM199" s="159" t="s">
        <v>992</v>
      </c>
    </row>
    <row r="200" spans="1:65" s="2" customFormat="1" ht="21.75" customHeight="1">
      <c r="A200" s="30"/>
      <c r="B200" s="147"/>
      <c r="C200" s="148" t="s">
        <v>517</v>
      </c>
      <c r="D200" s="148" t="s">
        <v>148</v>
      </c>
      <c r="E200" s="149" t="s">
        <v>993</v>
      </c>
      <c r="F200" s="150" t="s">
        <v>994</v>
      </c>
      <c r="G200" s="151" t="s">
        <v>160</v>
      </c>
      <c r="H200" s="152">
        <v>0.074</v>
      </c>
      <c r="I200" s="153">
        <v>0</v>
      </c>
      <c r="J200" s="153">
        <f t="shared" si="40"/>
        <v>0</v>
      </c>
      <c r="K200" s="154"/>
      <c r="L200" s="31"/>
      <c r="M200" s="155" t="s">
        <v>1</v>
      </c>
      <c r="N200" s="156" t="s">
        <v>44</v>
      </c>
      <c r="O200" s="157">
        <v>1.39</v>
      </c>
      <c r="P200" s="157">
        <f t="shared" si="41"/>
        <v>0.10286</v>
      </c>
      <c r="Q200" s="157">
        <v>0</v>
      </c>
      <c r="R200" s="157">
        <f t="shared" si="42"/>
        <v>0</v>
      </c>
      <c r="S200" s="157">
        <v>0</v>
      </c>
      <c r="T200" s="158">
        <f t="shared" si="4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9" t="s">
        <v>181</v>
      </c>
      <c r="AT200" s="159" t="s">
        <v>148</v>
      </c>
      <c r="AU200" s="159" t="s">
        <v>86</v>
      </c>
      <c r="AY200" s="18" t="s">
        <v>145</v>
      </c>
      <c r="BE200" s="160">
        <f t="shared" si="44"/>
        <v>0</v>
      </c>
      <c r="BF200" s="160">
        <f t="shared" si="45"/>
        <v>0</v>
      </c>
      <c r="BG200" s="160">
        <f t="shared" si="46"/>
        <v>0</v>
      </c>
      <c r="BH200" s="160">
        <f t="shared" si="47"/>
        <v>0</v>
      </c>
      <c r="BI200" s="160">
        <f t="shared" si="48"/>
        <v>0</v>
      </c>
      <c r="BJ200" s="18" t="s">
        <v>19</v>
      </c>
      <c r="BK200" s="160">
        <f t="shared" si="49"/>
        <v>0</v>
      </c>
      <c r="BL200" s="18" t="s">
        <v>181</v>
      </c>
      <c r="BM200" s="159" t="s">
        <v>995</v>
      </c>
    </row>
    <row r="201" spans="2:63" s="12" customFormat="1" ht="22.9" customHeight="1">
      <c r="B201" s="135"/>
      <c r="D201" s="136" t="s">
        <v>78</v>
      </c>
      <c r="E201" s="145" t="s">
        <v>996</v>
      </c>
      <c r="F201" s="145" t="s">
        <v>997</v>
      </c>
      <c r="J201" s="146">
        <f>BK201</f>
        <v>0</v>
      </c>
      <c r="L201" s="135"/>
      <c r="M201" s="139"/>
      <c r="N201" s="140"/>
      <c r="O201" s="140"/>
      <c r="P201" s="141">
        <f>SUM(P202:P206)</f>
        <v>0.493</v>
      </c>
      <c r="Q201" s="140"/>
      <c r="R201" s="141">
        <f>SUM(R202:R206)</f>
        <v>0.0009</v>
      </c>
      <c r="S201" s="140"/>
      <c r="T201" s="142">
        <f>SUM(T202:T206)</f>
        <v>0</v>
      </c>
      <c r="AR201" s="136" t="s">
        <v>86</v>
      </c>
      <c r="AT201" s="143" t="s">
        <v>78</v>
      </c>
      <c r="AU201" s="143" t="s">
        <v>19</v>
      </c>
      <c r="AY201" s="136" t="s">
        <v>145</v>
      </c>
      <c r="BK201" s="144">
        <f>SUM(BK202:BK206)</f>
        <v>0</v>
      </c>
    </row>
    <row r="202" spans="1:65" s="2" customFormat="1" ht="16.5" customHeight="1">
      <c r="A202" s="30"/>
      <c r="B202" s="147"/>
      <c r="C202" s="148" t="s">
        <v>522</v>
      </c>
      <c r="D202" s="148" t="s">
        <v>148</v>
      </c>
      <c r="E202" s="149" t="s">
        <v>998</v>
      </c>
      <c r="F202" s="150" t="s">
        <v>999</v>
      </c>
      <c r="G202" s="151" t="s">
        <v>231</v>
      </c>
      <c r="H202" s="152">
        <v>1</v>
      </c>
      <c r="I202" s="153">
        <v>0</v>
      </c>
      <c r="J202" s="153">
        <f>ROUND(I202*H202,2)</f>
        <v>0</v>
      </c>
      <c r="K202" s="154"/>
      <c r="L202" s="31"/>
      <c r="M202" s="155" t="s">
        <v>1</v>
      </c>
      <c r="N202" s="156" t="s">
        <v>44</v>
      </c>
      <c r="O202" s="157">
        <v>0.483</v>
      </c>
      <c r="P202" s="157">
        <f>O202*H202</f>
        <v>0.483</v>
      </c>
      <c r="Q202" s="157">
        <v>0</v>
      </c>
      <c r="R202" s="157">
        <f>Q202*H202</f>
        <v>0</v>
      </c>
      <c r="S202" s="157">
        <v>0</v>
      </c>
      <c r="T202" s="158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9" t="s">
        <v>181</v>
      </c>
      <c r="AT202" s="159" t="s">
        <v>148</v>
      </c>
      <c r="AU202" s="159" t="s">
        <v>86</v>
      </c>
      <c r="AY202" s="18" t="s">
        <v>145</v>
      </c>
      <c r="BE202" s="160">
        <f>IF(N202="základní",J202,0)</f>
        <v>0</v>
      </c>
      <c r="BF202" s="160">
        <f>IF(N202="snížená",J202,0)</f>
        <v>0</v>
      </c>
      <c r="BG202" s="160">
        <f>IF(N202="zákl. přenesená",J202,0)</f>
        <v>0</v>
      </c>
      <c r="BH202" s="160">
        <f>IF(N202="sníž. přenesená",J202,0)</f>
        <v>0</v>
      </c>
      <c r="BI202" s="160">
        <f>IF(N202="nulová",J202,0)</f>
        <v>0</v>
      </c>
      <c r="BJ202" s="18" t="s">
        <v>19</v>
      </c>
      <c r="BK202" s="160">
        <f>ROUND(I202*H202,2)</f>
        <v>0</v>
      </c>
      <c r="BL202" s="18" t="s">
        <v>181</v>
      </c>
      <c r="BM202" s="159" t="s">
        <v>1000</v>
      </c>
    </row>
    <row r="203" spans="1:65" s="2" customFormat="1" ht="21.75" customHeight="1">
      <c r="A203" s="30"/>
      <c r="B203" s="147"/>
      <c r="C203" s="182" t="s">
        <v>526</v>
      </c>
      <c r="D203" s="182" t="s">
        <v>233</v>
      </c>
      <c r="E203" s="183" t="s">
        <v>1001</v>
      </c>
      <c r="F203" s="184" t="s">
        <v>1002</v>
      </c>
      <c r="G203" s="185" t="s">
        <v>231</v>
      </c>
      <c r="H203" s="186">
        <v>1</v>
      </c>
      <c r="I203" s="187">
        <v>0</v>
      </c>
      <c r="J203" s="187">
        <f>ROUND(I203*H203,2)</f>
        <v>0</v>
      </c>
      <c r="K203" s="188"/>
      <c r="L203" s="189"/>
      <c r="M203" s="190" t="s">
        <v>1</v>
      </c>
      <c r="N203" s="191" t="s">
        <v>44</v>
      </c>
      <c r="O203" s="157">
        <v>0</v>
      </c>
      <c r="P203" s="157">
        <f>O203*H203</f>
        <v>0</v>
      </c>
      <c r="Q203" s="157">
        <v>0.0009</v>
      </c>
      <c r="R203" s="157">
        <f>Q203*H203</f>
        <v>0.0009</v>
      </c>
      <c r="S203" s="157">
        <v>0</v>
      </c>
      <c r="T203" s="158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9" t="s">
        <v>193</v>
      </c>
      <c r="AT203" s="159" t="s">
        <v>233</v>
      </c>
      <c r="AU203" s="159" t="s">
        <v>86</v>
      </c>
      <c r="AY203" s="18" t="s">
        <v>145</v>
      </c>
      <c r="BE203" s="160">
        <f>IF(N203="základní",J203,0)</f>
        <v>0</v>
      </c>
      <c r="BF203" s="160">
        <f>IF(N203="snížená",J203,0)</f>
        <v>0</v>
      </c>
      <c r="BG203" s="160">
        <f>IF(N203="zákl. přenesená",J203,0)</f>
        <v>0</v>
      </c>
      <c r="BH203" s="160">
        <f>IF(N203="sníž. přenesená",J203,0)</f>
        <v>0</v>
      </c>
      <c r="BI203" s="160">
        <f>IF(N203="nulová",J203,0)</f>
        <v>0</v>
      </c>
      <c r="BJ203" s="18" t="s">
        <v>19</v>
      </c>
      <c r="BK203" s="160">
        <f>ROUND(I203*H203,2)</f>
        <v>0</v>
      </c>
      <c r="BL203" s="18" t="s">
        <v>181</v>
      </c>
      <c r="BM203" s="159" t="s">
        <v>1003</v>
      </c>
    </row>
    <row r="204" spans="1:47" s="2" customFormat="1" ht="19.5">
      <c r="A204" s="30"/>
      <c r="B204" s="31"/>
      <c r="C204" s="30"/>
      <c r="D204" s="162" t="s">
        <v>251</v>
      </c>
      <c r="E204" s="30"/>
      <c r="F204" s="192" t="s">
        <v>1004</v>
      </c>
      <c r="G204" s="30"/>
      <c r="H204" s="30"/>
      <c r="I204" s="30"/>
      <c r="J204" s="30"/>
      <c r="K204" s="30"/>
      <c r="L204" s="31"/>
      <c r="M204" s="193"/>
      <c r="N204" s="194"/>
      <c r="O204" s="56"/>
      <c r="P204" s="56"/>
      <c r="Q204" s="56"/>
      <c r="R204" s="56"/>
      <c r="S204" s="56"/>
      <c r="T204" s="57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T204" s="18" t="s">
        <v>251</v>
      </c>
      <c r="AU204" s="18" t="s">
        <v>86</v>
      </c>
    </row>
    <row r="205" spans="1:65" s="2" customFormat="1" ht="21.75" customHeight="1">
      <c r="A205" s="30"/>
      <c r="B205" s="147"/>
      <c r="C205" s="148" t="s">
        <v>532</v>
      </c>
      <c r="D205" s="148" t="s">
        <v>148</v>
      </c>
      <c r="E205" s="149" t="s">
        <v>1005</v>
      </c>
      <c r="F205" s="150" t="s">
        <v>1006</v>
      </c>
      <c r="G205" s="151" t="s">
        <v>160</v>
      </c>
      <c r="H205" s="152">
        <v>0.001</v>
      </c>
      <c r="I205" s="153">
        <v>0</v>
      </c>
      <c r="J205" s="153">
        <f>ROUND(I205*H205,2)</f>
        <v>0</v>
      </c>
      <c r="K205" s="154"/>
      <c r="L205" s="31"/>
      <c r="M205" s="155" t="s">
        <v>1</v>
      </c>
      <c r="N205" s="156" t="s">
        <v>44</v>
      </c>
      <c r="O205" s="157">
        <v>8.49</v>
      </c>
      <c r="P205" s="157">
        <f>O205*H205</f>
        <v>0.008490000000000001</v>
      </c>
      <c r="Q205" s="157">
        <v>0</v>
      </c>
      <c r="R205" s="157">
        <f>Q205*H205</f>
        <v>0</v>
      </c>
      <c r="S205" s="157">
        <v>0</v>
      </c>
      <c r="T205" s="158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9" t="s">
        <v>181</v>
      </c>
      <c r="AT205" s="159" t="s">
        <v>148</v>
      </c>
      <c r="AU205" s="159" t="s">
        <v>86</v>
      </c>
      <c r="AY205" s="18" t="s">
        <v>145</v>
      </c>
      <c r="BE205" s="160">
        <f>IF(N205="základní",J205,0)</f>
        <v>0</v>
      </c>
      <c r="BF205" s="160">
        <f>IF(N205="snížená",J205,0)</f>
        <v>0</v>
      </c>
      <c r="BG205" s="160">
        <f>IF(N205="zákl. přenesená",J205,0)</f>
        <v>0</v>
      </c>
      <c r="BH205" s="160">
        <f>IF(N205="sníž. přenesená",J205,0)</f>
        <v>0</v>
      </c>
      <c r="BI205" s="160">
        <f>IF(N205="nulová",J205,0)</f>
        <v>0</v>
      </c>
      <c r="BJ205" s="18" t="s">
        <v>19</v>
      </c>
      <c r="BK205" s="160">
        <f>ROUND(I205*H205,2)</f>
        <v>0</v>
      </c>
      <c r="BL205" s="18" t="s">
        <v>181</v>
      </c>
      <c r="BM205" s="159" t="s">
        <v>1007</v>
      </c>
    </row>
    <row r="206" spans="1:65" s="2" customFormat="1" ht="21.75" customHeight="1">
      <c r="A206" s="30"/>
      <c r="B206" s="147"/>
      <c r="C206" s="148" t="s">
        <v>536</v>
      </c>
      <c r="D206" s="148" t="s">
        <v>148</v>
      </c>
      <c r="E206" s="149" t="s">
        <v>1008</v>
      </c>
      <c r="F206" s="150" t="s">
        <v>1009</v>
      </c>
      <c r="G206" s="151" t="s">
        <v>160</v>
      </c>
      <c r="H206" s="152">
        <v>0.001</v>
      </c>
      <c r="I206" s="153">
        <v>0</v>
      </c>
      <c r="J206" s="153">
        <f>ROUND(I206*H206,2)</f>
        <v>0</v>
      </c>
      <c r="K206" s="154"/>
      <c r="L206" s="31"/>
      <c r="M206" s="195" t="s">
        <v>1</v>
      </c>
      <c r="N206" s="196" t="s">
        <v>44</v>
      </c>
      <c r="O206" s="197">
        <v>1.51</v>
      </c>
      <c r="P206" s="197">
        <f>O206*H206</f>
        <v>0.00151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9" t="s">
        <v>181</v>
      </c>
      <c r="AT206" s="159" t="s">
        <v>148</v>
      </c>
      <c r="AU206" s="159" t="s">
        <v>86</v>
      </c>
      <c r="AY206" s="18" t="s">
        <v>145</v>
      </c>
      <c r="BE206" s="160">
        <f>IF(N206="základní",J206,0)</f>
        <v>0</v>
      </c>
      <c r="BF206" s="160">
        <f>IF(N206="snížená",J206,0)</f>
        <v>0</v>
      </c>
      <c r="BG206" s="160">
        <f>IF(N206="zákl. přenesená",J206,0)</f>
        <v>0</v>
      </c>
      <c r="BH206" s="160">
        <f>IF(N206="sníž. přenesená",J206,0)</f>
        <v>0</v>
      </c>
      <c r="BI206" s="160">
        <f>IF(N206="nulová",J206,0)</f>
        <v>0</v>
      </c>
      <c r="BJ206" s="18" t="s">
        <v>19</v>
      </c>
      <c r="BK206" s="160">
        <f>ROUND(I206*H206,2)</f>
        <v>0</v>
      </c>
      <c r="BL206" s="18" t="s">
        <v>181</v>
      </c>
      <c r="BM206" s="159" t="s">
        <v>1010</v>
      </c>
    </row>
    <row r="207" spans="1:31" s="2" customFormat="1" ht="6.95" customHeight="1">
      <c r="A207" s="30"/>
      <c r="B207" s="45"/>
      <c r="C207" s="46"/>
      <c r="D207" s="46"/>
      <c r="E207" s="46"/>
      <c r="F207" s="46"/>
      <c r="G207" s="46"/>
      <c r="H207" s="46"/>
      <c r="I207" s="46"/>
      <c r="J207" s="46"/>
      <c r="K207" s="46"/>
      <c r="L207" s="31"/>
      <c r="M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</row>
  </sheetData>
  <autoFilter ref="C130:K206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32"/>
  <sheetViews>
    <sheetView showGridLines="0" tabSelected="1" workbookViewId="0" topLeftCell="A108">
      <selection activeCell="F135" sqref="F13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45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8" t="s">
        <v>104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111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52" t="str">
        <f>'Rekapitulace stavby'!K6</f>
        <v>Objekt kaple na pohřebišti v Krásném Březně p.p.č.897/2 - (r.2020)</v>
      </c>
      <c r="F7" s="253"/>
      <c r="G7" s="253"/>
      <c r="H7" s="253"/>
      <c r="L7" s="21"/>
    </row>
    <row r="8" spans="2:12" ht="12.75">
      <c r="B8" s="21"/>
      <c r="D8" s="27" t="s">
        <v>112</v>
      </c>
      <c r="L8" s="21"/>
    </row>
    <row r="9" spans="2:12" s="1" customFormat="1" ht="23.25" customHeight="1">
      <c r="B9" s="21"/>
      <c r="E9" s="252" t="s">
        <v>113</v>
      </c>
      <c r="F9" s="239"/>
      <c r="G9" s="239"/>
      <c r="H9" s="239"/>
      <c r="L9" s="21"/>
    </row>
    <row r="10" spans="2:12" s="1" customFormat="1" ht="12" customHeight="1">
      <c r="B10" s="21"/>
      <c r="D10" s="27" t="s">
        <v>114</v>
      </c>
      <c r="L10" s="21"/>
    </row>
    <row r="11" spans="1:31" s="2" customFormat="1" ht="16.5" customHeight="1">
      <c r="A11" s="30"/>
      <c r="B11" s="31"/>
      <c r="C11" s="30"/>
      <c r="D11" s="30"/>
      <c r="E11" s="254" t="s">
        <v>258</v>
      </c>
      <c r="F11" s="251"/>
      <c r="G11" s="251"/>
      <c r="H11" s="251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259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6.5" customHeight="1">
      <c r="A13" s="30"/>
      <c r="B13" s="31"/>
      <c r="C13" s="30"/>
      <c r="D13" s="30"/>
      <c r="E13" s="212" t="s">
        <v>1011</v>
      </c>
      <c r="F13" s="251"/>
      <c r="G13" s="251"/>
      <c r="H13" s="251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17</v>
      </c>
      <c r="E15" s="30"/>
      <c r="F15" s="25" t="s">
        <v>1</v>
      </c>
      <c r="G15" s="30"/>
      <c r="H15" s="30"/>
      <c r="I15" s="27" t="s">
        <v>18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20</v>
      </c>
      <c r="E16" s="30"/>
      <c r="F16" s="25" t="s">
        <v>21</v>
      </c>
      <c r="G16" s="30"/>
      <c r="H16" s="30"/>
      <c r="I16" s="27" t="s">
        <v>22</v>
      </c>
      <c r="J16" s="53" t="str">
        <f>'Rekapitulace stavby'!AN8</f>
        <v>21. 4. 2020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26</v>
      </c>
      <c r="E18" s="30"/>
      <c r="F18" s="30"/>
      <c r="G18" s="30"/>
      <c r="H18" s="30"/>
      <c r="I18" s="27" t="s">
        <v>27</v>
      </c>
      <c r="J18" s="25" t="str">
        <f>IF('Rekapitulace stavby'!AN10="","",'Rekapitulace stavby'!AN10)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 </v>
      </c>
      <c r="F19" s="30"/>
      <c r="G19" s="30"/>
      <c r="H19" s="30"/>
      <c r="I19" s="27" t="s">
        <v>29</v>
      </c>
      <c r="J19" s="25" t="str">
        <f>IF('Rekapitulace stavby'!AN11="","",'Rekapitulace stavby'!AN11)</f>
        <v/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30</v>
      </c>
      <c r="E21" s="30"/>
      <c r="F21" s="30"/>
      <c r="G21" s="30"/>
      <c r="H21" s="30"/>
      <c r="I21" s="27" t="s">
        <v>27</v>
      </c>
      <c r="J21" s="25" t="str">
        <f>'Rekapitulace stavby'!AN13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38" t="str">
        <f>'Rekapitulace stavby'!E14</f>
        <v xml:space="preserve"> </v>
      </c>
      <c r="F22" s="238"/>
      <c r="G22" s="238"/>
      <c r="H22" s="238"/>
      <c r="I22" s="27" t="s">
        <v>29</v>
      </c>
      <c r="J22" s="25" t="str">
        <f>'Rekapitulace stavby'!AN14</f>
        <v/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31</v>
      </c>
      <c r="E24" s="30"/>
      <c r="F24" s="30"/>
      <c r="G24" s="30"/>
      <c r="H24" s="30"/>
      <c r="I24" s="27" t="s">
        <v>27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">
        <v>116</v>
      </c>
      <c r="F25" s="30"/>
      <c r="G25" s="30"/>
      <c r="H25" s="30"/>
      <c r="I25" s="27" t="s">
        <v>29</v>
      </c>
      <c r="J25" s="25" t="s">
        <v>1</v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35</v>
      </c>
      <c r="E27" s="30"/>
      <c r="F27" s="30"/>
      <c r="G27" s="30"/>
      <c r="H27" s="30"/>
      <c r="I27" s="27" t="s">
        <v>27</v>
      </c>
      <c r="J27" s="25" t="s">
        <v>32</v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">
        <v>117</v>
      </c>
      <c r="F28" s="30"/>
      <c r="G28" s="30"/>
      <c r="H28" s="30"/>
      <c r="I28" s="27" t="s">
        <v>29</v>
      </c>
      <c r="J28" s="25" t="s">
        <v>118</v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37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8"/>
      <c r="B31" s="99"/>
      <c r="C31" s="98"/>
      <c r="D31" s="98"/>
      <c r="E31" s="241" t="s">
        <v>1</v>
      </c>
      <c r="F31" s="241"/>
      <c r="G31" s="241"/>
      <c r="H31" s="241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1" t="s">
        <v>39</v>
      </c>
      <c r="E34" s="30"/>
      <c r="F34" s="30"/>
      <c r="G34" s="30"/>
      <c r="H34" s="30"/>
      <c r="I34" s="30"/>
      <c r="J34" s="69">
        <f>ROUND(J126,2)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41</v>
      </c>
      <c r="G36" s="30"/>
      <c r="H36" s="30"/>
      <c r="I36" s="34" t="s">
        <v>40</v>
      </c>
      <c r="J36" s="34" t="s">
        <v>42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102" t="s">
        <v>43</v>
      </c>
      <c r="E37" s="27" t="s">
        <v>44</v>
      </c>
      <c r="F37" s="103">
        <f>ROUND((SUM(BE126:BE131)),2)</f>
        <v>0</v>
      </c>
      <c r="G37" s="30"/>
      <c r="H37" s="30"/>
      <c r="I37" s="104">
        <v>0.21</v>
      </c>
      <c r="J37" s="103">
        <f>ROUND(((SUM(BE126:BE131))*I37),2)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45</v>
      </c>
      <c r="F38" s="103">
        <f>ROUND((SUM(BF126:BF131)),2)</f>
        <v>0</v>
      </c>
      <c r="G38" s="30"/>
      <c r="H38" s="30"/>
      <c r="I38" s="104">
        <v>0.15</v>
      </c>
      <c r="J38" s="103">
        <f>ROUND(((SUM(BF126:BF131))*I38),2)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46</v>
      </c>
      <c r="F39" s="103">
        <f>ROUND((SUM(BG126:BG131)),2)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47</v>
      </c>
      <c r="F40" s="103">
        <f>ROUND((SUM(BH126:BH131)),2)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48</v>
      </c>
      <c r="F41" s="103">
        <f>ROUND((SUM(BI126:BI131)),2)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49</v>
      </c>
      <c r="E43" s="58"/>
      <c r="F43" s="58"/>
      <c r="G43" s="107" t="s">
        <v>50</v>
      </c>
      <c r="H43" s="108" t="s">
        <v>51</v>
      </c>
      <c r="I43" s="58"/>
      <c r="J43" s="109">
        <f>SUM(J34:J41)</f>
        <v>0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54</v>
      </c>
      <c r="E61" s="33"/>
      <c r="F61" s="111" t="s">
        <v>55</v>
      </c>
      <c r="G61" s="43" t="s">
        <v>54</v>
      </c>
      <c r="H61" s="33"/>
      <c r="I61" s="33"/>
      <c r="J61" s="112" t="s">
        <v>55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56</v>
      </c>
      <c r="E65" s="44"/>
      <c r="F65" s="44"/>
      <c r="G65" s="41" t="s">
        <v>57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54</v>
      </c>
      <c r="E76" s="33"/>
      <c r="F76" s="111" t="s">
        <v>55</v>
      </c>
      <c r="G76" s="43" t="s">
        <v>54</v>
      </c>
      <c r="H76" s="33"/>
      <c r="I76" s="33"/>
      <c r="J76" s="112" t="s">
        <v>55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52" t="str">
        <f>E7</f>
        <v>Objekt kaple na pohřebišti v Krásném Březně p.p.č.897/2 - (r.2020)</v>
      </c>
      <c r="F85" s="253"/>
      <c r="G85" s="253"/>
      <c r="H85" s="25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112</v>
      </c>
      <c r="L86" s="21"/>
    </row>
    <row r="87" spans="2:12" s="1" customFormat="1" ht="23.25" customHeight="1">
      <c r="B87" s="21"/>
      <c r="E87" s="252" t="s">
        <v>113</v>
      </c>
      <c r="F87" s="239"/>
      <c r="G87" s="239"/>
      <c r="H87" s="239"/>
      <c r="L87" s="21"/>
    </row>
    <row r="88" spans="2:12" s="1" customFormat="1" ht="12" customHeight="1">
      <c r="B88" s="21"/>
      <c r="C88" s="27" t="s">
        <v>114</v>
      </c>
      <c r="L88" s="21"/>
    </row>
    <row r="89" spans="1:31" s="2" customFormat="1" ht="16.5" customHeight="1">
      <c r="A89" s="30"/>
      <c r="B89" s="31"/>
      <c r="C89" s="30"/>
      <c r="D89" s="30"/>
      <c r="E89" s="254" t="s">
        <v>258</v>
      </c>
      <c r="F89" s="251"/>
      <c r="G89" s="251"/>
      <c r="H89" s="251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259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212" t="str">
        <f>E13</f>
        <v>1.2.3 - Silnoproudá elektroinstalace</v>
      </c>
      <c r="F91" s="251"/>
      <c r="G91" s="251"/>
      <c r="H91" s="251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20</v>
      </c>
      <c r="D93" s="30"/>
      <c r="E93" s="30"/>
      <c r="F93" s="25" t="str">
        <f>F16</f>
        <v>Krásné Březno</v>
      </c>
      <c r="G93" s="30"/>
      <c r="H93" s="30"/>
      <c r="I93" s="27" t="s">
        <v>22</v>
      </c>
      <c r="J93" s="53" t="str">
        <f>IF(J16="","",J16)</f>
        <v>21. 4. 2020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26</v>
      </c>
      <c r="D95" s="30"/>
      <c r="E95" s="30"/>
      <c r="F95" s="25" t="str">
        <f>E19</f>
        <v xml:space="preserve"> </v>
      </c>
      <c r="G95" s="30"/>
      <c r="H95" s="30"/>
      <c r="I95" s="27" t="s">
        <v>31</v>
      </c>
      <c r="J95" s="28" t="str">
        <f>E25</f>
        <v>Ing.Jitka Gazdová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30</v>
      </c>
      <c r="D96" s="30"/>
      <c r="E96" s="30"/>
      <c r="F96" s="25" t="str">
        <f>IF(E22="","",E22)</f>
        <v xml:space="preserve"> </v>
      </c>
      <c r="G96" s="30"/>
      <c r="H96" s="30"/>
      <c r="I96" s="27" t="s">
        <v>35</v>
      </c>
      <c r="J96" s="28" t="str">
        <f>E28</f>
        <v>Varia s.r.o.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120</v>
      </c>
      <c r="D98" s="105"/>
      <c r="E98" s="105"/>
      <c r="F98" s="105"/>
      <c r="G98" s="105"/>
      <c r="H98" s="105"/>
      <c r="I98" s="105"/>
      <c r="J98" s="114" t="s">
        <v>121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122</v>
      </c>
      <c r="D100" s="30"/>
      <c r="E100" s="30"/>
      <c r="F100" s="30"/>
      <c r="G100" s="30"/>
      <c r="H100" s="30"/>
      <c r="I100" s="30"/>
      <c r="J100" s="69">
        <f>J126</f>
        <v>0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123</v>
      </c>
    </row>
    <row r="101" spans="2:12" s="9" customFormat="1" ht="24.95" customHeight="1">
      <c r="B101" s="116"/>
      <c r="D101" s="117" t="s">
        <v>1012</v>
      </c>
      <c r="E101" s="118"/>
      <c r="F101" s="118"/>
      <c r="G101" s="118"/>
      <c r="H101" s="118"/>
      <c r="I101" s="118"/>
      <c r="J101" s="119">
        <f>J127</f>
        <v>0</v>
      </c>
      <c r="L101" s="116"/>
    </row>
    <row r="102" spans="2:12" s="10" customFormat="1" ht="19.9" customHeight="1">
      <c r="B102" s="120"/>
      <c r="D102" s="121" t="s">
        <v>1013</v>
      </c>
      <c r="E102" s="122"/>
      <c r="F102" s="122"/>
      <c r="G102" s="122"/>
      <c r="H102" s="122"/>
      <c r="I102" s="122"/>
      <c r="J102" s="123">
        <f>J128</f>
        <v>0</v>
      </c>
      <c r="L102" s="120"/>
    </row>
    <row r="103" spans="1:31" s="2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5" customHeight="1">
      <c r="A108" s="30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22" t="s">
        <v>130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14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52" t="str">
        <f>E7</f>
        <v>Objekt kaple na pohřebišti v Krásném Březně p.p.č.897/2 - (r.2020)</v>
      </c>
      <c r="F112" s="253"/>
      <c r="G112" s="253"/>
      <c r="H112" s="253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2:12" s="1" customFormat="1" ht="12" customHeight="1">
      <c r="B113" s="21"/>
      <c r="C113" s="27" t="s">
        <v>112</v>
      </c>
      <c r="L113" s="21"/>
    </row>
    <row r="114" spans="2:12" s="1" customFormat="1" ht="23.25" customHeight="1">
      <c r="B114" s="21"/>
      <c r="E114" s="252" t="s">
        <v>113</v>
      </c>
      <c r="F114" s="239"/>
      <c r="G114" s="239"/>
      <c r="H114" s="239"/>
      <c r="L114" s="21"/>
    </row>
    <row r="115" spans="2:12" s="1" customFormat="1" ht="12" customHeight="1">
      <c r="B115" s="21"/>
      <c r="C115" s="27" t="s">
        <v>114</v>
      </c>
      <c r="L115" s="21"/>
    </row>
    <row r="116" spans="1:31" s="2" customFormat="1" ht="16.5" customHeight="1">
      <c r="A116" s="30"/>
      <c r="B116" s="31"/>
      <c r="C116" s="30"/>
      <c r="D116" s="30"/>
      <c r="E116" s="254" t="s">
        <v>258</v>
      </c>
      <c r="F116" s="251"/>
      <c r="G116" s="251"/>
      <c r="H116" s="251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2" customHeight="1">
      <c r="A117" s="30"/>
      <c r="B117" s="31"/>
      <c r="C117" s="27" t="s">
        <v>259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6.5" customHeight="1">
      <c r="A118" s="30"/>
      <c r="B118" s="31"/>
      <c r="C118" s="30"/>
      <c r="D118" s="30"/>
      <c r="E118" s="212" t="str">
        <f>E13</f>
        <v>1.2.3 - Silnoproudá elektroinstalace</v>
      </c>
      <c r="F118" s="251"/>
      <c r="G118" s="251"/>
      <c r="H118" s="251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>
      <c r="A120" s="30"/>
      <c r="B120" s="31"/>
      <c r="C120" s="27" t="s">
        <v>20</v>
      </c>
      <c r="D120" s="30"/>
      <c r="E120" s="30"/>
      <c r="F120" s="25" t="str">
        <f>F16</f>
        <v>Krásné Březno</v>
      </c>
      <c r="G120" s="30"/>
      <c r="H120" s="30"/>
      <c r="I120" s="27" t="s">
        <v>22</v>
      </c>
      <c r="J120" s="53" t="str">
        <f>IF(J16="","",J16)</f>
        <v>21. 4. 2020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5.2" customHeight="1">
      <c r="A122" s="30"/>
      <c r="B122" s="31"/>
      <c r="C122" s="27" t="s">
        <v>26</v>
      </c>
      <c r="D122" s="30"/>
      <c r="E122" s="30"/>
      <c r="F122" s="25" t="str">
        <f>E19</f>
        <v xml:space="preserve"> </v>
      </c>
      <c r="G122" s="30"/>
      <c r="H122" s="30"/>
      <c r="I122" s="27" t="s">
        <v>31</v>
      </c>
      <c r="J122" s="28" t="str">
        <f>E25</f>
        <v>Ing.Jitka Gazdová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5.2" customHeight="1">
      <c r="A123" s="30"/>
      <c r="B123" s="31"/>
      <c r="C123" s="27" t="s">
        <v>30</v>
      </c>
      <c r="D123" s="30"/>
      <c r="E123" s="30"/>
      <c r="F123" s="25" t="str">
        <f>IF(E22="","",E22)</f>
        <v xml:space="preserve"> </v>
      </c>
      <c r="G123" s="30"/>
      <c r="H123" s="30"/>
      <c r="I123" s="27" t="s">
        <v>35</v>
      </c>
      <c r="J123" s="28" t="str">
        <f>E28</f>
        <v>Varia s.r.o.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0.3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1" customFormat="1" ht="29.25" customHeight="1">
      <c r="A125" s="124"/>
      <c r="B125" s="125"/>
      <c r="C125" s="126" t="s">
        <v>131</v>
      </c>
      <c r="D125" s="127" t="s">
        <v>64</v>
      </c>
      <c r="E125" s="127" t="s">
        <v>60</v>
      </c>
      <c r="F125" s="127" t="s">
        <v>61</v>
      </c>
      <c r="G125" s="127" t="s">
        <v>132</v>
      </c>
      <c r="H125" s="127" t="s">
        <v>133</v>
      </c>
      <c r="I125" s="127" t="s">
        <v>134</v>
      </c>
      <c r="J125" s="128" t="s">
        <v>121</v>
      </c>
      <c r="K125" s="129" t="s">
        <v>135</v>
      </c>
      <c r="L125" s="130"/>
      <c r="M125" s="60" t="s">
        <v>1</v>
      </c>
      <c r="N125" s="61" t="s">
        <v>43</v>
      </c>
      <c r="O125" s="61" t="s">
        <v>136</v>
      </c>
      <c r="P125" s="61" t="s">
        <v>137</v>
      </c>
      <c r="Q125" s="61" t="s">
        <v>138</v>
      </c>
      <c r="R125" s="61" t="s">
        <v>139</v>
      </c>
      <c r="S125" s="61" t="s">
        <v>140</v>
      </c>
      <c r="T125" s="62" t="s">
        <v>141</v>
      </c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</row>
    <row r="126" spans="1:63" s="2" customFormat="1" ht="22.9" customHeight="1">
      <c r="A126" s="30"/>
      <c r="B126" s="31"/>
      <c r="C126" s="67" t="s">
        <v>142</v>
      </c>
      <c r="D126" s="30"/>
      <c r="E126" s="30"/>
      <c r="F126" s="30"/>
      <c r="G126" s="30"/>
      <c r="H126" s="30"/>
      <c r="I126" s="30"/>
      <c r="J126" s="131">
        <f>BK126</f>
        <v>0</v>
      </c>
      <c r="K126" s="30"/>
      <c r="L126" s="31"/>
      <c r="M126" s="63"/>
      <c r="N126" s="54"/>
      <c r="O126" s="64"/>
      <c r="P126" s="132">
        <f>P127</f>
        <v>0</v>
      </c>
      <c r="Q126" s="64"/>
      <c r="R126" s="132">
        <f>R127</f>
        <v>0</v>
      </c>
      <c r="S126" s="64"/>
      <c r="T126" s="133">
        <f>T127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8" t="s">
        <v>78</v>
      </c>
      <c r="AU126" s="18" t="s">
        <v>123</v>
      </c>
      <c r="BK126" s="134">
        <f>BK127</f>
        <v>0</v>
      </c>
    </row>
    <row r="127" spans="2:63" s="12" customFormat="1" ht="25.9" customHeight="1">
      <c r="B127" s="135"/>
      <c r="D127" s="136" t="s">
        <v>78</v>
      </c>
      <c r="E127" s="137" t="s">
        <v>233</v>
      </c>
      <c r="F127" s="137" t="s">
        <v>1014</v>
      </c>
      <c r="J127" s="138">
        <f>BK127</f>
        <v>0</v>
      </c>
      <c r="L127" s="135"/>
      <c r="M127" s="139"/>
      <c r="N127" s="140"/>
      <c r="O127" s="140"/>
      <c r="P127" s="141">
        <f>P128</f>
        <v>0</v>
      </c>
      <c r="Q127" s="140"/>
      <c r="R127" s="141">
        <f>R128</f>
        <v>0</v>
      </c>
      <c r="S127" s="140"/>
      <c r="T127" s="142">
        <f>T128</f>
        <v>0</v>
      </c>
      <c r="AR127" s="136" t="s">
        <v>97</v>
      </c>
      <c r="AT127" s="143" t="s">
        <v>78</v>
      </c>
      <c r="AU127" s="143" t="s">
        <v>79</v>
      </c>
      <c r="AY127" s="136" t="s">
        <v>145</v>
      </c>
      <c r="BK127" s="144">
        <f>BK128</f>
        <v>0</v>
      </c>
    </row>
    <row r="128" spans="2:63" s="12" customFormat="1" ht="22.9" customHeight="1">
      <c r="B128" s="135"/>
      <c r="D128" s="136" t="s">
        <v>78</v>
      </c>
      <c r="E128" s="145" t="s">
        <v>1015</v>
      </c>
      <c r="F128" s="145" t="s">
        <v>1016</v>
      </c>
      <c r="J128" s="146">
        <f>BK128</f>
        <v>0</v>
      </c>
      <c r="L128" s="135"/>
      <c r="M128" s="139"/>
      <c r="N128" s="140"/>
      <c r="O128" s="140"/>
      <c r="P128" s="141">
        <f>SUM(P129:P131)</f>
        <v>0</v>
      </c>
      <c r="Q128" s="140"/>
      <c r="R128" s="141">
        <f>SUM(R129:R131)</f>
        <v>0</v>
      </c>
      <c r="S128" s="140"/>
      <c r="T128" s="142">
        <f>SUM(T129:T131)</f>
        <v>0</v>
      </c>
      <c r="AR128" s="136" t="s">
        <v>97</v>
      </c>
      <c r="AT128" s="143" t="s">
        <v>78</v>
      </c>
      <c r="AU128" s="143" t="s">
        <v>19</v>
      </c>
      <c r="AY128" s="136" t="s">
        <v>145</v>
      </c>
      <c r="BK128" s="144">
        <f>SUM(BK129:BK131)</f>
        <v>0</v>
      </c>
    </row>
    <row r="129" spans="1:65" s="2" customFormat="1" ht="16.5" customHeight="1">
      <c r="A129" s="30"/>
      <c r="B129" s="147"/>
      <c r="C129" s="148" t="s">
        <v>19</v>
      </c>
      <c r="D129" s="148" t="s">
        <v>148</v>
      </c>
      <c r="E129" s="149" t="s">
        <v>1017</v>
      </c>
      <c r="F129" s="150" t="s">
        <v>1018</v>
      </c>
      <c r="G129" s="151" t="s">
        <v>973</v>
      </c>
      <c r="H129" s="152">
        <v>1</v>
      </c>
      <c r="I129" s="153">
        <v>0</v>
      </c>
      <c r="J129" s="153">
        <f>ROUND(I129*H129,2)</f>
        <v>0</v>
      </c>
      <c r="K129" s="154"/>
      <c r="L129" s="31"/>
      <c r="M129" s="155" t="s">
        <v>1</v>
      </c>
      <c r="N129" s="156" t="s">
        <v>44</v>
      </c>
      <c r="O129" s="157">
        <v>0</v>
      </c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9" t="s">
        <v>596</v>
      </c>
      <c r="AT129" s="159" t="s">
        <v>148</v>
      </c>
      <c r="AU129" s="159" t="s">
        <v>86</v>
      </c>
      <c r="AY129" s="18" t="s">
        <v>145</v>
      </c>
      <c r="BE129" s="160">
        <f>IF(N129="základní",J129,0)</f>
        <v>0</v>
      </c>
      <c r="BF129" s="160">
        <f>IF(N129="snížená",J129,0)</f>
        <v>0</v>
      </c>
      <c r="BG129" s="160">
        <f>IF(N129="zákl. přenesená",J129,0)</f>
        <v>0</v>
      </c>
      <c r="BH129" s="160">
        <f>IF(N129="sníž. přenesená",J129,0)</f>
        <v>0</v>
      </c>
      <c r="BI129" s="160">
        <f>IF(N129="nulová",J129,0)</f>
        <v>0</v>
      </c>
      <c r="BJ129" s="18" t="s">
        <v>19</v>
      </c>
      <c r="BK129" s="160">
        <f>ROUND(I129*H129,2)</f>
        <v>0</v>
      </c>
      <c r="BL129" s="18" t="s">
        <v>596</v>
      </c>
      <c r="BM129" s="159" t="s">
        <v>1019</v>
      </c>
    </row>
    <row r="130" spans="2:51" s="15" customFormat="1" ht="12">
      <c r="B130" s="176"/>
      <c r="D130" s="162" t="s">
        <v>154</v>
      </c>
      <c r="E130" s="177" t="s">
        <v>1</v>
      </c>
      <c r="F130" s="178" t="s">
        <v>1208</v>
      </c>
      <c r="H130" s="177" t="s">
        <v>1</v>
      </c>
      <c r="L130" s="176"/>
      <c r="M130" s="179"/>
      <c r="N130" s="180"/>
      <c r="O130" s="180"/>
      <c r="P130" s="180"/>
      <c r="Q130" s="180"/>
      <c r="R130" s="180"/>
      <c r="S130" s="180"/>
      <c r="T130" s="181"/>
      <c r="AT130" s="177" t="s">
        <v>154</v>
      </c>
      <c r="AU130" s="177" t="s">
        <v>86</v>
      </c>
      <c r="AV130" s="15" t="s">
        <v>19</v>
      </c>
      <c r="AW130" s="15" t="s">
        <v>34</v>
      </c>
      <c r="AX130" s="15" t="s">
        <v>79</v>
      </c>
      <c r="AY130" s="177" t="s">
        <v>145</v>
      </c>
    </row>
    <row r="131" spans="2:51" s="13" customFormat="1" ht="12">
      <c r="B131" s="161"/>
      <c r="D131" s="162" t="s">
        <v>154</v>
      </c>
      <c r="E131" s="163" t="s">
        <v>1</v>
      </c>
      <c r="F131" s="164" t="s">
        <v>1209</v>
      </c>
      <c r="H131" s="165">
        <v>1</v>
      </c>
      <c r="L131" s="161"/>
      <c r="M131" s="209"/>
      <c r="N131" s="210"/>
      <c r="O131" s="210"/>
      <c r="P131" s="210"/>
      <c r="Q131" s="210"/>
      <c r="R131" s="210"/>
      <c r="S131" s="210"/>
      <c r="T131" s="211"/>
      <c r="AT131" s="163" t="s">
        <v>154</v>
      </c>
      <c r="AU131" s="163" t="s">
        <v>86</v>
      </c>
      <c r="AV131" s="13" t="s">
        <v>86</v>
      </c>
      <c r="AW131" s="13" t="s">
        <v>34</v>
      </c>
      <c r="AX131" s="13" t="s">
        <v>19</v>
      </c>
      <c r="AY131" s="163" t="s">
        <v>145</v>
      </c>
    </row>
    <row r="132" spans="1:31" s="2" customFormat="1" ht="6.95" customHeight="1">
      <c r="A132" s="30"/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31"/>
      <c r="M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</sheetData>
  <autoFilter ref="C125:K131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204"/>
  <sheetViews>
    <sheetView showGridLines="0" workbookViewId="0" topLeftCell="A183">
      <selection activeCell="V202" sqref="V20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45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8" t="s">
        <v>107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111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52" t="str">
        <f>'Rekapitulace stavby'!K6</f>
        <v>Objekt kaple na pohřebišti v Krásném Březně p.p.č.897/2 - (r.2020)</v>
      </c>
      <c r="F7" s="253"/>
      <c r="G7" s="253"/>
      <c r="H7" s="253"/>
      <c r="L7" s="21"/>
    </row>
    <row r="8" spans="2:12" ht="12.75">
      <c r="B8" s="21"/>
      <c r="D8" s="27" t="s">
        <v>112</v>
      </c>
      <c r="L8" s="21"/>
    </row>
    <row r="9" spans="2:12" s="1" customFormat="1" ht="23.25" customHeight="1">
      <c r="B9" s="21"/>
      <c r="E9" s="252" t="s">
        <v>113</v>
      </c>
      <c r="F9" s="239"/>
      <c r="G9" s="239"/>
      <c r="H9" s="239"/>
      <c r="L9" s="21"/>
    </row>
    <row r="10" spans="2:12" s="1" customFormat="1" ht="12" customHeight="1">
      <c r="B10" s="21"/>
      <c r="D10" s="27" t="s">
        <v>114</v>
      </c>
      <c r="L10" s="21"/>
    </row>
    <row r="11" spans="1:31" s="2" customFormat="1" ht="16.5" customHeight="1">
      <c r="A11" s="30"/>
      <c r="B11" s="31"/>
      <c r="C11" s="30"/>
      <c r="D11" s="30"/>
      <c r="E11" s="254" t="s">
        <v>258</v>
      </c>
      <c r="F11" s="251"/>
      <c r="G11" s="251"/>
      <c r="H11" s="251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259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6.5" customHeight="1">
      <c r="A13" s="30"/>
      <c r="B13" s="31"/>
      <c r="C13" s="30"/>
      <c r="D13" s="30"/>
      <c r="E13" s="212" t="s">
        <v>1020</v>
      </c>
      <c r="F13" s="251"/>
      <c r="G13" s="251"/>
      <c r="H13" s="251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17</v>
      </c>
      <c r="E15" s="30"/>
      <c r="F15" s="25" t="s">
        <v>1</v>
      </c>
      <c r="G15" s="30"/>
      <c r="H15" s="30"/>
      <c r="I15" s="27" t="s">
        <v>18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20</v>
      </c>
      <c r="E16" s="30"/>
      <c r="F16" s="25" t="s">
        <v>21</v>
      </c>
      <c r="G16" s="30"/>
      <c r="H16" s="30"/>
      <c r="I16" s="27" t="s">
        <v>22</v>
      </c>
      <c r="J16" s="53" t="str">
        <f>'Rekapitulace stavby'!AN8</f>
        <v>21. 4. 2020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26</v>
      </c>
      <c r="E18" s="30"/>
      <c r="F18" s="30"/>
      <c r="G18" s="30"/>
      <c r="H18" s="30"/>
      <c r="I18" s="27" t="s">
        <v>27</v>
      </c>
      <c r="J18" s="25" t="str">
        <f>IF('Rekapitulace stavby'!AN10="","",'Rekapitulace stavby'!AN10)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 </v>
      </c>
      <c r="F19" s="30"/>
      <c r="G19" s="30"/>
      <c r="H19" s="30"/>
      <c r="I19" s="27" t="s">
        <v>29</v>
      </c>
      <c r="J19" s="25" t="str">
        <f>IF('Rekapitulace stavby'!AN11="","",'Rekapitulace stavby'!AN11)</f>
        <v/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30</v>
      </c>
      <c r="E21" s="30"/>
      <c r="F21" s="30"/>
      <c r="G21" s="30"/>
      <c r="H21" s="30"/>
      <c r="I21" s="27" t="s">
        <v>27</v>
      </c>
      <c r="J21" s="25" t="str">
        <f>'Rekapitulace stavby'!AN13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38" t="str">
        <f>'Rekapitulace stavby'!E14</f>
        <v xml:space="preserve"> </v>
      </c>
      <c r="F22" s="238"/>
      <c r="G22" s="238"/>
      <c r="H22" s="238"/>
      <c r="I22" s="27" t="s">
        <v>29</v>
      </c>
      <c r="J22" s="25" t="str">
        <f>'Rekapitulace stavby'!AN14</f>
        <v/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31</v>
      </c>
      <c r="E24" s="30"/>
      <c r="F24" s="30"/>
      <c r="G24" s="30"/>
      <c r="H24" s="30"/>
      <c r="I24" s="27" t="s">
        <v>27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">
        <v>116</v>
      </c>
      <c r="F25" s="30"/>
      <c r="G25" s="30"/>
      <c r="H25" s="30"/>
      <c r="I25" s="27" t="s">
        <v>29</v>
      </c>
      <c r="J25" s="25" t="s">
        <v>1</v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35</v>
      </c>
      <c r="E27" s="30"/>
      <c r="F27" s="30"/>
      <c r="G27" s="30"/>
      <c r="H27" s="30"/>
      <c r="I27" s="27" t="s">
        <v>27</v>
      </c>
      <c r="J27" s="25" t="s">
        <v>32</v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">
        <v>117</v>
      </c>
      <c r="F28" s="30"/>
      <c r="G28" s="30"/>
      <c r="H28" s="30"/>
      <c r="I28" s="27" t="s">
        <v>29</v>
      </c>
      <c r="J28" s="25" t="s">
        <v>118</v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37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8"/>
      <c r="B31" s="99"/>
      <c r="C31" s="98"/>
      <c r="D31" s="98"/>
      <c r="E31" s="241" t="s">
        <v>1</v>
      </c>
      <c r="F31" s="241"/>
      <c r="G31" s="241"/>
      <c r="H31" s="241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1" t="s">
        <v>39</v>
      </c>
      <c r="E34" s="30"/>
      <c r="F34" s="30"/>
      <c r="G34" s="30"/>
      <c r="H34" s="30"/>
      <c r="I34" s="30"/>
      <c r="J34" s="69">
        <f>ROUND(J134,2)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41</v>
      </c>
      <c r="G36" s="30"/>
      <c r="H36" s="30"/>
      <c r="I36" s="34" t="s">
        <v>40</v>
      </c>
      <c r="J36" s="34" t="s">
        <v>42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102" t="s">
        <v>43</v>
      </c>
      <c r="E37" s="27" t="s">
        <v>44</v>
      </c>
      <c r="F37" s="103">
        <f>ROUND((SUM(BE134:BE203)),2)</f>
        <v>0</v>
      </c>
      <c r="G37" s="30"/>
      <c r="H37" s="30"/>
      <c r="I37" s="104">
        <v>0.21</v>
      </c>
      <c r="J37" s="103">
        <f>ROUND(((SUM(BE134:BE203))*I37),2)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45</v>
      </c>
      <c r="F38" s="103">
        <f>ROUND((SUM(BF134:BF203)),2)</f>
        <v>0</v>
      </c>
      <c r="G38" s="30"/>
      <c r="H38" s="30"/>
      <c r="I38" s="104">
        <v>0.15</v>
      </c>
      <c r="J38" s="103">
        <f>ROUND(((SUM(BF134:BF203))*I38),2)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46</v>
      </c>
      <c r="F39" s="103">
        <f>ROUND((SUM(BG134:BG203)),2)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47</v>
      </c>
      <c r="F40" s="103">
        <f>ROUND((SUM(BH134:BH203)),2)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48</v>
      </c>
      <c r="F41" s="103">
        <f>ROUND((SUM(BI134:BI203)),2)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49</v>
      </c>
      <c r="E43" s="58"/>
      <c r="F43" s="58"/>
      <c r="G43" s="107" t="s">
        <v>50</v>
      </c>
      <c r="H43" s="108" t="s">
        <v>51</v>
      </c>
      <c r="I43" s="58"/>
      <c r="J43" s="109">
        <f>SUM(J34:J41)</f>
        <v>0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54</v>
      </c>
      <c r="E61" s="33"/>
      <c r="F61" s="111" t="s">
        <v>55</v>
      </c>
      <c r="G61" s="43" t="s">
        <v>54</v>
      </c>
      <c r="H61" s="33"/>
      <c r="I61" s="33"/>
      <c r="J61" s="112" t="s">
        <v>55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56</v>
      </c>
      <c r="E65" s="44"/>
      <c r="F65" s="44"/>
      <c r="G65" s="41" t="s">
        <v>57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54</v>
      </c>
      <c r="E76" s="33"/>
      <c r="F76" s="111" t="s">
        <v>55</v>
      </c>
      <c r="G76" s="43" t="s">
        <v>54</v>
      </c>
      <c r="H76" s="33"/>
      <c r="I76" s="33"/>
      <c r="J76" s="112" t="s">
        <v>55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52" t="str">
        <f>E7</f>
        <v>Objekt kaple na pohřebišti v Krásném Březně p.p.č.897/2 - (r.2020)</v>
      </c>
      <c r="F85" s="253"/>
      <c r="G85" s="253"/>
      <c r="H85" s="25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112</v>
      </c>
      <c r="L86" s="21"/>
    </row>
    <row r="87" spans="2:12" s="1" customFormat="1" ht="23.25" customHeight="1">
      <c r="B87" s="21"/>
      <c r="E87" s="252" t="s">
        <v>113</v>
      </c>
      <c r="F87" s="239"/>
      <c r="G87" s="239"/>
      <c r="H87" s="239"/>
      <c r="L87" s="21"/>
    </row>
    <row r="88" spans="2:12" s="1" customFormat="1" ht="12" customHeight="1">
      <c r="B88" s="21"/>
      <c r="C88" s="27" t="s">
        <v>114</v>
      </c>
      <c r="L88" s="21"/>
    </row>
    <row r="89" spans="1:31" s="2" customFormat="1" ht="16.5" customHeight="1">
      <c r="A89" s="30"/>
      <c r="B89" s="31"/>
      <c r="C89" s="30"/>
      <c r="D89" s="30"/>
      <c r="E89" s="254" t="s">
        <v>258</v>
      </c>
      <c r="F89" s="251"/>
      <c r="G89" s="251"/>
      <c r="H89" s="251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259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212" t="str">
        <f>E13</f>
        <v>1.2.4 - SO 02  -  Venkovní vodovod</v>
      </c>
      <c r="F91" s="251"/>
      <c r="G91" s="251"/>
      <c r="H91" s="251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20</v>
      </c>
      <c r="D93" s="30"/>
      <c r="E93" s="30"/>
      <c r="F93" s="25" t="str">
        <f>F16</f>
        <v>Krásné Březno</v>
      </c>
      <c r="G93" s="30"/>
      <c r="H93" s="30"/>
      <c r="I93" s="27" t="s">
        <v>22</v>
      </c>
      <c r="J93" s="53" t="str">
        <f>IF(J16="","",J16)</f>
        <v>21. 4. 2020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26</v>
      </c>
      <c r="D95" s="30"/>
      <c r="E95" s="30"/>
      <c r="F95" s="25" t="str">
        <f>E19</f>
        <v xml:space="preserve"> </v>
      </c>
      <c r="G95" s="30"/>
      <c r="H95" s="30"/>
      <c r="I95" s="27" t="s">
        <v>31</v>
      </c>
      <c r="J95" s="28" t="str">
        <f>E25</f>
        <v>Ing.Jitka Gazdová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30</v>
      </c>
      <c r="D96" s="30"/>
      <c r="E96" s="30"/>
      <c r="F96" s="25" t="str">
        <f>IF(E22="","",E22)</f>
        <v xml:space="preserve"> </v>
      </c>
      <c r="G96" s="30"/>
      <c r="H96" s="30"/>
      <c r="I96" s="27" t="s">
        <v>35</v>
      </c>
      <c r="J96" s="28" t="str">
        <f>E28</f>
        <v>Varia s.r.o.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120</v>
      </c>
      <c r="D98" s="105"/>
      <c r="E98" s="105"/>
      <c r="F98" s="105"/>
      <c r="G98" s="105"/>
      <c r="H98" s="105"/>
      <c r="I98" s="105"/>
      <c r="J98" s="114" t="s">
        <v>121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122</v>
      </c>
      <c r="D100" s="30"/>
      <c r="E100" s="30"/>
      <c r="F100" s="30"/>
      <c r="G100" s="30"/>
      <c r="H100" s="30"/>
      <c r="I100" s="30"/>
      <c r="J100" s="69">
        <f>J134</f>
        <v>0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123</v>
      </c>
    </row>
    <row r="101" spans="2:12" s="9" customFormat="1" ht="24.95" customHeight="1">
      <c r="B101" s="116"/>
      <c r="D101" s="117" t="s">
        <v>124</v>
      </c>
      <c r="E101" s="118"/>
      <c r="F101" s="118"/>
      <c r="G101" s="118"/>
      <c r="H101" s="118"/>
      <c r="I101" s="118"/>
      <c r="J101" s="119">
        <f>J135</f>
        <v>0</v>
      </c>
      <c r="L101" s="116"/>
    </row>
    <row r="102" spans="2:12" s="10" customFormat="1" ht="19.9" customHeight="1">
      <c r="B102" s="120"/>
      <c r="D102" s="121" t="s">
        <v>261</v>
      </c>
      <c r="E102" s="122"/>
      <c r="F102" s="122"/>
      <c r="G102" s="122"/>
      <c r="H102" s="122"/>
      <c r="I102" s="122"/>
      <c r="J102" s="123">
        <f>J136</f>
        <v>0</v>
      </c>
      <c r="L102" s="120"/>
    </row>
    <row r="103" spans="2:12" s="10" customFormat="1" ht="19.9" customHeight="1">
      <c r="B103" s="120"/>
      <c r="D103" s="121" t="s">
        <v>1021</v>
      </c>
      <c r="E103" s="122"/>
      <c r="F103" s="122"/>
      <c r="G103" s="122"/>
      <c r="H103" s="122"/>
      <c r="I103" s="122"/>
      <c r="J103" s="123">
        <f>J156</f>
        <v>0</v>
      </c>
      <c r="L103" s="120"/>
    </row>
    <row r="104" spans="2:12" s="10" customFormat="1" ht="19.9" customHeight="1">
      <c r="B104" s="120"/>
      <c r="D104" s="121" t="s">
        <v>263</v>
      </c>
      <c r="E104" s="122"/>
      <c r="F104" s="122"/>
      <c r="G104" s="122"/>
      <c r="H104" s="122"/>
      <c r="I104" s="122"/>
      <c r="J104" s="123">
        <f>J159</f>
        <v>0</v>
      </c>
      <c r="L104" s="120"/>
    </row>
    <row r="105" spans="2:12" s="10" customFormat="1" ht="19.9" customHeight="1">
      <c r="B105" s="120"/>
      <c r="D105" s="121" t="s">
        <v>264</v>
      </c>
      <c r="E105" s="122"/>
      <c r="F105" s="122"/>
      <c r="G105" s="122"/>
      <c r="H105" s="122"/>
      <c r="I105" s="122"/>
      <c r="J105" s="123">
        <f>J162</f>
        <v>0</v>
      </c>
      <c r="L105" s="120"/>
    </row>
    <row r="106" spans="2:12" s="10" customFormat="1" ht="19.9" customHeight="1">
      <c r="B106" s="120"/>
      <c r="D106" s="121" t="s">
        <v>266</v>
      </c>
      <c r="E106" s="122"/>
      <c r="F106" s="122"/>
      <c r="G106" s="122"/>
      <c r="H106" s="122"/>
      <c r="I106" s="122"/>
      <c r="J106" s="123">
        <f>J170</f>
        <v>0</v>
      </c>
      <c r="L106" s="120"/>
    </row>
    <row r="107" spans="2:12" s="10" customFormat="1" ht="19.9" customHeight="1">
      <c r="B107" s="120"/>
      <c r="D107" s="121" t="s">
        <v>126</v>
      </c>
      <c r="E107" s="122"/>
      <c r="F107" s="122"/>
      <c r="G107" s="122"/>
      <c r="H107" s="122"/>
      <c r="I107" s="122"/>
      <c r="J107" s="123">
        <f>J190</f>
        <v>0</v>
      </c>
      <c r="L107" s="120"/>
    </row>
    <row r="108" spans="2:12" s="10" customFormat="1" ht="19.9" customHeight="1">
      <c r="B108" s="120"/>
      <c r="D108" s="121" t="s">
        <v>267</v>
      </c>
      <c r="E108" s="122"/>
      <c r="F108" s="122"/>
      <c r="G108" s="122"/>
      <c r="H108" s="122"/>
      <c r="I108" s="122"/>
      <c r="J108" s="123">
        <f>J197</f>
        <v>0</v>
      </c>
      <c r="L108" s="120"/>
    </row>
    <row r="109" spans="2:12" s="9" customFormat="1" ht="24.95" customHeight="1">
      <c r="B109" s="116"/>
      <c r="D109" s="117" t="s">
        <v>127</v>
      </c>
      <c r="E109" s="118"/>
      <c r="F109" s="118"/>
      <c r="G109" s="118"/>
      <c r="H109" s="118"/>
      <c r="I109" s="118"/>
      <c r="J109" s="119">
        <f>J199</f>
        <v>0</v>
      </c>
      <c r="L109" s="116"/>
    </row>
    <row r="110" spans="2:12" s="10" customFormat="1" ht="19.9" customHeight="1">
      <c r="B110" s="120"/>
      <c r="D110" s="121" t="s">
        <v>820</v>
      </c>
      <c r="E110" s="122"/>
      <c r="F110" s="122"/>
      <c r="G110" s="122"/>
      <c r="H110" s="122"/>
      <c r="I110" s="122"/>
      <c r="J110" s="123">
        <f>J200</f>
        <v>0</v>
      </c>
      <c r="L110" s="120"/>
    </row>
    <row r="111" spans="1:31" s="2" customFormat="1" ht="21.7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6" spans="1:31" s="2" customFormat="1" ht="6.95" customHeight="1">
      <c r="A116" s="30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24.95" customHeight="1">
      <c r="A117" s="30"/>
      <c r="B117" s="31"/>
      <c r="C117" s="22" t="s">
        <v>130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6.9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2" customHeight="1">
      <c r="A119" s="30"/>
      <c r="B119" s="31"/>
      <c r="C119" s="27" t="s">
        <v>14</v>
      </c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6.5" customHeight="1">
      <c r="A120" s="30"/>
      <c r="B120" s="31"/>
      <c r="C120" s="30"/>
      <c r="D120" s="30"/>
      <c r="E120" s="252" t="str">
        <f>E7</f>
        <v>Objekt kaple na pohřebišti v Krásném Březně p.p.č.897/2 - (r.2020)</v>
      </c>
      <c r="F120" s="253"/>
      <c r="G120" s="253"/>
      <c r="H120" s="253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2:12" s="1" customFormat="1" ht="12" customHeight="1">
      <c r="B121" s="21"/>
      <c r="C121" s="27" t="s">
        <v>112</v>
      </c>
      <c r="L121" s="21"/>
    </row>
    <row r="122" spans="2:12" s="1" customFormat="1" ht="23.25" customHeight="1">
      <c r="B122" s="21"/>
      <c r="E122" s="252" t="s">
        <v>113</v>
      </c>
      <c r="F122" s="239"/>
      <c r="G122" s="239"/>
      <c r="H122" s="239"/>
      <c r="L122" s="21"/>
    </row>
    <row r="123" spans="2:12" s="1" customFormat="1" ht="12" customHeight="1">
      <c r="B123" s="21"/>
      <c r="C123" s="27" t="s">
        <v>114</v>
      </c>
      <c r="L123" s="21"/>
    </row>
    <row r="124" spans="1:31" s="2" customFormat="1" ht="16.5" customHeight="1">
      <c r="A124" s="30"/>
      <c r="B124" s="31"/>
      <c r="C124" s="30"/>
      <c r="D124" s="30"/>
      <c r="E124" s="254" t="s">
        <v>258</v>
      </c>
      <c r="F124" s="251"/>
      <c r="G124" s="251"/>
      <c r="H124" s="251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2" customHeight="1">
      <c r="A125" s="30"/>
      <c r="B125" s="31"/>
      <c r="C125" s="27" t="s">
        <v>259</v>
      </c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6.5" customHeight="1">
      <c r="A126" s="30"/>
      <c r="B126" s="31"/>
      <c r="C126" s="30"/>
      <c r="D126" s="30"/>
      <c r="E126" s="212" t="str">
        <f>E13</f>
        <v>1.2.4 - SO 02  -  Venkovní vodovod</v>
      </c>
      <c r="F126" s="251"/>
      <c r="G126" s="251"/>
      <c r="H126" s="251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6.9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2" customHeight="1">
      <c r="A128" s="30"/>
      <c r="B128" s="31"/>
      <c r="C128" s="27" t="s">
        <v>20</v>
      </c>
      <c r="D128" s="30"/>
      <c r="E128" s="30"/>
      <c r="F128" s="25" t="str">
        <f>F16</f>
        <v>Krásné Březno</v>
      </c>
      <c r="G128" s="30"/>
      <c r="H128" s="30"/>
      <c r="I128" s="27" t="s">
        <v>22</v>
      </c>
      <c r="J128" s="53" t="str">
        <f>IF(J16="","",J16)</f>
        <v>21. 4. 2020</v>
      </c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6.95" customHeight="1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15.2" customHeight="1">
      <c r="A130" s="30"/>
      <c r="B130" s="31"/>
      <c r="C130" s="27" t="s">
        <v>26</v>
      </c>
      <c r="D130" s="30"/>
      <c r="E130" s="30"/>
      <c r="F130" s="25" t="str">
        <f>E19</f>
        <v xml:space="preserve"> </v>
      </c>
      <c r="G130" s="30"/>
      <c r="H130" s="30"/>
      <c r="I130" s="27" t="s">
        <v>31</v>
      </c>
      <c r="J130" s="28" t="str">
        <f>E25</f>
        <v>Ing.Jitka Gazdová</v>
      </c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15.2" customHeight="1">
      <c r="A131" s="30"/>
      <c r="B131" s="31"/>
      <c r="C131" s="27" t="s">
        <v>30</v>
      </c>
      <c r="D131" s="30"/>
      <c r="E131" s="30"/>
      <c r="F131" s="25" t="str">
        <f>IF(E22="","",E22)</f>
        <v xml:space="preserve"> </v>
      </c>
      <c r="G131" s="30"/>
      <c r="H131" s="30"/>
      <c r="I131" s="27" t="s">
        <v>35</v>
      </c>
      <c r="J131" s="28" t="str">
        <f>E28</f>
        <v>Varia s.r.o.</v>
      </c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2" customFormat="1" ht="10.35" customHeight="1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11" customFormat="1" ht="29.25" customHeight="1">
      <c r="A133" s="124"/>
      <c r="B133" s="125"/>
      <c r="C133" s="126" t="s">
        <v>131</v>
      </c>
      <c r="D133" s="127" t="s">
        <v>64</v>
      </c>
      <c r="E133" s="127" t="s">
        <v>60</v>
      </c>
      <c r="F133" s="127" t="s">
        <v>61</v>
      </c>
      <c r="G133" s="127" t="s">
        <v>132</v>
      </c>
      <c r="H133" s="127" t="s">
        <v>133</v>
      </c>
      <c r="I133" s="127" t="s">
        <v>134</v>
      </c>
      <c r="J133" s="128" t="s">
        <v>121</v>
      </c>
      <c r="K133" s="129" t="s">
        <v>135</v>
      </c>
      <c r="L133" s="130"/>
      <c r="M133" s="60" t="s">
        <v>1</v>
      </c>
      <c r="N133" s="61" t="s">
        <v>43</v>
      </c>
      <c r="O133" s="61" t="s">
        <v>136</v>
      </c>
      <c r="P133" s="61" t="s">
        <v>137</v>
      </c>
      <c r="Q133" s="61" t="s">
        <v>138</v>
      </c>
      <c r="R133" s="61" t="s">
        <v>139</v>
      </c>
      <c r="S133" s="61" t="s">
        <v>140</v>
      </c>
      <c r="T133" s="62" t="s">
        <v>141</v>
      </c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</row>
    <row r="134" spans="1:63" s="2" customFormat="1" ht="22.9" customHeight="1">
      <c r="A134" s="30"/>
      <c r="B134" s="31"/>
      <c r="C134" s="67" t="s">
        <v>142</v>
      </c>
      <c r="D134" s="30"/>
      <c r="E134" s="30"/>
      <c r="F134" s="30"/>
      <c r="G134" s="30"/>
      <c r="H134" s="30"/>
      <c r="I134" s="30"/>
      <c r="J134" s="131">
        <f>BK134</f>
        <v>0</v>
      </c>
      <c r="K134" s="30"/>
      <c r="L134" s="31"/>
      <c r="M134" s="63"/>
      <c r="N134" s="54"/>
      <c r="O134" s="64"/>
      <c r="P134" s="132">
        <f>P135+P199</f>
        <v>97.384933</v>
      </c>
      <c r="Q134" s="64"/>
      <c r="R134" s="132">
        <f>R135+R199</f>
        <v>6.59375923</v>
      </c>
      <c r="S134" s="64"/>
      <c r="T134" s="133">
        <f>T135+T199</f>
        <v>0.00768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8" t="s">
        <v>78</v>
      </c>
      <c r="AU134" s="18" t="s">
        <v>123</v>
      </c>
      <c r="BK134" s="134">
        <f>BK135+BK199</f>
        <v>0</v>
      </c>
    </row>
    <row r="135" spans="2:63" s="12" customFormat="1" ht="25.9" customHeight="1">
      <c r="B135" s="135"/>
      <c r="D135" s="136" t="s">
        <v>78</v>
      </c>
      <c r="E135" s="137" t="s">
        <v>143</v>
      </c>
      <c r="F135" s="137" t="s">
        <v>144</v>
      </c>
      <c r="J135" s="138">
        <f>BK135</f>
        <v>0</v>
      </c>
      <c r="L135" s="135"/>
      <c r="M135" s="139"/>
      <c r="N135" s="140"/>
      <c r="O135" s="140"/>
      <c r="P135" s="141">
        <f>P136+P156+P159+P162+P170+P190+P197</f>
        <v>96.88099</v>
      </c>
      <c r="Q135" s="140"/>
      <c r="R135" s="141">
        <f>R136+R156+R159+R162+R170+R190+R197</f>
        <v>6.58502923</v>
      </c>
      <c r="S135" s="140"/>
      <c r="T135" s="142">
        <f>T136+T156+T159+T162+T170+T190+T197</f>
        <v>0.00768</v>
      </c>
      <c r="AR135" s="136" t="s">
        <v>19</v>
      </c>
      <c r="AT135" s="143" t="s">
        <v>78</v>
      </c>
      <c r="AU135" s="143" t="s">
        <v>79</v>
      </c>
      <c r="AY135" s="136" t="s">
        <v>145</v>
      </c>
      <c r="BK135" s="144">
        <f>BK136+BK156+BK159+BK162+BK170+BK190+BK197</f>
        <v>0</v>
      </c>
    </row>
    <row r="136" spans="2:63" s="12" customFormat="1" ht="22.9" customHeight="1">
      <c r="B136" s="135"/>
      <c r="D136" s="136" t="s">
        <v>78</v>
      </c>
      <c r="E136" s="145" t="s">
        <v>19</v>
      </c>
      <c r="F136" s="145" t="s">
        <v>275</v>
      </c>
      <c r="J136" s="146">
        <f>BK136</f>
        <v>0</v>
      </c>
      <c r="L136" s="135"/>
      <c r="M136" s="139"/>
      <c r="N136" s="140"/>
      <c r="O136" s="140"/>
      <c r="P136" s="141">
        <f>SUM(P137:P155)</f>
        <v>0.71</v>
      </c>
      <c r="Q136" s="140"/>
      <c r="R136" s="141">
        <f>SUM(R137:R155)</f>
        <v>0</v>
      </c>
      <c r="S136" s="140"/>
      <c r="T136" s="142">
        <f>SUM(T137:T155)</f>
        <v>0</v>
      </c>
      <c r="AR136" s="136" t="s">
        <v>19</v>
      </c>
      <c r="AT136" s="143" t="s">
        <v>78</v>
      </c>
      <c r="AU136" s="143" t="s">
        <v>19</v>
      </c>
      <c r="AY136" s="136" t="s">
        <v>145</v>
      </c>
      <c r="BK136" s="144">
        <f>SUM(BK137:BK155)</f>
        <v>0</v>
      </c>
    </row>
    <row r="137" spans="1:65" s="2" customFormat="1" ht="21.75" customHeight="1" hidden="1">
      <c r="A137" s="30"/>
      <c r="B137" s="147"/>
      <c r="C137" s="148" t="s">
        <v>19</v>
      </c>
      <c r="D137" s="148" t="s">
        <v>148</v>
      </c>
      <c r="E137" s="149" t="s">
        <v>1022</v>
      </c>
      <c r="F137" s="150"/>
      <c r="G137" s="151" t="s">
        <v>215</v>
      </c>
      <c r="H137" s="152">
        <v>0</v>
      </c>
      <c r="I137" s="153">
        <v>79.9</v>
      </c>
      <c r="J137" s="153">
        <f>ROUND(I137*H137,2)</f>
        <v>0</v>
      </c>
      <c r="K137" s="154"/>
      <c r="L137" s="31"/>
      <c r="M137" s="155" t="s">
        <v>1</v>
      </c>
      <c r="N137" s="156" t="s">
        <v>44</v>
      </c>
      <c r="O137" s="157">
        <v>0.272</v>
      </c>
      <c r="P137" s="157">
        <f>O137*H137</f>
        <v>0</v>
      </c>
      <c r="Q137" s="157">
        <v>0</v>
      </c>
      <c r="R137" s="157">
        <f>Q137*H137</f>
        <v>0</v>
      </c>
      <c r="S137" s="157">
        <v>0.26</v>
      </c>
      <c r="T137" s="158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9" t="s">
        <v>152</v>
      </c>
      <c r="AT137" s="159" t="s">
        <v>148</v>
      </c>
      <c r="AU137" s="159" t="s">
        <v>86</v>
      </c>
      <c r="AY137" s="18" t="s">
        <v>145</v>
      </c>
      <c r="BE137" s="160">
        <f>IF(N137="základní",J137,0)</f>
        <v>0</v>
      </c>
      <c r="BF137" s="160">
        <f>IF(N137="snížená",J137,0)</f>
        <v>0</v>
      </c>
      <c r="BG137" s="160">
        <f>IF(N137="zákl. přenesená",J137,0)</f>
        <v>0</v>
      </c>
      <c r="BH137" s="160">
        <f>IF(N137="sníž. přenesená",J137,0)</f>
        <v>0</v>
      </c>
      <c r="BI137" s="160">
        <f>IF(N137="nulová",J137,0)</f>
        <v>0</v>
      </c>
      <c r="BJ137" s="18" t="s">
        <v>19</v>
      </c>
      <c r="BK137" s="160">
        <f>ROUND(I137*H137,2)</f>
        <v>0</v>
      </c>
      <c r="BL137" s="18" t="s">
        <v>152</v>
      </c>
      <c r="BM137" s="159" t="s">
        <v>1023</v>
      </c>
    </row>
    <row r="138" spans="2:51" s="13" customFormat="1" ht="12" hidden="1">
      <c r="B138" s="161"/>
      <c r="D138" s="162" t="s">
        <v>154</v>
      </c>
      <c r="E138" s="163" t="s">
        <v>1</v>
      </c>
      <c r="F138" s="164" t="s">
        <v>1024</v>
      </c>
      <c r="H138" s="165">
        <v>0</v>
      </c>
      <c r="L138" s="161"/>
      <c r="M138" s="166"/>
      <c r="N138" s="167"/>
      <c r="O138" s="167"/>
      <c r="P138" s="167"/>
      <c r="Q138" s="167"/>
      <c r="R138" s="167"/>
      <c r="S138" s="167"/>
      <c r="T138" s="168"/>
      <c r="AT138" s="163" t="s">
        <v>154</v>
      </c>
      <c r="AU138" s="163" t="s">
        <v>86</v>
      </c>
      <c r="AV138" s="13" t="s">
        <v>86</v>
      </c>
      <c r="AW138" s="13" t="s">
        <v>34</v>
      </c>
      <c r="AX138" s="13" t="s">
        <v>19</v>
      </c>
      <c r="AY138" s="163" t="s">
        <v>145</v>
      </c>
    </row>
    <row r="139" spans="1:65" s="2" customFormat="1" ht="21.75" customHeight="1" hidden="1">
      <c r="A139" s="30"/>
      <c r="B139" s="147"/>
      <c r="C139" s="148" t="s">
        <v>86</v>
      </c>
      <c r="D139" s="148" t="s">
        <v>148</v>
      </c>
      <c r="E139" s="149" t="s">
        <v>1025</v>
      </c>
      <c r="F139" s="150"/>
      <c r="G139" s="151" t="s">
        <v>215</v>
      </c>
      <c r="H139" s="152">
        <v>0</v>
      </c>
      <c r="I139" s="153">
        <v>49.2</v>
      </c>
      <c r="J139" s="153">
        <f>ROUND(I139*H139,2)</f>
        <v>0</v>
      </c>
      <c r="K139" s="154"/>
      <c r="L139" s="31"/>
      <c r="M139" s="155" t="s">
        <v>1</v>
      </c>
      <c r="N139" s="156" t="s">
        <v>44</v>
      </c>
      <c r="O139" s="157">
        <v>0.102</v>
      </c>
      <c r="P139" s="157">
        <f>O139*H139</f>
        <v>0</v>
      </c>
      <c r="Q139" s="157">
        <v>0</v>
      </c>
      <c r="R139" s="157">
        <f>Q139*H139</f>
        <v>0</v>
      </c>
      <c r="S139" s="157">
        <v>0.29</v>
      </c>
      <c r="T139" s="158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9" t="s">
        <v>152</v>
      </c>
      <c r="AT139" s="159" t="s">
        <v>148</v>
      </c>
      <c r="AU139" s="159" t="s">
        <v>86</v>
      </c>
      <c r="AY139" s="18" t="s">
        <v>145</v>
      </c>
      <c r="BE139" s="160">
        <f>IF(N139="základní",J139,0)</f>
        <v>0</v>
      </c>
      <c r="BF139" s="160">
        <f>IF(N139="snížená",J139,0)</f>
        <v>0</v>
      </c>
      <c r="BG139" s="160">
        <f>IF(N139="zákl. přenesená",J139,0)</f>
        <v>0</v>
      </c>
      <c r="BH139" s="160">
        <f>IF(N139="sníž. přenesená",J139,0)</f>
        <v>0</v>
      </c>
      <c r="BI139" s="160">
        <f>IF(N139="nulová",J139,0)</f>
        <v>0</v>
      </c>
      <c r="BJ139" s="18" t="s">
        <v>19</v>
      </c>
      <c r="BK139" s="160">
        <f>ROUND(I139*H139,2)</f>
        <v>0</v>
      </c>
      <c r="BL139" s="18" t="s">
        <v>152</v>
      </c>
      <c r="BM139" s="159" t="s">
        <v>1026</v>
      </c>
    </row>
    <row r="140" spans="2:51" s="13" customFormat="1" ht="12" hidden="1">
      <c r="B140" s="161"/>
      <c r="D140" s="162" t="s">
        <v>154</v>
      </c>
      <c r="E140" s="163" t="s">
        <v>1</v>
      </c>
      <c r="F140" s="164" t="s">
        <v>1024</v>
      </c>
      <c r="H140" s="165">
        <v>0</v>
      </c>
      <c r="L140" s="161"/>
      <c r="M140" s="166"/>
      <c r="N140" s="167"/>
      <c r="O140" s="167"/>
      <c r="P140" s="167"/>
      <c r="Q140" s="167"/>
      <c r="R140" s="167"/>
      <c r="S140" s="167"/>
      <c r="T140" s="168"/>
      <c r="AT140" s="163" t="s">
        <v>154</v>
      </c>
      <c r="AU140" s="163" t="s">
        <v>86</v>
      </c>
      <c r="AV140" s="13" t="s">
        <v>86</v>
      </c>
      <c r="AW140" s="13" t="s">
        <v>34</v>
      </c>
      <c r="AX140" s="13" t="s">
        <v>19</v>
      </c>
      <c r="AY140" s="163" t="s">
        <v>145</v>
      </c>
    </row>
    <row r="141" spans="1:65" s="2" customFormat="1" ht="21.75" customHeight="1" hidden="1">
      <c r="A141" s="30"/>
      <c r="B141" s="147"/>
      <c r="C141" s="148" t="s">
        <v>97</v>
      </c>
      <c r="D141" s="148" t="s">
        <v>148</v>
      </c>
      <c r="E141" s="149" t="s">
        <v>1027</v>
      </c>
      <c r="F141" s="150"/>
      <c r="G141" s="151" t="s">
        <v>151</v>
      </c>
      <c r="H141" s="152">
        <v>0</v>
      </c>
      <c r="I141" s="153">
        <v>1700</v>
      </c>
      <c r="J141" s="153">
        <f>ROUND(I141*H141,2)</f>
        <v>0</v>
      </c>
      <c r="K141" s="154"/>
      <c r="L141" s="31"/>
      <c r="M141" s="155" t="s">
        <v>1</v>
      </c>
      <c r="N141" s="156" t="s">
        <v>44</v>
      </c>
      <c r="O141" s="157">
        <v>6.153</v>
      </c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9" t="s">
        <v>152</v>
      </c>
      <c r="AT141" s="159" t="s">
        <v>148</v>
      </c>
      <c r="AU141" s="159" t="s">
        <v>86</v>
      </c>
      <c r="AY141" s="18" t="s">
        <v>145</v>
      </c>
      <c r="BE141" s="160">
        <f>IF(N141="základní",J141,0)</f>
        <v>0</v>
      </c>
      <c r="BF141" s="160">
        <f>IF(N141="snížená",J141,0)</f>
        <v>0</v>
      </c>
      <c r="BG141" s="160">
        <f>IF(N141="zákl. přenesená",J141,0)</f>
        <v>0</v>
      </c>
      <c r="BH141" s="160">
        <f>IF(N141="sníž. přenesená",J141,0)</f>
        <v>0</v>
      </c>
      <c r="BI141" s="160">
        <f>IF(N141="nulová",J141,0)</f>
        <v>0</v>
      </c>
      <c r="BJ141" s="18" t="s">
        <v>19</v>
      </c>
      <c r="BK141" s="160">
        <f>ROUND(I141*H141,2)</f>
        <v>0</v>
      </c>
      <c r="BL141" s="18" t="s">
        <v>152</v>
      </c>
      <c r="BM141" s="159" t="s">
        <v>1028</v>
      </c>
    </row>
    <row r="142" spans="2:51" s="13" customFormat="1" ht="12" hidden="1">
      <c r="B142" s="161"/>
      <c r="D142" s="162" t="s">
        <v>154</v>
      </c>
      <c r="E142" s="163" t="s">
        <v>1</v>
      </c>
      <c r="F142" s="164" t="s">
        <v>1029</v>
      </c>
      <c r="H142" s="165">
        <v>0</v>
      </c>
      <c r="L142" s="161"/>
      <c r="M142" s="166"/>
      <c r="N142" s="167"/>
      <c r="O142" s="167"/>
      <c r="P142" s="167"/>
      <c r="Q142" s="167"/>
      <c r="R142" s="167"/>
      <c r="S142" s="167"/>
      <c r="T142" s="168"/>
      <c r="AT142" s="163" t="s">
        <v>154</v>
      </c>
      <c r="AU142" s="163" t="s">
        <v>86</v>
      </c>
      <c r="AV142" s="13" t="s">
        <v>86</v>
      </c>
      <c r="AW142" s="13" t="s">
        <v>34</v>
      </c>
      <c r="AX142" s="13" t="s">
        <v>79</v>
      </c>
      <c r="AY142" s="163" t="s">
        <v>145</v>
      </c>
    </row>
    <row r="143" spans="2:51" s="13" customFormat="1" ht="12" hidden="1">
      <c r="B143" s="161"/>
      <c r="D143" s="162" t="s">
        <v>154</v>
      </c>
      <c r="E143" s="163" t="s">
        <v>1</v>
      </c>
      <c r="F143" s="164" t="s">
        <v>1030</v>
      </c>
      <c r="H143" s="165">
        <v>0</v>
      </c>
      <c r="L143" s="161"/>
      <c r="M143" s="166"/>
      <c r="N143" s="167"/>
      <c r="O143" s="167"/>
      <c r="P143" s="167"/>
      <c r="Q143" s="167"/>
      <c r="R143" s="167"/>
      <c r="S143" s="167"/>
      <c r="T143" s="168"/>
      <c r="AT143" s="163" t="s">
        <v>154</v>
      </c>
      <c r="AU143" s="163" t="s">
        <v>86</v>
      </c>
      <c r="AV143" s="13" t="s">
        <v>86</v>
      </c>
      <c r="AW143" s="13" t="s">
        <v>34</v>
      </c>
      <c r="AX143" s="13" t="s">
        <v>79</v>
      </c>
      <c r="AY143" s="163" t="s">
        <v>145</v>
      </c>
    </row>
    <row r="144" spans="2:51" s="14" customFormat="1" ht="12" hidden="1">
      <c r="B144" s="169"/>
      <c r="D144" s="162" t="s">
        <v>154</v>
      </c>
      <c r="E144" s="170" t="s">
        <v>1</v>
      </c>
      <c r="F144" s="171" t="s">
        <v>187</v>
      </c>
      <c r="H144" s="172">
        <v>0</v>
      </c>
      <c r="L144" s="169"/>
      <c r="M144" s="173"/>
      <c r="N144" s="174"/>
      <c r="O144" s="174"/>
      <c r="P144" s="174"/>
      <c r="Q144" s="174"/>
      <c r="R144" s="174"/>
      <c r="S144" s="174"/>
      <c r="T144" s="175"/>
      <c r="AT144" s="170" t="s">
        <v>154</v>
      </c>
      <c r="AU144" s="170" t="s">
        <v>86</v>
      </c>
      <c r="AV144" s="14" t="s">
        <v>152</v>
      </c>
      <c r="AW144" s="14" t="s">
        <v>34</v>
      </c>
      <c r="AX144" s="14" t="s">
        <v>19</v>
      </c>
      <c r="AY144" s="170" t="s">
        <v>145</v>
      </c>
    </row>
    <row r="145" spans="1:65" s="2" customFormat="1" ht="21.75" customHeight="1">
      <c r="A145" s="30"/>
      <c r="B145" s="147"/>
      <c r="C145" s="148" t="s">
        <v>152</v>
      </c>
      <c r="D145" s="148" t="s">
        <v>148</v>
      </c>
      <c r="E145" s="149" t="s">
        <v>1031</v>
      </c>
      <c r="F145" s="150" t="s">
        <v>1032</v>
      </c>
      <c r="G145" s="151" t="s">
        <v>151</v>
      </c>
      <c r="H145" s="152">
        <v>2</v>
      </c>
      <c r="I145" s="153">
        <v>0</v>
      </c>
      <c r="J145" s="153">
        <f>ROUND(I145*H145,2)</f>
        <v>0</v>
      </c>
      <c r="K145" s="154"/>
      <c r="L145" s="31"/>
      <c r="M145" s="155" t="s">
        <v>1</v>
      </c>
      <c r="N145" s="156" t="s">
        <v>44</v>
      </c>
      <c r="O145" s="157">
        <v>0.099</v>
      </c>
      <c r="P145" s="157">
        <f>O145*H145</f>
        <v>0.198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9" t="s">
        <v>152</v>
      </c>
      <c r="AT145" s="159" t="s">
        <v>148</v>
      </c>
      <c r="AU145" s="159" t="s">
        <v>86</v>
      </c>
      <c r="AY145" s="18" t="s">
        <v>145</v>
      </c>
      <c r="BE145" s="160">
        <f>IF(N145="základní",J145,0)</f>
        <v>0</v>
      </c>
      <c r="BF145" s="160">
        <f>IF(N145="snížená",J145,0)</f>
        <v>0</v>
      </c>
      <c r="BG145" s="160">
        <f>IF(N145="zákl. přenesená",J145,0)</f>
        <v>0</v>
      </c>
      <c r="BH145" s="160">
        <f>IF(N145="sníž. přenesená",J145,0)</f>
        <v>0</v>
      </c>
      <c r="BI145" s="160">
        <f>IF(N145="nulová",J145,0)</f>
        <v>0</v>
      </c>
      <c r="BJ145" s="18" t="s">
        <v>19</v>
      </c>
      <c r="BK145" s="160">
        <f>ROUND(I145*H145,2)</f>
        <v>0</v>
      </c>
      <c r="BL145" s="18" t="s">
        <v>152</v>
      </c>
      <c r="BM145" s="159" t="s">
        <v>1033</v>
      </c>
    </row>
    <row r="146" spans="2:51" s="13" customFormat="1" ht="12">
      <c r="B146" s="161"/>
      <c r="D146" s="162" t="s">
        <v>154</v>
      </c>
      <c r="E146" s="163" t="s">
        <v>1</v>
      </c>
      <c r="F146" s="164" t="s">
        <v>1034</v>
      </c>
      <c r="H146" s="165">
        <v>2</v>
      </c>
      <c r="L146" s="161"/>
      <c r="M146" s="166"/>
      <c r="N146" s="167"/>
      <c r="O146" s="167"/>
      <c r="P146" s="167"/>
      <c r="Q146" s="167"/>
      <c r="R146" s="167"/>
      <c r="S146" s="167"/>
      <c r="T146" s="168"/>
      <c r="AT146" s="163" t="s">
        <v>154</v>
      </c>
      <c r="AU146" s="163" t="s">
        <v>86</v>
      </c>
      <c r="AV146" s="13" t="s">
        <v>86</v>
      </c>
      <c r="AW146" s="13" t="s">
        <v>34</v>
      </c>
      <c r="AX146" s="13" t="s">
        <v>19</v>
      </c>
      <c r="AY146" s="163" t="s">
        <v>145</v>
      </c>
    </row>
    <row r="147" spans="1:65" s="2" customFormat="1" ht="21.75" customHeight="1">
      <c r="A147" s="30"/>
      <c r="B147" s="147"/>
      <c r="C147" s="148" t="s">
        <v>169</v>
      </c>
      <c r="D147" s="148" t="s">
        <v>148</v>
      </c>
      <c r="E147" s="149" t="s">
        <v>1035</v>
      </c>
      <c r="F147" s="150" t="s">
        <v>1036</v>
      </c>
      <c r="G147" s="151" t="s">
        <v>151</v>
      </c>
      <c r="H147" s="152">
        <v>2</v>
      </c>
      <c r="I147" s="153">
        <v>0</v>
      </c>
      <c r="J147" s="153">
        <f>ROUND(I147*H147,2)</f>
        <v>0</v>
      </c>
      <c r="K147" s="154"/>
      <c r="L147" s="31"/>
      <c r="M147" s="155" t="s">
        <v>1</v>
      </c>
      <c r="N147" s="156" t="s">
        <v>44</v>
      </c>
      <c r="O147" s="157">
        <v>0.256</v>
      </c>
      <c r="P147" s="157">
        <f>O147*H147</f>
        <v>0.512</v>
      </c>
      <c r="Q147" s="157">
        <v>0</v>
      </c>
      <c r="R147" s="157">
        <f>Q147*H147</f>
        <v>0</v>
      </c>
      <c r="S147" s="157">
        <v>0</v>
      </c>
      <c r="T147" s="158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9" t="s">
        <v>152</v>
      </c>
      <c r="AT147" s="159" t="s">
        <v>148</v>
      </c>
      <c r="AU147" s="159" t="s">
        <v>86</v>
      </c>
      <c r="AY147" s="18" t="s">
        <v>145</v>
      </c>
      <c r="BE147" s="160">
        <f>IF(N147="základní",J147,0)</f>
        <v>0</v>
      </c>
      <c r="BF147" s="160">
        <f>IF(N147="snížená",J147,0)</f>
        <v>0</v>
      </c>
      <c r="BG147" s="160">
        <f>IF(N147="zákl. přenesená",J147,0)</f>
        <v>0</v>
      </c>
      <c r="BH147" s="160">
        <f>IF(N147="sníž. přenesená",J147,0)</f>
        <v>0</v>
      </c>
      <c r="BI147" s="160">
        <f>IF(N147="nulová",J147,0)</f>
        <v>0</v>
      </c>
      <c r="BJ147" s="18" t="s">
        <v>19</v>
      </c>
      <c r="BK147" s="160">
        <f>ROUND(I147*H147,2)</f>
        <v>0</v>
      </c>
      <c r="BL147" s="18" t="s">
        <v>152</v>
      </c>
      <c r="BM147" s="159" t="s">
        <v>1037</v>
      </c>
    </row>
    <row r="148" spans="1:65" s="2" customFormat="1" ht="21.75" customHeight="1">
      <c r="A148" s="30"/>
      <c r="B148" s="147"/>
      <c r="C148" s="148" t="s">
        <v>177</v>
      </c>
      <c r="D148" s="148" t="s">
        <v>148</v>
      </c>
      <c r="E148" s="149" t="s">
        <v>1038</v>
      </c>
      <c r="F148" s="150" t="s">
        <v>1039</v>
      </c>
      <c r="G148" s="151" t="s">
        <v>160</v>
      </c>
      <c r="H148" s="152">
        <v>2</v>
      </c>
      <c r="I148" s="153">
        <v>0</v>
      </c>
      <c r="J148" s="153">
        <f>ROUND(I148*H148,2)</f>
        <v>0</v>
      </c>
      <c r="K148" s="154"/>
      <c r="L148" s="31"/>
      <c r="M148" s="155" t="s">
        <v>1</v>
      </c>
      <c r="N148" s="156" t="s">
        <v>44</v>
      </c>
      <c r="O148" s="157">
        <v>0</v>
      </c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9" t="s">
        <v>152</v>
      </c>
      <c r="AT148" s="159" t="s">
        <v>148</v>
      </c>
      <c r="AU148" s="159" t="s">
        <v>86</v>
      </c>
      <c r="AY148" s="18" t="s">
        <v>145</v>
      </c>
      <c r="BE148" s="160">
        <f>IF(N148="základní",J148,0)</f>
        <v>0</v>
      </c>
      <c r="BF148" s="160">
        <f>IF(N148="snížená",J148,0)</f>
        <v>0</v>
      </c>
      <c r="BG148" s="160">
        <f>IF(N148="zákl. přenesená",J148,0)</f>
        <v>0</v>
      </c>
      <c r="BH148" s="160">
        <f>IF(N148="sníž. přenesená",J148,0)</f>
        <v>0</v>
      </c>
      <c r="BI148" s="160">
        <f>IF(N148="nulová",J148,0)</f>
        <v>0</v>
      </c>
      <c r="BJ148" s="18" t="s">
        <v>19</v>
      </c>
      <c r="BK148" s="160">
        <f>ROUND(I148*H148,2)</f>
        <v>0</v>
      </c>
      <c r="BL148" s="18" t="s">
        <v>152</v>
      </c>
      <c r="BM148" s="159" t="s">
        <v>1040</v>
      </c>
    </row>
    <row r="149" spans="2:51" s="13" customFormat="1" ht="12">
      <c r="B149" s="161"/>
      <c r="D149" s="162" t="s">
        <v>154</v>
      </c>
      <c r="E149" s="163" t="s">
        <v>1</v>
      </c>
      <c r="F149" s="164" t="s">
        <v>1041</v>
      </c>
      <c r="H149" s="165">
        <v>2</v>
      </c>
      <c r="L149" s="161"/>
      <c r="M149" s="166"/>
      <c r="N149" s="167"/>
      <c r="O149" s="167"/>
      <c r="P149" s="167"/>
      <c r="Q149" s="167"/>
      <c r="R149" s="167"/>
      <c r="S149" s="167"/>
      <c r="T149" s="168"/>
      <c r="AT149" s="163" t="s">
        <v>154</v>
      </c>
      <c r="AU149" s="163" t="s">
        <v>86</v>
      </c>
      <c r="AV149" s="13" t="s">
        <v>86</v>
      </c>
      <c r="AW149" s="13" t="s">
        <v>34</v>
      </c>
      <c r="AX149" s="13" t="s">
        <v>19</v>
      </c>
      <c r="AY149" s="163" t="s">
        <v>145</v>
      </c>
    </row>
    <row r="150" spans="1:65" s="2" customFormat="1" ht="21.75" customHeight="1" hidden="1">
      <c r="A150" s="30"/>
      <c r="B150" s="147"/>
      <c r="C150" s="148" t="s">
        <v>188</v>
      </c>
      <c r="D150" s="148" t="s">
        <v>148</v>
      </c>
      <c r="E150" s="149" t="s">
        <v>281</v>
      </c>
      <c r="F150" s="150" t="s">
        <v>282</v>
      </c>
      <c r="G150" s="151" t="s">
        <v>151</v>
      </c>
      <c r="H150" s="152">
        <v>0</v>
      </c>
      <c r="I150" s="153">
        <v>127</v>
      </c>
      <c r="J150" s="153">
        <f>ROUND(I150*H150,2)</f>
        <v>0</v>
      </c>
      <c r="K150" s="154"/>
      <c r="L150" s="31"/>
      <c r="M150" s="155" t="s">
        <v>1</v>
      </c>
      <c r="N150" s="156" t="s">
        <v>44</v>
      </c>
      <c r="O150" s="157">
        <v>0.328</v>
      </c>
      <c r="P150" s="157">
        <f>O150*H150</f>
        <v>0</v>
      </c>
      <c r="Q150" s="157">
        <v>0</v>
      </c>
      <c r="R150" s="157">
        <f>Q150*H150</f>
        <v>0</v>
      </c>
      <c r="S150" s="157">
        <v>0</v>
      </c>
      <c r="T150" s="158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9" t="s">
        <v>152</v>
      </c>
      <c r="AT150" s="159" t="s">
        <v>148</v>
      </c>
      <c r="AU150" s="159" t="s">
        <v>86</v>
      </c>
      <c r="AY150" s="18" t="s">
        <v>145</v>
      </c>
      <c r="BE150" s="160">
        <f>IF(N150="základní",J150,0)</f>
        <v>0</v>
      </c>
      <c r="BF150" s="160">
        <f>IF(N150="snížená",J150,0)</f>
        <v>0</v>
      </c>
      <c r="BG150" s="160">
        <f>IF(N150="zákl. přenesená",J150,0)</f>
        <v>0</v>
      </c>
      <c r="BH150" s="160">
        <f>IF(N150="sníž. přenesená",J150,0)</f>
        <v>0</v>
      </c>
      <c r="BI150" s="160">
        <f>IF(N150="nulová",J150,0)</f>
        <v>0</v>
      </c>
      <c r="BJ150" s="18" t="s">
        <v>19</v>
      </c>
      <c r="BK150" s="160">
        <f>ROUND(I150*H150,2)</f>
        <v>0</v>
      </c>
      <c r="BL150" s="18" t="s">
        <v>152</v>
      </c>
      <c r="BM150" s="159" t="s">
        <v>1042</v>
      </c>
    </row>
    <row r="151" spans="2:51" s="13" customFormat="1" ht="12" hidden="1">
      <c r="B151" s="161"/>
      <c r="D151" s="162" t="s">
        <v>154</v>
      </c>
      <c r="E151" s="163" t="s">
        <v>1</v>
      </c>
      <c r="F151" s="164" t="s">
        <v>1043</v>
      </c>
      <c r="H151" s="165">
        <v>0</v>
      </c>
      <c r="L151" s="161"/>
      <c r="M151" s="166"/>
      <c r="N151" s="167"/>
      <c r="O151" s="167"/>
      <c r="P151" s="167"/>
      <c r="Q151" s="167"/>
      <c r="R151" s="167"/>
      <c r="S151" s="167"/>
      <c r="T151" s="168"/>
      <c r="AT151" s="163" t="s">
        <v>154</v>
      </c>
      <c r="AU151" s="163" t="s">
        <v>86</v>
      </c>
      <c r="AV151" s="13" t="s">
        <v>86</v>
      </c>
      <c r="AW151" s="13" t="s">
        <v>34</v>
      </c>
      <c r="AX151" s="13" t="s">
        <v>19</v>
      </c>
      <c r="AY151" s="163" t="s">
        <v>145</v>
      </c>
    </row>
    <row r="152" spans="1:65" s="2" customFormat="1" ht="21.75" customHeight="1" hidden="1">
      <c r="A152" s="30"/>
      <c r="B152" s="147"/>
      <c r="C152" s="148" t="s">
        <v>196</v>
      </c>
      <c r="D152" s="148" t="s">
        <v>148</v>
      </c>
      <c r="E152" s="149" t="s">
        <v>285</v>
      </c>
      <c r="F152" s="150" t="s">
        <v>286</v>
      </c>
      <c r="G152" s="151" t="s">
        <v>151</v>
      </c>
      <c r="H152" s="152">
        <v>0</v>
      </c>
      <c r="I152" s="153">
        <v>486</v>
      </c>
      <c r="J152" s="153">
        <f>ROUND(I152*H152,2)</f>
        <v>0</v>
      </c>
      <c r="K152" s="154"/>
      <c r="L152" s="31"/>
      <c r="M152" s="155" t="s">
        <v>1</v>
      </c>
      <c r="N152" s="156" t="s">
        <v>44</v>
      </c>
      <c r="O152" s="157">
        <v>1.789</v>
      </c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9" t="s">
        <v>152</v>
      </c>
      <c r="AT152" s="159" t="s">
        <v>148</v>
      </c>
      <c r="AU152" s="159" t="s">
        <v>86</v>
      </c>
      <c r="AY152" s="18" t="s">
        <v>145</v>
      </c>
      <c r="BE152" s="160">
        <f>IF(N152="základní",J152,0)</f>
        <v>0</v>
      </c>
      <c r="BF152" s="160">
        <f>IF(N152="snížená",J152,0)</f>
        <v>0</v>
      </c>
      <c r="BG152" s="160">
        <f>IF(N152="zákl. přenesená",J152,0)</f>
        <v>0</v>
      </c>
      <c r="BH152" s="160">
        <f>IF(N152="sníž. přenesená",J152,0)</f>
        <v>0</v>
      </c>
      <c r="BI152" s="160">
        <f>IF(N152="nulová",J152,0)</f>
        <v>0</v>
      </c>
      <c r="BJ152" s="18" t="s">
        <v>19</v>
      </c>
      <c r="BK152" s="160">
        <f>ROUND(I152*H152,2)</f>
        <v>0</v>
      </c>
      <c r="BL152" s="18" t="s">
        <v>152</v>
      </c>
      <c r="BM152" s="159" t="s">
        <v>1044</v>
      </c>
    </row>
    <row r="153" spans="2:51" s="13" customFormat="1" ht="12" hidden="1">
      <c r="B153" s="161"/>
      <c r="D153" s="162" t="s">
        <v>154</v>
      </c>
      <c r="E153" s="163" t="s">
        <v>1</v>
      </c>
      <c r="F153" s="164" t="s">
        <v>1045</v>
      </c>
      <c r="H153" s="165">
        <v>0</v>
      </c>
      <c r="L153" s="161"/>
      <c r="M153" s="166"/>
      <c r="N153" s="167"/>
      <c r="O153" s="167"/>
      <c r="P153" s="167"/>
      <c r="Q153" s="167"/>
      <c r="R153" s="167"/>
      <c r="S153" s="167"/>
      <c r="T153" s="168"/>
      <c r="AT153" s="163" t="s">
        <v>154</v>
      </c>
      <c r="AU153" s="163" t="s">
        <v>86</v>
      </c>
      <c r="AV153" s="13" t="s">
        <v>86</v>
      </c>
      <c r="AW153" s="13" t="s">
        <v>34</v>
      </c>
      <c r="AX153" s="13" t="s">
        <v>19</v>
      </c>
      <c r="AY153" s="163" t="s">
        <v>145</v>
      </c>
    </row>
    <row r="154" spans="1:65" s="2" customFormat="1" ht="16.5" customHeight="1" hidden="1">
      <c r="A154" s="30"/>
      <c r="B154" s="147"/>
      <c r="C154" s="182" t="s">
        <v>146</v>
      </c>
      <c r="D154" s="182" t="s">
        <v>233</v>
      </c>
      <c r="E154" s="183" t="s">
        <v>1046</v>
      </c>
      <c r="F154" s="184" t="s">
        <v>1047</v>
      </c>
      <c r="G154" s="185" t="s">
        <v>160</v>
      </c>
      <c r="H154" s="186">
        <v>0</v>
      </c>
      <c r="I154" s="187">
        <v>223</v>
      </c>
      <c r="J154" s="187">
        <f>ROUND(I154*H154,2)</f>
        <v>0</v>
      </c>
      <c r="K154" s="188"/>
      <c r="L154" s="189"/>
      <c r="M154" s="190" t="s">
        <v>1</v>
      </c>
      <c r="N154" s="191" t="s">
        <v>44</v>
      </c>
      <c r="O154" s="157">
        <v>0</v>
      </c>
      <c r="P154" s="157">
        <f>O154*H154</f>
        <v>0</v>
      </c>
      <c r="Q154" s="157">
        <v>1</v>
      </c>
      <c r="R154" s="157">
        <f>Q154*H154</f>
        <v>0</v>
      </c>
      <c r="S154" s="157">
        <v>0</v>
      </c>
      <c r="T154" s="158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9" t="s">
        <v>196</v>
      </c>
      <c r="AT154" s="159" t="s">
        <v>233</v>
      </c>
      <c r="AU154" s="159" t="s">
        <v>86</v>
      </c>
      <c r="AY154" s="18" t="s">
        <v>145</v>
      </c>
      <c r="BE154" s="160">
        <f>IF(N154="základní",J154,0)</f>
        <v>0</v>
      </c>
      <c r="BF154" s="160">
        <f>IF(N154="snížená",J154,0)</f>
        <v>0</v>
      </c>
      <c r="BG154" s="160">
        <f>IF(N154="zákl. přenesená",J154,0)</f>
        <v>0</v>
      </c>
      <c r="BH154" s="160">
        <f>IF(N154="sníž. přenesená",J154,0)</f>
        <v>0</v>
      </c>
      <c r="BI154" s="160">
        <f>IF(N154="nulová",J154,0)</f>
        <v>0</v>
      </c>
      <c r="BJ154" s="18" t="s">
        <v>19</v>
      </c>
      <c r="BK154" s="160">
        <f>ROUND(I154*H154,2)</f>
        <v>0</v>
      </c>
      <c r="BL154" s="18" t="s">
        <v>152</v>
      </c>
      <c r="BM154" s="159" t="s">
        <v>1048</v>
      </c>
    </row>
    <row r="155" spans="2:51" s="13" customFormat="1" ht="12" hidden="1">
      <c r="B155" s="161"/>
      <c r="D155" s="162" t="s">
        <v>154</v>
      </c>
      <c r="F155" s="164" t="s">
        <v>1049</v>
      </c>
      <c r="H155" s="165">
        <v>0</v>
      </c>
      <c r="L155" s="161"/>
      <c r="M155" s="166"/>
      <c r="N155" s="167"/>
      <c r="O155" s="167"/>
      <c r="P155" s="167"/>
      <c r="Q155" s="167"/>
      <c r="R155" s="167"/>
      <c r="S155" s="167"/>
      <c r="T155" s="168"/>
      <c r="AT155" s="163" t="s">
        <v>154</v>
      </c>
      <c r="AU155" s="163" t="s">
        <v>86</v>
      </c>
      <c r="AV155" s="13" t="s">
        <v>86</v>
      </c>
      <c r="AW155" s="13" t="s">
        <v>3</v>
      </c>
      <c r="AX155" s="13" t="s">
        <v>19</v>
      </c>
      <c r="AY155" s="163" t="s">
        <v>145</v>
      </c>
    </row>
    <row r="156" spans="2:63" s="12" customFormat="1" ht="22.9" customHeight="1">
      <c r="B156" s="135"/>
      <c r="D156" s="136" t="s">
        <v>78</v>
      </c>
      <c r="E156" s="145" t="s">
        <v>86</v>
      </c>
      <c r="F156" s="145" t="s">
        <v>1050</v>
      </c>
      <c r="J156" s="146">
        <f>BK156</f>
        <v>0</v>
      </c>
      <c r="L156" s="135"/>
      <c r="M156" s="139"/>
      <c r="N156" s="140"/>
      <c r="O156" s="140"/>
      <c r="P156" s="141">
        <f>SUM(P157:P158)</f>
        <v>0.292</v>
      </c>
      <c r="Q156" s="140"/>
      <c r="R156" s="141">
        <f>SUM(R157:R158)</f>
        <v>0</v>
      </c>
      <c r="S156" s="140"/>
      <c r="T156" s="142">
        <f>SUM(T157:T158)</f>
        <v>0</v>
      </c>
      <c r="AR156" s="136" t="s">
        <v>19</v>
      </c>
      <c r="AT156" s="143" t="s">
        <v>78</v>
      </c>
      <c r="AU156" s="143" t="s">
        <v>19</v>
      </c>
      <c r="AY156" s="136" t="s">
        <v>145</v>
      </c>
      <c r="BK156" s="144">
        <f>SUM(BK157:BK158)</f>
        <v>0</v>
      </c>
    </row>
    <row r="157" spans="1:65" s="2" customFormat="1" ht="21.75" customHeight="1">
      <c r="A157" s="30"/>
      <c r="B157" s="147"/>
      <c r="C157" s="148" t="s">
        <v>24</v>
      </c>
      <c r="D157" s="148" t="s">
        <v>148</v>
      </c>
      <c r="E157" s="149" t="s">
        <v>1051</v>
      </c>
      <c r="F157" s="150" t="s">
        <v>1052</v>
      </c>
      <c r="G157" s="151" t="s">
        <v>215</v>
      </c>
      <c r="H157" s="152">
        <v>58.4</v>
      </c>
      <c r="I157" s="153">
        <v>0</v>
      </c>
      <c r="J157" s="153">
        <f>ROUND(I157*H157,2)</f>
        <v>0</v>
      </c>
      <c r="K157" s="154"/>
      <c r="L157" s="31"/>
      <c r="M157" s="155" t="s">
        <v>1</v>
      </c>
      <c r="N157" s="156" t="s">
        <v>44</v>
      </c>
      <c r="O157" s="157">
        <v>0.005</v>
      </c>
      <c r="P157" s="157">
        <f>O157*H157</f>
        <v>0.292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9" t="s">
        <v>152</v>
      </c>
      <c r="AT157" s="159" t="s">
        <v>148</v>
      </c>
      <c r="AU157" s="159" t="s">
        <v>86</v>
      </c>
      <c r="AY157" s="18" t="s">
        <v>145</v>
      </c>
      <c r="BE157" s="160">
        <f>IF(N157="základní",J157,0)</f>
        <v>0</v>
      </c>
      <c r="BF157" s="160">
        <f>IF(N157="snížená",J157,0)</f>
        <v>0</v>
      </c>
      <c r="BG157" s="160">
        <f>IF(N157="zákl. přenesená",J157,0)</f>
        <v>0</v>
      </c>
      <c r="BH157" s="160">
        <f>IF(N157="sníž. přenesená",J157,0)</f>
        <v>0</v>
      </c>
      <c r="BI157" s="160">
        <f>IF(N157="nulová",J157,0)</f>
        <v>0</v>
      </c>
      <c r="BJ157" s="18" t="s">
        <v>19</v>
      </c>
      <c r="BK157" s="160">
        <f>ROUND(I157*H157,2)</f>
        <v>0</v>
      </c>
      <c r="BL157" s="18" t="s">
        <v>152</v>
      </c>
      <c r="BM157" s="159" t="s">
        <v>1053</v>
      </c>
    </row>
    <row r="158" spans="2:51" s="13" customFormat="1" ht="12">
      <c r="B158" s="161"/>
      <c r="D158" s="162" t="s">
        <v>154</v>
      </c>
      <c r="E158" s="163" t="s">
        <v>1</v>
      </c>
      <c r="F158" s="164" t="s">
        <v>1054</v>
      </c>
      <c r="H158" s="165">
        <v>58.4</v>
      </c>
      <c r="L158" s="161"/>
      <c r="M158" s="166"/>
      <c r="N158" s="167"/>
      <c r="O158" s="167"/>
      <c r="P158" s="167"/>
      <c r="Q158" s="167"/>
      <c r="R158" s="167"/>
      <c r="S158" s="167"/>
      <c r="T158" s="168"/>
      <c r="AT158" s="163" t="s">
        <v>154</v>
      </c>
      <c r="AU158" s="163" t="s">
        <v>86</v>
      </c>
      <c r="AV158" s="13" t="s">
        <v>86</v>
      </c>
      <c r="AW158" s="13" t="s">
        <v>34</v>
      </c>
      <c r="AX158" s="13" t="s">
        <v>19</v>
      </c>
      <c r="AY158" s="163" t="s">
        <v>145</v>
      </c>
    </row>
    <row r="159" spans="2:63" s="12" customFormat="1" ht="22.9" customHeight="1">
      <c r="B159" s="135"/>
      <c r="D159" s="136" t="s">
        <v>78</v>
      </c>
      <c r="E159" s="145" t="s">
        <v>152</v>
      </c>
      <c r="F159" s="145" t="s">
        <v>304</v>
      </c>
      <c r="J159" s="146">
        <f>BK159</f>
        <v>0</v>
      </c>
      <c r="L159" s="135"/>
      <c r="M159" s="139"/>
      <c r="N159" s="140"/>
      <c r="O159" s="140"/>
      <c r="P159" s="141">
        <f>SUM(P160:P161)</f>
        <v>7.69128</v>
      </c>
      <c r="Q159" s="140"/>
      <c r="R159" s="141">
        <f>SUM(R160:R161)</f>
        <v>0</v>
      </c>
      <c r="S159" s="140"/>
      <c r="T159" s="142">
        <f>SUM(T160:T161)</f>
        <v>0</v>
      </c>
      <c r="AR159" s="136" t="s">
        <v>19</v>
      </c>
      <c r="AT159" s="143" t="s">
        <v>78</v>
      </c>
      <c r="AU159" s="143" t="s">
        <v>19</v>
      </c>
      <c r="AY159" s="136" t="s">
        <v>145</v>
      </c>
      <c r="BK159" s="144">
        <f>SUM(BK160:BK161)</f>
        <v>0</v>
      </c>
    </row>
    <row r="160" spans="1:65" s="2" customFormat="1" ht="16.5" customHeight="1">
      <c r="A160" s="30"/>
      <c r="B160" s="147"/>
      <c r="C160" s="148" t="s">
        <v>212</v>
      </c>
      <c r="D160" s="148" t="s">
        <v>148</v>
      </c>
      <c r="E160" s="149" t="s">
        <v>1055</v>
      </c>
      <c r="F160" s="150" t="s">
        <v>1056</v>
      </c>
      <c r="G160" s="151" t="s">
        <v>151</v>
      </c>
      <c r="H160" s="152">
        <v>5.84</v>
      </c>
      <c r="I160" s="153">
        <v>0</v>
      </c>
      <c r="J160" s="153">
        <f>ROUND(I160*H160,2)</f>
        <v>0</v>
      </c>
      <c r="K160" s="154"/>
      <c r="L160" s="31"/>
      <c r="M160" s="155" t="s">
        <v>1</v>
      </c>
      <c r="N160" s="156" t="s">
        <v>44</v>
      </c>
      <c r="O160" s="157">
        <v>1.317</v>
      </c>
      <c r="P160" s="157">
        <f>O160*H160</f>
        <v>7.69128</v>
      </c>
      <c r="Q160" s="157">
        <v>0</v>
      </c>
      <c r="R160" s="157">
        <f>Q160*H160</f>
        <v>0</v>
      </c>
      <c r="S160" s="157">
        <v>0</v>
      </c>
      <c r="T160" s="158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9" t="s">
        <v>152</v>
      </c>
      <c r="AT160" s="159" t="s">
        <v>148</v>
      </c>
      <c r="AU160" s="159" t="s">
        <v>86</v>
      </c>
      <c r="AY160" s="18" t="s">
        <v>145</v>
      </c>
      <c r="BE160" s="160">
        <f>IF(N160="základní",J160,0)</f>
        <v>0</v>
      </c>
      <c r="BF160" s="160">
        <f>IF(N160="snížená",J160,0)</f>
        <v>0</v>
      </c>
      <c r="BG160" s="160">
        <f>IF(N160="zákl. přenesená",J160,0)</f>
        <v>0</v>
      </c>
      <c r="BH160" s="160">
        <f>IF(N160="sníž. přenesená",J160,0)</f>
        <v>0</v>
      </c>
      <c r="BI160" s="160">
        <f>IF(N160="nulová",J160,0)</f>
        <v>0</v>
      </c>
      <c r="BJ160" s="18" t="s">
        <v>19</v>
      </c>
      <c r="BK160" s="160">
        <f>ROUND(I160*H160,2)</f>
        <v>0</v>
      </c>
      <c r="BL160" s="18" t="s">
        <v>152</v>
      </c>
      <c r="BM160" s="159" t="s">
        <v>1057</v>
      </c>
    </row>
    <row r="161" spans="2:51" s="13" customFormat="1" ht="12">
      <c r="B161" s="161"/>
      <c r="D161" s="162" t="s">
        <v>154</v>
      </c>
      <c r="E161" s="163" t="s">
        <v>1</v>
      </c>
      <c r="F161" s="164" t="s">
        <v>1045</v>
      </c>
      <c r="H161" s="165">
        <v>5.84</v>
      </c>
      <c r="L161" s="161"/>
      <c r="M161" s="166"/>
      <c r="N161" s="167"/>
      <c r="O161" s="167"/>
      <c r="P161" s="167"/>
      <c r="Q161" s="167"/>
      <c r="R161" s="167"/>
      <c r="S161" s="167"/>
      <c r="T161" s="168"/>
      <c r="AT161" s="163" t="s">
        <v>154</v>
      </c>
      <c r="AU161" s="163" t="s">
        <v>86</v>
      </c>
      <c r="AV161" s="13" t="s">
        <v>86</v>
      </c>
      <c r="AW161" s="13" t="s">
        <v>34</v>
      </c>
      <c r="AX161" s="13" t="s">
        <v>19</v>
      </c>
      <c r="AY161" s="163" t="s">
        <v>145</v>
      </c>
    </row>
    <row r="162" spans="2:63" s="12" customFormat="1" ht="22.9" customHeight="1">
      <c r="B162" s="135"/>
      <c r="D162" s="136" t="s">
        <v>78</v>
      </c>
      <c r="E162" s="145" t="s">
        <v>169</v>
      </c>
      <c r="F162" s="145" t="s">
        <v>315</v>
      </c>
      <c r="J162" s="146">
        <f>BK162</f>
        <v>0</v>
      </c>
      <c r="L162" s="135"/>
      <c r="M162" s="139"/>
      <c r="N162" s="140"/>
      <c r="O162" s="140"/>
      <c r="P162" s="141">
        <f>SUM(P163:P169)</f>
        <v>37.44</v>
      </c>
      <c r="Q162" s="140"/>
      <c r="R162" s="141">
        <f>SUM(R163:R169)</f>
        <v>6.4246</v>
      </c>
      <c r="S162" s="140"/>
      <c r="T162" s="142">
        <f>SUM(T163:T169)</f>
        <v>0</v>
      </c>
      <c r="AR162" s="136" t="s">
        <v>19</v>
      </c>
      <c r="AT162" s="143" t="s">
        <v>78</v>
      </c>
      <c r="AU162" s="143" t="s">
        <v>19</v>
      </c>
      <c r="AY162" s="136" t="s">
        <v>145</v>
      </c>
      <c r="BK162" s="144">
        <f>SUM(BK163:BK169)</f>
        <v>0</v>
      </c>
    </row>
    <row r="163" spans="1:65" s="2" customFormat="1" ht="21.75" customHeight="1">
      <c r="A163" s="30"/>
      <c r="B163" s="147"/>
      <c r="C163" s="148" t="s">
        <v>219</v>
      </c>
      <c r="D163" s="148" t="s">
        <v>148</v>
      </c>
      <c r="E163" s="149" t="s">
        <v>1058</v>
      </c>
      <c r="F163" s="150" t="s">
        <v>1059</v>
      </c>
      <c r="G163" s="151" t="s">
        <v>215</v>
      </c>
      <c r="H163" s="152">
        <v>52</v>
      </c>
      <c r="I163" s="153">
        <v>0</v>
      </c>
      <c r="J163" s="153">
        <f>ROUND(I163*H163,2)</f>
        <v>0</v>
      </c>
      <c r="K163" s="154"/>
      <c r="L163" s="31"/>
      <c r="M163" s="155" t="s">
        <v>1</v>
      </c>
      <c r="N163" s="156" t="s">
        <v>44</v>
      </c>
      <c r="O163" s="157">
        <v>0.72</v>
      </c>
      <c r="P163" s="157">
        <f>O163*H163</f>
        <v>37.44</v>
      </c>
      <c r="Q163" s="157">
        <v>0.08425</v>
      </c>
      <c r="R163" s="157">
        <f>Q163*H163</f>
        <v>4.381</v>
      </c>
      <c r="S163" s="157">
        <v>0</v>
      </c>
      <c r="T163" s="158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9" t="s">
        <v>152</v>
      </c>
      <c r="AT163" s="159" t="s">
        <v>148</v>
      </c>
      <c r="AU163" s="159" t="s">
        <v>86</v>
      </c>
      <c r="AY163" s="18" t="s">
        <v>145</v>
      </c>
      <c r="BE163" s="160">
        <f>IF(N163="základní",J163,0)</f>
        <v>0</v>
      </c>
      <c r="BF163" s="160">
        <f>IF(N163="snížená",J163,0)</f>
        <v>0</v>
      </c>
      <c r="BG163" s="160">
        <f>IF(N163="zákl. přenesená",J163,0)</f>
        <v>0</v>
      </c>
      <c r="BH163" s="160">
        <f>IF(N163="sníž. přenesená",J163,0)</f>
        <v>0</v>
      </c>
      <c r="BI163" s="160">
        <f>IF(N163="nulová",J163,0)</f>
        <v>0</v>
      </c>
      <c r="BJ163" s="18" t="s">
        <v>19</v>
      </c>
      <c r="BK163" s="160">
        <f>ROUND(I163*H163,2)</f>
        <v>0</v>
      </c>
      <c r="BL163" s="18" t="s">
        <v>152</v>
      </c>
      <c r="BM163" s="159" t="s">
        <v>1060</v>
      </c>
    </row>
    <row r="164" spans="2:51" s="15" customFormat="1" ht="12">
      <c r="B164" s="176"/>
      <c r="D164" s="162" t="s">
        <v>154</v>
      </c>
      <c r="E164" s="177" t="s">
        <v>1</v>
      </c>
      <c r="F164" s="178" t="s">
        <v>1061</v>
      </c>
      <c r="H164" s="177" t="s">
        <v>1</v>
      </c>
      <c r="L164" s="176"/>
      <c r="M164" s="179"/>
      <c r="N164" s="180"/>
      <c r="O164" s="180"/>
      <c r="P164" s="180"/>
      <c r="Q164" s="180"/>
      <c r="R164" s="180"/>
      <c r="S164" s="180"/>
      <c r="T164" s="181"/>
      <c r="AT164" s="177" t="s">
        <v>154</v>
      </c>
      <c r="AU164" s="177" t="s">
        <v>86</v>
      </c>
      <c r="AV164" s="15" t="s">
        <v>19</v>
      </c>
      <c r="AW164" s="15" t="s">
        <v>34</v>
      </c>
      <c r="AX164" s="15" t="s">
        <v>79</v>
      </c>
      <c r="AY164" s="177" t="s">
        <v>145</v>
      </c>
    </row>
    <row r="165" spans="2:51" s="13" customFormat="1" ht="12">
      <c r="B165" s="161"/>
      <c r="D165" s="162" t="s">
        <v>154</v>
      </c>
      <c r="E165" s="163" t="s">
        <v>1</v>
      </c>
      <c r="F165" s="164" t="s">
        <v>1024</v>
      </c>
      <c r="H165" s="165">
        <v>52</v>
      </c>
      <c r="L165" s="161"/>
      <c r="M165" s="166"/>
      <c r="N165" s="167"/>
      <c r="O165" s="167"/>
      <c r="P165" s="167"/>
      <c r="Q165" s="167"/>
      <c r="R165" s="167"/>
      <c r="S165" s="167"/>
      <c r="T165" s="168"/>
      <c r="AT165" s="163" t="s">
        <v>154</v>
      </c>
      <c r="AU165" s="163" t="s">
        <v>86</v>
      </c>
      <c r="AV165" s="13" t="s">
        <v>86</v>
      </c>
      <c r="AW165" s="13" t="s">
        <v>34</v>
      </c>
      <c r="AX165" s="13" t="s">
        <v>19</v>
      </c>
      <c r="AY165" s="163" t="s">
        <v>145</v>
      </c>
    </row>
    <row r="166" spans="1:65" s="2" customFormat="1" ht="16.5" customHeight="1">
      <c r="A166" s="30"/>
      <c r="B166" s="147"/>
      <c r="C166" s="182" t="s">
        <v>201</v>
      </c>
      <c r="D166" s="182" t="s">
        <v>233</v>
      </c>
      <c r="E166" s="183" t="s">
        <v>1062</v>
      </c>
      <c r="F166" s="184" t="s">
        <v>1063</v>
      </c>
      <c r="G166" s="185" t="s">
        <v>215</v>
      </c>
      <c r="H166" s="186">
        <v>15.6</v>
      </c>
      <c r="I166" s="187">
        <v>0</v>
      </c>
      <c r="J166" s="187">
        <f>ROUND(I166*H166,2)</f>
        <v>0</v>
      </c>
      <c r="K166" s="188"/>
      <c r="L166" s="189"/>
      <c r="M166" s="190" t="s">
        <v>1</v>
      </c>
      <c r="N166" s="191" t="s">
        <v>44</v>
      </c>
      <c r="O166" s="157">
        <v>0</v>
      </c>
      <c r="P166" s="157">
        <f>O166*H166</f>
        <v>0</v>
      </c>
      <c r="Q166" s="157">
        <v>0.131</v>
      </c>
      <c r="R166" s="157">
        <f>Q166*H166</f>
        <v>2.0436</v>
      </c>
      <c r="S166" s="157">
        <v>0</v>
      </c>
      <c r="T166" s="158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9" t="s">
        <v>196</v>
      </c>
      <c r="AT166" s="159" t="s">
        <v>233</v>
      </c>
      <c r="AU166" s="159" t="s">
        <v>86</v>
      </c>
      <c r="AY166" s="18" t="s">
        <v>145</v>
      </c>
      <c r="BE166" s="160">
        <f>IF(N166="základní",J166,0)</f>
        <v>0</v>
      </c>
      <c r="BF166" s="160">
        <f>IF(N166="snížená",J166,0)</f>
        <v>0</v>
      </c>
      <c r="BG166" s="160">
        <f>IF(N166="zákl. přenesená",J166,0)</f>
        <v>0</v>
      </c>
      <c r="BH166" s="160">
        <f>IF(N166="sníž. přenesená",J166,0)</f>
        <v>0</v>
      </c>
      <c r="BI166" s="160">
        <f>IF(N166="nulová",J166,0)</f>
        <v>0</v>
      </c>
      <c r="BJ166" s="18" t="s">
        <v>19</v>
      </c>
      <c r="BK166" s="160">
        <f>ROUND(I166*H166,2)</f>
        <v>0</v>
      </c>
      <c r="BL166" s="18" t="s">
        <v>152</v>
      </c>
      <c r="BM166" s="159" t="s">
        <v>1064</v>
      </c>
    </row>
    <row r="167" spans="2:51" s="15" customFormat="1" ht="12">
      <c r="B167" s="176"/>
      <c r="D167" s="162" t="s">
        <v>154</v>
      </c>
      <c r="E167" s="177" t="s">
        <v>1</v>
      </c>
      <c r="F167" s="178" t="s">
        <v>1065</v>
      </c>
      <c r="H167" s="177" t="s">
        <v>1</v>
      </c>
      <c r="L167" s="176"/>
      <c r="M167" s="179"/>
      <c r="N167" s="180"/>
      <c r="O167" s="180"/>
      <c r="P167" s="180"/>
      <c r="Q167" s="180"/>
      <c r="R167" s="180"/>
      <c r="S167" s="180"/>
      <c r="T167" s="181"/>
      <c r="AT167" s="177" t="s">
        <v>154</v>
      </c>
      <c r="AU167" s="177" t="s">
        <v>86</v>
      </c>
      <c r="AV167" s="15" t="s">
        <v>19</v>
      </c>
      <c r="AW167" s="15" t="s">
        <v>34</v>
      </c>
      <c r="AX167" s="15" t="s">
        <v>79</v>
      </c>
      <c r="AY167" s="177" t="s">
        <v>145</v>
      </c>
    </row>
    <row r="168" spans="2:51" s="13" customFormat="1" ht="12">
      <c r="B168" s="161"/>
      <c r="D168" s="162" t="s">
        <v>154</v>
      </c>
      <c r="E168" s="163" t="s">
        <v>1</v>
      </c>
      <c r="F168" s="164" t="s">
        <v>1066</v>
      </c>
      <c r="H168" s="165">
        <v>15.6</v>
      </c>
      <c r="L168" s="161"/>
      <c r="M168" s="166"/>
      <c r="N168" s="167"/>
      <c r="O168" s="167"/>
      <c r="P168" s="167"/>
      <c r="Q168" s="167"/>
      <c r="R168" s="167"/>
      <c r="S168" s="167"/>
      <c r="T168" s="168"/>
      <c r="AT168" s="163" t="s">
        <v>154</v>
      </c>
      <c r="AU168" s="163" t="s">
        <v>86</v>
      </c>
      <c r="AV168" s="13" t="s">
        <v>86</v>
      </c>
      <c r="AW168" s="13" t="s">
        <v>34</v>
      </c>
      <c r="AX168" s="13" t="s">
        <v>79</v>
      </c>
      <c r="AY168" s="163" t="s">
        <v>145</v>
      </c>
    </row>
    <row r="169" spans="2:51" s="14" customFormat="1" ht="12">
      <c r="B169" s="169"/>
      <c r="D169" s="162" t="s">
        <v>154</v>
      </c>
      <c r="E169" s="170" t="s">
        <v>1</v>
      </c>
      <c r="F169" s="171" t="s">
        <v>187</v>
      </c>
      <c r="H169" s="172">
        <v>15.6</v>
      </c>
      <c r="L169" s="169"/>
      <c r="M169" s="173"/>
      <c r="N169" s="174"/>
      <c r="O169" s="174"/>
      <c r="P169" s="174"/>
      <c r="Q169" s="174"/>
      <c r="R169" s="174"/>
      <c r="S169" s="174"/>
      <c r="T169" s="175"/>
      <c r="AT169" s="170" t="s">
        <v>154</v>
      </c>
      <c r="AU169" s="170" t="s">
        <v>86</v>
      </c>
      <c r="AV169" s="14" t="s">
        <v>152</v>
      </c>
      <c r="AW169" s="14" t="s">
        <v>34</v>
      </c>
      <c r="AX169" s="14" t="s">
        <v>19</v>
      </c>
      <c r="AY169" s="170" t="s">
        <v>145</v>
      </c>
    </row>
    <row r="170" spans="2:63" s="12" customFormat="1" ht="22.9" customHeight="1">
      <c r="B170" s="135"/>
      <c r="D170" s="136" t="s">
        <v>78</v>
      </c>
      <c r="E170" s="145" t="s">
        <v>196</v>
      </c>
      <c r="F170" s="145" t="s">
        <v>396</v>
      </c>
      <c r="J170" s="146">
        <f>BK170</f>
        <v>0</v>
      </c>
      <c r="L170" s="135"/>
      <c r="M170" s="139"/>
      <c r="N170" s="140"/>
      <c r="O170" s="140"/>
      <c r="P170" s="141">
        <f>SUM(P171:P189)</f>
        <v>24.078999999999997</v>
      </c>
      <c r="Q170" s="140"/>
      <c r="R170" s="141">
        <f>SUM(R171:R189)</f>
        <v>0.16042923</v>
      </c>
      <c r="S170" s="140"/>
      <c r="T170" s="142">
        <f>SUM(T171:T189)</f>
        <v>0.00768</v>
      </c>
      <c r="AR170" s="136" t="s">
        <v>19</v>
      </c>
      <c r="AT170" s="143" t="s">
        <v>78</v>
      </c>
      <c r="AU170" s="143" t="s">
        <v>19</v>
      </c>
      <c r="AY170" s="136" t="s">
        <v>145</v>
      </c>
      <c r="BK170" s="144">
        <f>SUM(BK171:BK189)</f>
        <v>0</v>
      </c>
    </row>
    <row r="171" spans="1:65" s="2" customFormat="1" ht="21.75" customHeight="1">
      <c r="A171" s="30"/>
      <c r="B171" s="147"/>
      <c r="C171" s="148" t="s">
        <v>228</v>
      </c>
      <c r="D171" s="148" t="s">
        <v>148</v>
      </c>
      <c r="E171" s="149" t="s">
        <v>1067</v>
      </c>
      <c r="F171" s="150" t="s">
        <v>1068</v>
      </c>
      <c r="G171" s="151" t="s">
        <v>180</v>
      </c>
      <c r="H171" s="152">
        <v>15</v>
      </c>
      <c r="I171" s="153">
        <v>0</v>
      </c>
      <c r="J171" s="153">
        <f>ROUND(I171*H171,2)</f>
        <v>0</v>
      </c>
      <c r="K171" s="154"/>
      <c r="L171" s="31"/>
      <c r="M171" s="155" t="s">
        <v>1</v>
      </c>
      <c r="N171" s="156" t="s">
        <v>44</v>
      </c>
      <c r="O171" s="157">
        <v>0.124</v>
      </c>
      <c r="P171" s="157">
        <f>O171*H171</f>
        <v>1.8599999999999999</v>
      </c>
      <c r="Q171" s="157">
        <v>0</v>
      </c>
      <c r="R171" s="157">
        <f>Q171*H171</f>
        <v>0</v>
      </c>
      <c r="S171" s="157">
        <v>0</v>
      </c>
      <c r="T171" s="158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9" t="s">
        <v>152</v>
      </c>
      <c r="AT171" s="159" t="s">
        <v>148</v>
      </c>
      <c r="AU171" s="159" t="s">
        <v>86</v>
      </c>
      <c r="AY171" s="18" t="s">
        <v>145</v>
      </c>
      <c r="BE171" s="160">
        <f>IF(N171="základní",J171,0)</f>
        <v>0</v>
      </c>
      <c r="BF171" s="160">
        <f>IF(N171="snížená",J171,0)</f>
        <v>0</v>
      </c>
      <c r="BG171" s="160">
        <f>IF(N171="zákl. přenesená",J171,0)</f>
        <v>0</v>
      </c>
      <c r="BH171" s="160">
        <f>IF(N171="sníž. přenesená",J171,0)</f>
        <v>0</v>
      </c>
      <c r="BI171" s="160">
        <f>IF(N171="nulová",J171,0)</f>
        <v>0</v>
      </c>
      <c r="BJ171" s="18" t="s">
        <v>19</v>
      </c>
      <c r="BK171" s="160">
        <f>ROUND(I171*H171,2)</f>
        <v>0</v>
      </c>
      <c r="BL171" s="18" t="s">
        <v>152</v>
      </c>
      <c r="BM171" s="159" t="s">
        <v>1069</v>
      </c>
    </row>
    <row r="172" spans="2:51" s="13" customFormat="1" ht="12">
      <c r="B172" s="161"/>
      <c r="D172" s="162" t="s">
        <v>154</v>
      </c>
      <c r="E172" s="163" t="s">
        <v>1</v>
      </c>
      <c r="F172" s="164" t="s">
        <v>1206</v>
      </c>
      <c r="H172" s="165">
        <v>15</v>
      </c>
      <c r="L172" s="161"/>
      <c r="M172" s="166"/>
      <c r="N172" s="167"/>
      <c r="O172" s="167"/>
      <c r="P172" s="167"/>
      <c r="Q172" s="167"/>
      <c r="R172" s="167"/>
      <c r="S172" s="167"/>
      <c r="T172" s="168"/>
      <c r="AT172" s="163" t="s">
        <v>154</v>
      </c>
      <c r="AU172" s="163" t="s">
        <v>86</v>
      </c>
      <c r="AV172" s="13" t="s">
        <v>86</v>
      </c>
      <c r="AW172" s="13" t="s">
        <v>34</v>
      </c>
      <c r="AX172" s="13" t="s">
        <v>19</v>
      </c>
      <c r="AY172" s="163" t="s">
        <v>145</v>
      </c>
    </row>
    <row r="173" spans="1:65" s="2" customFormat="1" ht="16.5" customHeight="1">
      <c r="A173" s="30"/>
      <c r="B173" s="147"/>
      <c r="C173" s="182" t="s">
        <v>8</v>
      </c>
      <c r="D173" s="182" t="s">
        <v>233</v>
      </c>
      <c r="E173" s="183" t="s">
        <v>1070</v>
      </c>
      <c r="F173" s="184" t="s">
        <v>1071</v>
      </c>
      <c r="G173" s="185" t="s">
        <v>180</v>
      </c>
      <c r="H173" s="186">
        <v>7</v>
      </c>
      <c r="I173" s="187">
        <v>0</v>
      </c>
      <c r="J173" s="187">
        <f>ROUND(I173*H173,2)</f>
        <v>0</v>
      </c>
      <c r="K173" s="188"/>
      <c r="L173" s="189"/>
      <c r="M173" s="190" t="s">
        <v>1</v>
      </c>
      <c r="N173" s="191" t="s">
        <v>44</v>
      </c>
      <c r="O173" s="157">
        <v>0</v>
      </c>
      <c r="P173" s="157">
        <f>O173*H173</f>
        <v>0</v>
      </c>
      <c r="Q173" s="157">
        <v>0.00028</v>
      </c>
      <c r="R173" s="157">
        <f>Q173*H173</f>
        <v>0.00196</v>
      </c>
      <c r="S173" s="157">
        <v>0</v>
      </c>
      <c r="T173" s="158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9" t="s">
        <v>196</v>
      </c>
      <c r="AT173" s="159" t="s">
        <v>233</v>
      </c>
      <c r="AU173" s="159" t="s">
        <v>86</v>
      </c>
      <c r="AY173" s="18" t="s">
        <v>145</v>
      </c>
      <c r="BE173" s="160">
        <f>IF(N173="základní",J173,0)</f>
        <v>0</v>
      </c>
      <c r="BF173" s="160">
        <f>IF(N173="snížená",J173,0)</f>
        <v>0</v>
      </c>
      <c r="BG173" s="160">
        <f>IF(N173="zákl. přenesená",J173,0)</f>
        <v>0</v>
      </c>
      <c r="BH173" s="160">
        <f>IF(N173="sníž. přenesená",J173,0)</f>
        <v>0</v>
      </c>
      <c r="BI173" s="160">
        <f>IF(N173="nulová",J173,0)</f>
        <v>0</v>
      </c>
      <c r="BJ173" s="18" t="s">
        <v>19</v>
      </c>
      <c r="BK173" s="160">
        <f>ROUND(I173*H173,2)</f>
        <v>0</v>
      </c>
      <c r="BL173" s="18" t="s">
        <v>152</v>
      </c>
      <c r="BM173" s="159" t="s">
        <v>1072</v>
      </c>
    </row>
    <row r="174" spans="2:51" s="13" customFormat="1" ht="12">
      <c r="B174" s="161"/>
      <c r="D174" s="162" t="s">
        <v>154</v>
      </c>
      <c r="E174" s="163" t="s">
        <v>1</v>
      </c>
      <c r="F174" s="164">
        <v>7</v>
      </c>
      <c r="H174" s="165">
        <v>7</v>
      </c>
      <c r="L174" s="161"/>
      <c r="M174" s="166"/>
      <c r="N174" s="167"/>
      <c r="O174" s="167"/>
      <c r="P174" s="167"/>
      <c r="Q174" s="167"/>
      <c r="R174" s="167"/>
      <c r="S174" s="167"/>
      <c r="T174" s="168"/>
      <c r="AT174" s="163" t="s">
        <v>154</v>
      </c>
      <c r="AU174" s="163" t="s">
        <v>86</v>
      </c>
      <c r="AV174" s="13" t="s">
        <v>86</v>
      </c>
      <c r="AW174" s="13" t="s">
        <v>34</v>
      </c>
      <c r="AX174" s="13" t="s">
        <v>19</v>
      </c>
      <c r="AY174" s="163" t="s">
        <v>145</v>
      </c>
    </row>
    <row r="175" spans="2:51" s="13" customFormat="1" ht="12">
      <c r="B175" s="161"/>
      <c r="D175" s="162" t="s">
        <v>154</v>
      </c>
      <c r="F175" s="164" t="s">
        <v>1073</v>
      </c>
      <c r="H175" s="165">
        <v>7</v>
      </c>
      <c r="L175" s="161"/>
      <c r="M175" s="166"/>
      <c r="N175" s="167"/>
      <c r="O175" s="167"/>
      <c r="P175" s="167"/>
      <c r="Q175" s="167"/>
      <c r="R175" s="167"/>
      <c r="S175" s="167"/>
      <c r="T175" s="168"/>
      <c r="AT175" s="163" t="s">
        <v>154</v>
      </c>
      <c r="AU175" s="163" t="s">
        <v>86</v>
      </c>
      <c r="AV175" s="13" t="s">
        <v>86</v>
      </c>
      <c r="AW175" s="13" t="s">
        <v>3</v>
      </c>
      <c r="AX175" s="13" t="s">
        <v>19</v>
      </c>
      <c r="AY175" s="163" t="s">
        <v>145</v>
      </c>
    </row>
    <row r="176" spans="1:65" s="2" customFormat="1" ht="16.5" customHeight="1">
      <c r="A176" s="30"/>
      <c r="B176" s="147"/>
      <c r="C176" s="148" t="s">
        <v>181</v>
      </c>
      <c r="D176" s="148" t="s">
        <v>148</v>
      </c>
      <c r="E176" s="149" t="s">
        <v>1074</v>
      </c>
      <c r="F176" s="150" t="s">
        <v>1075</v>
      </c>
      <c r="G176" s="151" t="s">
        <v>231</v>
      </c>
      <c r="H176" s="152">
        <v>1</v>
      </c>
      <c r="I176" s="153">
        <v>0</v>
      </c>
      <c r="J176" s="153">
        <f aca="true" t="shared" si="0" ref="J176:J189">ROUND(I176*H176,2)</f>
        <v>0</v>
      </c>
      <c r="K176" s="154"/>
      <c r="L176" s="31"/>
      <c r="M176" s="155" t="s">
        <v>1</v>
      </c>
      <c r="N176" s="156" t="s">
        <v>44</v>
      </c>
      <c r="O176" s="157">
        <v>0.49</v>
      </c>
      <c r="P176" s="157">
        <f aca="true" t="shared" si="1" ref="P176:P189">O176*H176</f>
        <v>0.49</v>
      </c>
      <c r="Q176" s="157">
        <v>0.00038</v>
      </c>
      <c r="R176" s="157">
        <f aca="true" t="shared" si="2" ref="R176:R189">Q176*H176</f>
        <v>0.00038</v>
      </c>
      <c r="S176" s="157">
        <v>0</v>
      </c>
      <c r="T176" s="158">
        <f aca="true" t="shared" si="3" ref="T176:T189"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9" t="s">
        <v>152</v>
      </c>
      <c r="AT176" s="159" t="s">
        <v>148</v>
      </c>
      <c r="AU176" s="159" t="s">
        <v>86</v>
      </c>
      <c r="AY176" s="18" t="s">
        <v>145</v>
      </c>
      <c r="BE176" s="160">
        <f aca="true" t="shared" si="4" ref="BE176:BE189">IF(N176="základní",J176,0)</f>
        <v>0</v>
      </c>
      <c r="BF176" s="160">
        <f aca="true" t="shared" si="5" ref="BF176:BF189">IF(N176="snížená",J176,0)</f>
        <v>0</v>
      </c>
      <c r="BG176" s="160">
        <f aca="true" t="shared" si="6" ref="BG176:BG189">IF(N176="zákl. přenesená",J176,0)</f>
        <v>0</v>
      </c>
      <c r="BH176" s="160">
        <f aca="true" t="shared" si="7" ref="BH176:BH189">IF(N176="sníž. přenesená",J176,0)</f>
        <v>0</v>
      </c>
      <c r="BI176" s="160">
        <f aca="true" t="shared" si="8" ref="BI176:BI189">IF(N176="nulová",J176,0)</f>
        <v>0</v>
      </c>
      <c r="BJ176" s="18" t="s">
        <v>19</v>
      </c>
      <c r="BK176" s="160">
        <f aca="true" t="shared" si="9" ref="BK176:BK189">ROUND(I176*H176,2)</f>
        <v>0</v>
      </c>
      <c r="BL176" s="18" t="s">
        <v>152</v>
      </c>
      <c r="BM176" s="159" t="s">
        <v>1076</v>
      </c>
    </row>
    <row r="177" spans="1:65" s="2" customFormat="1" ht="16.5" customHeight="1">
      <c r="A177" s="30"/>
      <c r="B177" s="147"/>
      <c r="C177" s="148" t="s">
        <v>195</v>
      </c>
      <c r="D177" s="148" t="s">
        <v>148</v>
      </c>
      <c r="E177" s="149" t="s">
        <v>1077</v>
      </c>
      <c r="F177" s="150" t="s">
        <v>1078</v>
      </c>
      <c r="G177" s="151" t="s">
        <v>231</v>
      </c>
      <c r="H177" s="152">
        <v>1</v>
      </c>
      <c r="I177" s="153">
        <v>0</v>
      </c>
      <c r="J177" s="153">
        <f t="shared" si="0"/>
        <v>0</v>
      </c>
      <c r="K177" s="154"/>
      <c r="L177" s="31"/>
      <c r="M177" s="155" t="s">
        <v>1</v>
      </c>
      <c r="N177" s="156" t="s">
        <v>44</v>
      </c>
      <c r="O177" s="157">
        <v>1.359</v>
      </c>
      <c r="P177" s="157">
        <f t="shared" si="1"/>
        <v>1.359</v>
      </c>
      <c r="Q177" s="157">
        <v>0</v>
      </c>
      <c r="R177" s="157">
        <f t="shared" si="2"/>
        <v>0</v>
      </c>
      <c r="S177" s="157">
        <v>0.00768</v>
      </c>
      <c r="T177" s="158">
        <f t="shared" si="3"/>
        <v>0.00768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9" t="s">
        <v>152</v>
      </c>
      <c r="AT177" s="159" t="s">
        <v>148</v>
      </c>
      <c r="AU177" s="159" t="s">
        <v>86</v>
      </c>
      <c r="AY177" s="18" t="s">
        <v>145</v>
      </c>
      <c r="BE177" s="160">
        <f t="shared" si="4"/>
        <v>0</v>
      </c>
      <c r="BF177" s="160">
        <f t="shared" si="5"/>
        <v>0</v>
      </c>
      <c r="BG177" s="160">
        <f t="shared" si="6"/>
        <v>0</v>
      </c>
      <c r="BH177" s="160">
        <f t="shared" si="7"/>
        <v>0</v>
      </c>
      <c r="BI177" s="160">
        <f t="shared" si="8"/>
        <v>0</v>
      </c>
      <c r="BJ177" s="18" t="s">
        <v>19</v>
      </c>
      <c r="BK177" s="160">
        <f t="shared" si="9"/>
        <v>0</v>
      </c>
      <c r="BL177" s="18" t="s">
        <v>152</v>
      </c>
      <c r="BM177" s="159" t="s">
        <v>1079</v>
      </c>
    </row>
    <row r="178" spans="1:65" s="2" customFormat="1" ht="16.5" customHeight="1">
      <c r="A178" s="30"/>
      <c r="B178" s="147"/>
      <c r="C178" s="148" t="s">
        <v>243</v>
      </c>
      <c r="D178" s="148" t="s">
        <v>148</v>
      </c>
      <c r="E178" s="149" t="s">
        <v>1080</v>
      </c>
      <c r="F178" s="150" t="s">
        <v>1081</v>
      </c>
      <c r="G178" s="151" t="s">
        <v>231</v>
      </c>
      <c r="H178" s="152">
        <v>2</v>
      </c>
      <c r="I178" s="153">
        <v>0</v>
      </c>
      <c r="J178" s="153">
        <f t="shared" si="0"/>
        <v>0</v>
      </c>
      <c r="K178" s="154"/>
      <c r="L178" s="31"/>
      <c r="M178" s="155" t="s">
        <v>1</v>
      </c>
      <c r="N178" s="156" t="s">
        <v>44</v>
      </c>
      <c r="O178" s="157">
        <v>1.278</v>
      </c>
      <c r="P178" s="157">
        <f t="shared" si="1"/>
        <v>2.556</v>
      </c>
      <c r="Q178" s="157">
        <v>0.00071872</v>
      </c>
      <c r="R178" s="157">
        <f t="shared" si="2"/>
        <v>0.00143744</v>
      </c>
      <c r="S178" s="157">
        <v>0</v>
      </c>
      <c r="T178" s="158">
        <f t="shared" si="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9" t="s">
        <v>152</v>
      </c>
      <c r="AT178" s="159" t="s">
        <v>148</v>
      </c>
      <c r="AU178" s="159" t="s">
        <v>86</v>
      </c>
      <c r="AY178" s="18" t="s">
        <v>145</v>
      </c>
      <c r="BE178" s="160">
        <f t="shared" si="4"/>
        <v>0</v>
      </c>
      <c r="BF178" s="160">
        <f t="shared" si="5"/>
        <v>0</v>
      </c>
      <c r="BG178" s="160">
        <f t="shared" si="6"/>
        <v>0</v>
      </c>
      <c r="BH178" s="160">
        <f t="shared" si="7"/>
        <v>0</v>
      </c>
      <c r="BI178" s="160">
        <f t="shared" si="8"/>
        <v>0</v>
      </c>
      <c r="BJ178" s="18" t="s">
        <v>19</v>
      </c>
      <c r="BK178" s="160">
        <f t="shared" si="9"/>
        <v>0</v>
      </c>
      <c r="BL178" s="18" t="s">
        <v>152</v>
      </c>
      <c r="BM178" s="159" t="s">
        <v>1082</v>
      </c>
    </row>
    <row r="179" spans="1:65" s="2" customFormat="1" ht="21.75" customHeight="1">
      <c r="A179" s="30"/>
      <c r="B179" s="147"/>
      <c r="C179" s="182" t="s">
        <v>247</v>
      </c>
      <c r="D179" s="182" t="s">
        <v>233</v>
      </c>
      <c r="E179" s="183" t="s">
        <v>1083</v>
      </c>
      <c r="F179" s="184" t="s">
        <v>1084</v>
      </c>
      <c r="G179" s="185" t="s">
        <v>231</v>
      </c>
      <c r="H179" s="186">
        <v>1</v>
      </c>
      <c r="I179" s="187">
        <v>0</v>
      </c>
      <c r="J179" s="187">
        <f t="shared" si="0"/>
        <v>0</v>
      </c>
      <c r="K179" s="188"/>
      <c r="L179" s="189"/>
      <c r="M179" s="190" t="s">
        <v>1</v>
      </c>
      <c r="N179" s="191" t="s">
        <v>44</v>
      </c>
      <c r="O179" s="157">
        <v>0</v>
      </c>
      <c r="P179" s="157">
        <f t="shared" si="1"/>
        <v>0</v>
      </c>
      <c r="Q179" s="157">
        <v>0</v>
      </c>
      <c r="R179" s="157">
        <f t="shared" si="2"/>
        <v>0</v>
      </c>
      <c r="S179" s="157">
        <v>0</v>
      </c>
      <c r="T179" s="158">
        <f t="shared" si="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9" t="s">
        <v>196</v>
      </c>
      <c r="AT179" s="159" t="s">
        <v>233</v>
      </c>
      <c r="AU179" s="159" t="s">
        <v>86</v>
      </c>
      <c r="AY179" s="18" t="s">
        <v>145</v>
      </c>
      <c r="BE179" s="160">
        <f t="shared" si="4"/>
        <v>0</v>
      </c>
      <c r="BF179" s="160">
        <f t="shared" si="5"/>
        <v>0</v>
      </c>
      <c r="BG179" s="160">
        <f t="shared" si="6"/>
        <v>0</v>
      </c>
      <c r="BH179" s="160">
        <f t="shared" si="7"/>
        <v>0</v>
      </c>
      <c r="BI179" s="160">
        <f t="shared" si="8"/>
        <v>0</v>
      </c>
      <c r="BJ179" s="18" t="s">
        <v>19</v>
      </c>
      <c r="BK179" s="160">
        <f t="shared" si="9"/>
        <v>0</v>
      </c>
      <c r="BL179" s="18" t="s">
        <v>152</v>
      </c>
      <c r="BM179" s="159" t="s">
        <v>1085</v>
      </c>
    </row>
    <row r="180" spans="1:65" s="2" customFormat="1" ht="21.75" customHeight="1">
      <c r="A180" s="30"/>
      <c r="B180" s="147"/>
      <c r="C180" s="182" t="s">
        <v>253</v>
      </c>
      <c r="D180" s="182" t="s">
        <v>233</v>
      </c>
      <c r="E180" s="183" t="s">
        <v>1086</v>
      </c>
      <c r="F180" s="184" t="s">
        <v>1087</v>
      </c>
      <c r="G180" s="185" t="s">
        <v>231</v>
      </c>
      <c r="H180" s="186">
        <v>1</v>
      </c>
      <c r="I180" s="187">
        <v>0</v>
      </c>
      <c r="J180" s="187">
        <f t="shared" si="0"/>
        <v>0</v>
      </c>
      <c r="K180" s="188"/>
      <c r="L180" s="189"/>
      <c r="M180" s="190" t="s">
        <v>1</v>
      </c>
      <c r="N180" s="191" t="s">
        <v>44</v>
      </c>
      <c r="O180" s="157">
        <v>0</v>
      </c>
      <c r="P180" s="157">
        <f t="shared" si="1"/>
        <v>0</v>
      </c>
      <c r="Q180" s="157">
        <v>0.001</v>
      </c>
      <c r="R180" s="157">
        <f t="shared" si="2"/>
        <v>0.001</v>
      </c>
      <c r="S180" s="157">
        <v>0</v>
      </c>
      <c r="T180" s="158">
        <f t="shared" si="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9" t="s">
        <v>196</v>
      </c>
      <c r="AT180" s="159" t="s">
        <v>233</v>
      </c>
      <c r="AU180" s="159" t="s">
        <v>86</v>
      </c>
      <c r="AY180" s="18" t="s">
        <v>145</v>
      </c>
      <c r="BE180" s="160">
        <f t="shared" si="4"/>
        <v>0</v>
      </c>
      <c r="BF180" s="160">
        <f t="shared" si="5"/>
        <v>0</v>
      </c>
      <c r="BG180" s="160">
        <f t="shared" si="6"/>
        <v>0</v>
      </c>
      <c r="BH180" s="160">
        <f t="shared" si="7"/>
        <v>0</v>
      </c>
      <c r="BI180" s="160">
        <f t="shared" si="8"/>
        <v>0</v>
      </c>
      <c r="BJ180" s="18" t="s">
        <v>19</v>
      </c>
      <c r="BK180" s="160">
        <f t="shared" si="9"/>
        <v>0</v>
      </c>
      <c r="BL180" s="18" t="s">
        <v>152</v>
      </c>
      <c r="BM180" s="159" t="s">
        <v>1088</v>
      </c>
    </row>
    <row r="181" spans="1:65" s="2" customFormat="1" ht="21.75" customHeight="1">
      <c r="A181" s="30"/>
      <c r="B181" s="147"/>
      <c r="C181" s="148" t="s">
        <v>7</v>
      </c>
      <c r="D181" s="148" t="s">
        <v>148</v>
      </c>
      <c r="E181" s="149" t="s">
        <v>1089</v>
      </c>
      <c r="F181" s="150" t="s">
        <v>1090</v>
      </c>
      <c r="G181" s="151" t="s">
        <v>231</v>
      </c>
      <c r="H181" s="152">
        <v>1</v>
      </c>
      <c r="I181" s="153">
        <v>0</v>
      </c>
      <c r="J181" s="153">
        <f t="shared" si="0"/>
        <v>0</v>
      </c>
      <c r="K181" s="154"/>
      <c r="L181" s="31"/>
      <c r="M181" s="155" t="s">
        <v>1</v>
      </c>
      <c r="N181" s="156" t="s">
        <v>44</v>
      </c>
      <c r="O181" s="157">
        <v>3.592</v>
      </c>
      <c r="P181" s="157">
        <f t="shared" si="1"/>
        <v>3.592</v>
      </c>
      <c r="Q181" s="157">
        <v>0</v>
      </c>
      <c r="R181" s="157">
        <f t="shared" si="2"/>
        <v>0</v>
      </c>
      <c r="S181" s="157">
        <v>0</v>
      </c>
      <c r="T181" s="158">
        <f t="shared" si="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9" t="s">
        <v>152</v>
      </c>
      <c r="AT181" s="159" t="s">
        <v>148</v>
      </c>
      <c r="AU181" s="159" t="s">
        <v>86</v>
      </c>
      <c r="AY181" s="18" t="s">
        <v>145</v>
      </c>
      <c r="BE181" s="160">
        <f t="shared" si="4"/>
        <v>0</v>
      </c>
      <c r="BF181" s="160">
        <f t="shared" si="5"/>
        <v>0</v>
      </c>
      <c r="BG181" s="160">
        <f t="shared" si="6"/>
        <v>0</v>
      </c>
      <c r="BH181" s="160">
        <f t="shared" si="7"/>
        <v>0</v>
      </c>
      <c r="BI181" s="160">
        <f t="shared" si="8"/>
        <v>0</v>
      </c>
      <c r="BJ181" s="18" t="s">
        <v>19</v>
      </c>
      <c r="BK181" s="160">
        <f t="shared" si="9"/>
        <v>0</v>
      </c>
      <c r="BL181" s="18" t="s">
        <v>152</v>
      </c>
      <c r="BM181" s="159" t="s">
        <v>1091</v>
      </c>
    </row>
    <row r="182" spans="1:65" s="2" customFormat="1" ht="21.75" customHeight="1">
      <c r="A182" s="30"/>
      <c r="B182" s="147"/>
      <c r="C182" s="182" t="s">
        <v>397</v>
      </c>
      <c r="D182" s="182" t="s">
        <v>233</v>
      </c>
      <c r="E182" s="183" t="s">
        <v>1092</v>
      </c>
      <c r="F182" s="184" t="s">
        <v>1093</v>
      </c>
      <c r="G182" s="185" t="s">
        <v>231</v>
      </c>
      <c r="H182" s="186">
        <v>1</v>
      </c>
      <c r="I182" s="187">
        <v>0</v>
      </c>
      <c r="J182" s="187">
        <f t="shared" si="0"/>
        <v>0</v>
      </c>
      <c r="K182" s="188"/>
      <c r="L182" s="189"/>
      <c r="M182" s="190" t="s">
        <v>1</v>
      </c>
      <c r="N182" s="191" t="s">
        <v>44</v>
      </c>
      <c r="O182" s="157">
        <v>0</v>
      </c>
      <c r="P182" s="157">
        <f t="shared" si="1"/>
        <v>0</v>
      </c>
      <c r="Q182" s="157">
        <v>0.0062</v>
      </c>
      <c r="R182" s="157">
        <f t="shared" si="2"/>
        <v>0.0062</v>
      </c>
      <c r="S182" s="157">
        <v>0</v>
      </c>
      <c r="T182" s="158">
        <f t="shared" si="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9" t="s">
        <v>196</v>
      </c>
      <c r="AT182" s="159" t="s">
        <v>233</v>
      </c>
      <c r="AU182" s="159" t="s">
        <v>86</v>
      </c>
      <c r="AY182" s="18" t="s">
        <v>145</v>
      </c>
      <c r="BE182" s="160">
        <f t="shared" si="4"/>
        <v>0</v>
      </c>
      <c r="BF182" s="160">
        <f t="shared" si="5"/>
        <v>0</v>
      </c>
      <c r="BG182" s="160">
        <f t="shared" si="6"/>
        <v>0</v>
      </c>
      <c r="BH182" s="160">
        <f t="shared" si="7"/>
        <v>0</v>
      </c>
      <c r="BI182" s="160">
        <f t="shared" si="8"/>
        <v>0</v>
      </c>
      <c r="BJ182" s="18" t="s">
        <v>19</v>
      </c>
      <c r="BK182" s="160">
        <f t="shared" si="9"/>
        <v>0</v>
      </c>
      <c r="BL182" s="18" t="s">
        <v>152</v>
      </c>
      <c r="BM182" s="159" t="s">
        <v>1094</v>
      </c>
    </row>
    <row r="183" spans="1:65" s="2" customFormat="1" ht="21.75" customHeight="1">
      <c r="A183" s="30"/>
      <c r="B183" s="147"/>
      <c r="C183" s="148" t="s">
        <v>401</v>
      </c>
      <c r="D183" s="148" t="s">
        <v>148</v>
      </c>
      <c r="E183" s="149" t="s">
        <v>1095</v>
      </c>
      <c r="F183" s="150" t="s">
        <v>1096</v>
      </c>
      <c r="G183" s="151" t="s">
        <v>180</v>
      </c>
      <c r="H183" s="152">
        <v>73</v>
      </c>
      <c r="I183" s="153">
        <v>0</v>
      </c>
      <c r="J183" s="153">
        <f t="shared" si="0"/>
        <v>0</v>
      </c>
      <c r="K183" s="154"/>
      <c r="L183" s="31"/>
      <c r="M183" s="155" t="s">
        <v>1</v>
      </c>
      <c r="N183" s="156" t="s">
        <v>44</v>
      </c>
      <c r="O183" s="157">
        <v>0.062</v>
      </c>
      <c r="P183" s="157">
        <f t="shared" si="1"/>
        <v>4.526</v>
      </c>
      <c r="Q183" s="157">
        <v>1.7E-07</v>
      </c>
      <c r="R183" s="157">
        <f t="shared" si="2"/>
        <v>1.241E-05</v>
      </c>
      <c r="S183" s="157">
        <v>0</v>
      </c>
      <c r="T183" s="158">
        <f t="shared" si="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9" t="s">
        <v>152</v>
      </c>
      <c r="AT183" s="159" t="s">
        <v>148</v>
      </c>
      <c r="AU183" s="159" t="s">
        <v>86</v>
      </c>
      <c r="AY183" s="18" t="s">
        <v>145</v>
      </c>
      <c r="BE183" s="160">
        <f t="shared" si="4"/>
        <v>0</v>
      </c>
      <c r="BF183" s="160">
        <f t="shared" si="5"/>
        <v>0</v>
      </c>
      <c r="BG183" s="160">
        <f t="shared" si="6"/>
        <v>0</v>
      </c>
      <c r="BH183" s="160">
        <f t="shared" si="7"/>
        <v>0</v>
      </c>
      <c r="BI183" s="160">
        <f t="shared" si="8"/>
        <v>0</v>
      </c>
      <c r="BJ183" s="18" t="s">
        <v>19</v>
      </c>
      <c r="BK183" s="160">
        <f t="shared" si="9"/>
        <v>0</v>
      </c>
      <c r="BL183" s="18" t="s">
        <v>152</v>
      </c>
      <c r="BM183" s="159" t="s">
        <v>1097</v>
      </c>
    </row>
    <row r="184" spans="1:65" s="2" customFormat="1" ht="16.5" customHeight="1">
      <c r="A184" s="30"/>
      <c r="B184" s="147"/>
      <c r="C184" s="148" t="s">
        <v>405</v>
      </c>
      <c r="D184" s="148" t="s">
        <v>148</v>
      </c>
      <c r="E184" s="149" t="s">
        <v>1098</v>
      </c>
      <c r="F184" s="150" t="s">
        <v>1099</v>
      </c>
      <c r="G184" s="151" t="s">
        <v>180</v>
      </c>
      <c r="H184" s="152">
        <v>73</v>
      </c>
      <c r="I184" s="153">
        <v>0</v>
      </c>
      <c r="J184" s="153">
        <f t="shared" si="0"/>
        <v>0</v>
      </c>
      <c r="K184" s="154"/>
      <c r="L184" s="31"/>
      <c r="M184" s="155" t="s">
        <v>1</v>
      </c>
      <c r="N184" s="156" t="s">
        <v>44</v>
      </c>
      <c r="O184" s="157">
        <v>0.044</v>
      </c>
      <c r="P184" s="157">
        <f t="shared" si="1"/>
        <v>3.2119999999999997</v>
      </c>
      <c r="Q184" s="157">
        <v>0</v>
      </c>
      <c r="R184" s="157">
        <f t="shared" si="2"/>
        <v>0</v>
      </c>
      <c r="S184" s="157">
        <v>0</v>
      </c>
      <c r="T184" s="158">
        <f t="shared" si="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9" t="s">
        <v>152</v>
      </c>
      <c r="AT184" s="159" t="s">
        <v>148</v>
      </c>
      <c r="AU184" s="159" t="s">
        <v>86</v>
      </c>
      <c r="AY184" s="18" t="s">
        <v>145</v>
      </c>
      <c r="BE184" s="160">
        <f t="shared" si="4"/>
        <v>0</v>
      </c>
      <c r="BF184" s="160">
        <f t="shared" si="5"/>
        <v>0</v>
      </c>
      <c r="BG184" s="160">
        <f t="shared" si="6"/>
        <v>0</v>
      </c>
      <c r="BH184" s="160">
        <f t="shared" si="7"/>
        <v>0</v>
      </c>
      <c r="BI184" s="160">
        <f t="shared" si="8"/>
        <v>0</v>
      </c>
      <c r="BJ184" s="18" t="s">
        <v>19</v>
      </c>
      <c r="BK184" s="160">
        <f t="shared" si="9"/>
        <v>0</v>
      </c>
      <c r="BL184" s="18" t="s">
        <v>152</v>
      </c>
      <c r="BM184" s="159" t="s">
        <v>1100</v>
      </c>
    </row>
    <row r="185" spans="1:65" s="2" customFormat="1" ht="16.5" customHeight="1">
      <c r="A185" s="30"/>
      <c r="B185" s="147"/>
      <c r="C185" s="148" t="s">
        <v>409</v>
      </c>
      <c r="D185" s="148" t="s">
        <v>148</v>
      </c>
      <c r="E185" s="149" t="s">
        <v>1101</v>
      </c>
      <c r="F185" s="150" t="s">
        <v>1102</v>
      </c>
      <c r="G185" s="151" t="s">
        <v>231</v>
      </c>
      <c r="H185" s="152">
        <v>1</v>
      </c>
      <c r="I185" s="153">
        <v>0</v>
      </c>
      <c r="J185" s="153">
        <f t="shared" si="0"/>
        <v>0</v>
      </c>
      <c r="K185" s="154"/>
      <c r="L185" s="31"/>
      <c r="M185" s="155" t="s">
        <v>1</v>
      </c>
      <c r="N185" s="156" t="s">
        <v>44</v>
      </c>
      <c r="O185" s="157">
        <v>0.863</v>
      </c>
      <c r="P185" s="157">
        <f t="shared" si="1"/>
        <v>0.863</v>
      </c>
      <c r="Q185" s="157">
        <v>0.1230316</v>
      </c>
      <c r="R185" s="157">
        <f t="shared" si="2"/>
        <v>0.1230316</v>
      </c>
      <c r="S185" s="157">
        <v>0</v>
      </c>
      <c r="T185" s="158">
        <f t="shared" si="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9" t="s">
        <v>152</v>
      </c>
      <c r="AT185" s="159" t="s">
        <v>148</v>
      </c>
      <c r="AU185" s="159" t="s">
        <v>86</v>
      </c>
      <c r="AY185" s="18" t="s">
        <v>145</v>
      </c>
      <c r="BE185" s="160">
        <f t="shared" si="4"/>
        <v>0</v>
      </c>
      <c r="BF185" s="160">
        <f t="shared" si="5"/>
        <v>0</v>
      </c>
      <c r="BG185" s="160">
        <f t="shared" si="6"/>
        <v>0</v>
      </c>
      <c r="BH185" s="160">
        <f t="shared" si="7"/>
        <v>0</v>
      </c>
      <c r="BI185" s="160">
        <f t="shared" si="8"/>
        <v>0</v>
      </c>
      <c r="BJ185" s="18" t="s">
        <v>19</v>
      </c>
      <c r="BK185" s="160">
        <f t="shared" si="9"/>
        <v>0</v>
      </c>
      <c r="BL185" s="18" t="s">
        <v>152</v>
      </c>
      <c r="BM185" s="159" t="s">
        <v>1103</v>
      </c>
    </row>
    <row r="186" spans="1:65" s="2" customFormat="1" ht="16.5" customHeight="1">
      <c r="A186" s="30"/>
      <c r="B186" s="147"/>
      <c r="C186" s="182" t="s">
        <v>414</v>
      </c>
      <c r="D186" s="182" t="s">
        <v>233</v>
      </c>
      <c r="E186" s="183" t="s">
        <v>1104</v>
      </c>
      <c r="F186" s="184" t="s">
        <v>1105</v>
      </c>
      <c r="G186" s="185" t="s">
        <v>231</v>
      </c>
      <c r="H186" s="186">
        <v>1</v>
      </c>
      <c r="I186" s="187">
        <v>0</v>
      </c>
      <c r="J186" s="187">
        <f t="shared" si="0"/>
        <v>0</v>
      </c>
      <c r="K186" s="188"/>
      <c r="L186" s="189"/>
      <c r="M186" s="190" t="s">
        <v>1</v>
      </c>
      <c r="N186" s="191" t="s">
        <v>44</v>
      </c>
      <c r="O186" s="157">
        <v>0</v>
      </c>
      <c r="P186" s="157">
        <f t="shared" si="1"/>
        <v>0</v>
      </c>
      <c r="Q186" s="157">
        <v>0.006</v>
      </c>
      <c r="R186" s="157">
        <f t="shared" si="2"/>
        <v>0.006</v>
      </c>
      <c r="S186" s="157">
        <v>0</v>
      </c>
      <c r="T186" s="158">
        <f t="shared" si="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9" t="s">
        <v>196</v>
      </c>
      <c r="AT186" s="159" t="s">
        <v>233</v>
      </c>
      <c r="AU186" s="159" t="s">
        <v>86</v>
      </c>
      <c r="AY186" s="18" t="s">
        <v>145</v>
      </c>
      <c r="BE186" s="160">
        <f t="shared" si="4"/>
        <v>0</v>
      </c>
      <c r="BF186" s="160">
        <f t="shared" si="5"/>
        <v>0</v>
      </c>
      <c r="BG186" s="160">
        <f t="shared" si="6"/>
        <v>0</v>
      </c>
      <c r="BH186" s="160">
        <f t="shared" si="7"/>
        <v>0</v>
      </c>
      <c r="BI186" s="160">
        <f t="shared" si="8"/>
        <v>0</v>
      </c>
      <c r="BJ186" s="18" t="s">
        <v>19</v>
      </c>
      <c r="BK186" s="160">
        <f t="shared" si="9"/>
        <v>0</v>
      </c>
      <c r="BL186" s="18" t="s">
        <v>152</v>
      </c>
      <c r="BM186" s="159" t="s">
        <v>1106</v>
      </c>
    </row>
    <row r="187" spans="1:65" s="2" customFormat="1" ht="16.5" customHeight="1">
      <c r="A187" s="30"/>
      <c r="B187" s="147"/>
      <c r="C187" s="182" t="s">
        <v>418</v>
      </c>
      <c r="D187" s="182" t="s">
        <v>233</v>
      </c>
      <c r="E187" s="183" t="s">
        <v>1107</v>
      </c>
      <c r="F187" s="184" t="s">
        <v>1108</v>
      </c>
      <c r="G187" s="185" t="s">
        <v>231</v>
      </c>
      <c r="H187" s="186">
        <v>1</v>
      </c>
      <c r="I187" s="187">
        <v>0</v>
      </c>
      <c r="J187" s="187">
        <f t="shared" si="0"/>
        <v>0</v>
      </c>
      <c r="K187" s="188"/>
      <c r="L187" s="189"/>
      <c r="M187" s="190" t="s">
        <v>1</v>
      </c>
      <c r="N187" s="191" t="s">
        <v>44</v>
      </c>
      <c r="O187" s="157">
        <v>0</v>
      </c>
      <c r="P187" s="157">
        <f t="shared" si="1"/>
        <v>0</v>
      </c>
      <c r="Q187" s="157">
        <v>0.001</v>
      </c>
      <c r="R187" s="157">
        <f t="shared" si="2"/>
        <v>0.001</v>
      </c>
      <c r="S187" s="157">
        <v>0</v>
      </c>
      <c r="T187" s="158">
        <f t="shared" si="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9" t="s">
        <v>196</v>
      </c>
      <c r="AT187" s="159" t="s">
        <v>233</v>
      </c>
      <c r="AU187" s="159" t="s">
        <v>86</v>
      </c>
      <c r="AY187" s="18" t="s">
        <v>145</v>
      </c>
      <c r="BE187" s="160">
        <f t="shared" si="4"/>
        <v>0</v>
      </c>
      <c r="BF187" s="160">
        <f t="shared" si="5"/>
        <v>0</v>
      </c>
      <c r="BG187" s="160">
        <f t="shared" si="6"/>
        <v>0</v>
      </c>
      <c r="BH187" s="160">
        <f t="shared" si="7"/>
        <v>0</v>
      </c>
      <c r="BI187" s="160">
        <f t="shared" si="8"/>
        <v>0</v>
      </c>
      <c r="BJ187" s="18" t="s">
        <v>19</v>
      </c>
      <c r="BK187" s="160">
        <f t="shared" si="9"/>
        <v>0</v>
      </c>
      <c r="BL187" s="18" t="s">
        <v>152</v>
      </c>
      <c r="BM187" s="159" t="s">
        <v>1109</v>
      </c>
    </row>
    <row r="188" spans="1:65" s="2" customFormat="1" ht="16.5" customHeight="1">
      <c r="A188" s="30"/>
      <c r="B188" s="147"/>
      <c r="C188" s="148" t="s">
        <v>422</v>
      </c>
      <c r="D188" s="148" t="s">
        <v>148</v>
      </c>
      <c r="E188" s="149" t="s">
        <v>1110</v>
      </c>
      <c r="F188" s="150" t="s">
        <v>1111</v>
      </c>
      <c r="G188" s="151" t="s">
        <v>180</v>
      </c>
      <c r="H188" s="152">
        <v>73</v>
      </c>
      <c r="I188" s="153">
        <v>0</v>
      </c>
      <c r="J188" s="153">
        <f t="shared" si="0"/>
        <v>0</v>
      </c>
      <c r="K188" s="154"/>
      <c r="L188" s="31"/>
      <c r="M188" s="155" t="s">
        <v>1</v>
      </c>
      <c r="N188" s="156" t="s">
        <v>44</v>
      </c>
      <c r="O188" s="157">
        <v>0.054</v>
      </c>
      <c r="P188" s="157">
        <f t="shared" si="1"/>
        <v>3.942</v>
      </c>
      <c r="Q188" s="157">
        <v>0.00019236</v>
      </c>
      <c r="R188" s="157">
        <f t="shared" si="2"/>
        <v>0.01404228</v>
      </c>
      <c r="S188" s="157">
        <v>0</v>
      </c>
      <c r="T188" s="158">
        <f t="shared" si="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9" t="s">
        <v>152</v>
      </c>
      <c r="AT188" s="159" t="s">
        <v>148</v>
      </c>
      <c r="AU188" s="159" t="s">
        <v>86</v>
      </c>
      <c r="AY188" s="18" t="s">
        <v>145</v>
      </c>
      <c r="BE188" s="160">
        <f t="shared" si="4"/>
        <v>0</v>
      </c>
      <c r="BF188" s="160">
        <f t="shared" si="5"/>
        <v>0</v>
      </c>
      <c r="BG188" s="160">
        <f t="shared" si="6"/>
        <v>0</v>
      </c>
      <c r="BH188" s="160">
        <f t="shared" si="7"/>
        <v>0</v>
      </c>
      <c r="BI188" s="160">
        <f t="shared" si="8"/>
        <v>0</v>
      </c>
      <c r="BJ188" s="18" t="s">
        <v>19</v>
      </c>
      <c r="BK188" s="160">
        <f t="shared" si="9"/>
        <v>0</v>
      </c>
      <c r="BL188" s="18" t="s">
        <v>152</v>
      </c>
      <c r="BM188" s="159" t="s">
        <v>1112</v>
      </c>
    </row>
    <row r="189" spans="1:65" s="2" customFormat="1" ht="16.5" customHeight="1">
      <c r="A189" s="30"/>
      <c r="B189" s="147"/>
      <c r="C189" s="148" t="s">
        <v>428</v>
      </c>
      <c r="D189" s="148" t="s">
        <v>148</v>
      </c>
      <c r="E189" s="149" t="s">
        <v>1113</v>
      </c>
      <c r="F189" s="150" t="s">
        <v>1114</v>
      </c>
      <c r="G189" s="151" t="s">
        <v>180</v>
      </c>
      <c r="H189" s="152">
        <v>73</v>
      </c>
      <c r="I189" s="153">
        <v>0</v>
      </c>
      <c r="J189" s="153">
        <f t="shared" si="0"/>
        <v>0</v>
      </c>
      <c r="K189" s="154"/>
      <c r="L189" s="31"/>
      <c r="M189" s="155" t="s">
        <v>1</v>
      </c>
      <c r="N189" s="156" t="s">
        <v>44</v>
      </c>
      <c r="O189" s="157">
        <v>0.023</v>
      </c>
      <c r="P189" s="157">
        <f t="shared" si="1"/>
        <v>1.679</v>
      </c>
      <c r="Q189" s="157">
        <v>7.35E-05</v>
      </c>
      <c r="R189" s="157">
        <f t="shared" si="2"/>
        <v>0.0053655</v>
      </c>
      <c r="S189" s="157">
        <v>0</v>
      </c>
      <c r="T189" s="158">
        <f t="shared" si="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9" t="s">
        <v>152</v>
      </c>
      <c r="AT189" s="159" t="s">
        <v>148</v>
      </c>
      <c r="AU189" s="159" t="s">
        <v>86</v>
      </c>
      <c r="AY189" s="18" t="s">
        <v>145</v>
      </c>
      <c r="BE189" s="160">
        <f t="shared" si="4"/>
        <v>0</v>
      </c>
      <c r="BF189" s="160">
        <f t="shared" si="5"/>
        <v>0</v>
      </c>
      <c r="BG189" s="160">
        <f t="shared" si="6"/>
        <v>0</v>
      </c>
      <c r="BH189" s="160">
        <f t="shared" si="7"/>
        <v>0</v>
      </c>
      <c r="BI189" s="160">
        <f t="shared" si="8"/>
        <v>0</v>
      </c>
      <c r="BJ189" s="18" t="s">
        <v>19</v>
      </c>
      <c r="BK189" s="160">
        <f t="shared" si="9"/>
        <v>0</v>
      </c>
      <c r="BL189" s="18" t="s">
        <v>152</v>
      </c>
      <c r="BM189" s="159" t="s">
        <v>1115</v>
      </c>
    </row>
    <row r="190" spans="2:63" s="12" customFormat="1" ht="22.9" customHeight="1">
      <c r="B190" s="135"/>
      <c r="D190" s="136" t="s">
        <v>78</v>
      </c>
      <c r="E190" s="145" t="s">
        <v>156</v>
      </c>
      <c r="F190" s="145" t="s">
        <v>157</v>
      </c>
      <c r="J190" s="146">
        <f>BK190</f>
        <v>0</v>
      </c>
      <c r="L190" s="135"/>
      <c r="M190" s="139"/>
      <c r="N190" s="140"/>
      <c r="O190" s="140"/>
      <c r="P190" s="141">
        <f>SUM(P191:P196)</f>
        <v>3.4619999999999997</v>
      </c>
      <c r="Q190" s="140"/>
      <c r="R190" s="141">
        <f>SUM(R191:R196)</f>
        <v>0</v>
      </c>
      <c r="S190" s="140"/>
      <c r="T190" s="142">
        <f>SUM(T191:T196)</f>
        <v>0</v>
      </c>
      <c r="AR190" s="136" t="s">
        <v>19</v>
      </c>
      <c r="AT190" s="143" t="s">
        <v>78</v>
      </c>
      <c r="AU190" s="143" t="s">
        <v>19</v>
      </c>
      <c r="AY190" s="136" t="s">
        <v>145</v>
      </c>
      <c r="BK190" s="144">
        <f>SUM(BK191:BK196)</f>
        <v>0</v>
      </c>
    </row>
    <row r="191" spans="1:65" s="2" customFormat="1" ht="21.75" customHeight="1">
      <c r="A191" s="30"/>
      <c r="B191" s="147"/>
      <c r="C191" s="148" t="s">
        <v>433</v>
      </c>
      <c r="D191" s="148" t="s">
        <v>148</v>
      </c>
      <c r="E191" s="149" t="s">
        <v>1116</v>
      </c>
      <c r="F191" s="150" t="s">
        <v>1117</v>
      </c>
      <c r="G191" s="151" t="s">
        <v>160</v>
      </c>
      <c r="H191" s="152">
        <v>2</v>
      </c>
      <c r="I191" s="153">
        <v>0</v>
      </c>
      <c r="J191" s="153">
        <f>ROUND(I191*H191,2)</f>
        <v>0</v>
      </c>
      <c r="K191" s="154"/>
      <c r="L191" s="31"/>
      <c r="M191" s="155" t="s">
        <v>1</v>
      </c>
      <c r="N191" s="156" t="s">
        <v>44</v>
      </c>
      <c r="O191" s="157">
        <v>1.47</v>
      </c>
      <c r="P191" s="157">
        <f>O191*H191</f>
        <v>2.94</v>
      </c>
      <c r="Q191" s="157">
        <v>0</v>
      </c>
      <c r="R191" s="157">
        <f>Q191*H191</f>
        <v>0</v>
      </c>
      <c r="S191" s="157">
        <v>0</v>
      </c>
      <c r="T191" s="158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9" t="s">
        <v>152</v>
      </c>
      <c r="AT191" s="159" t="s">
        <v>148</v>
      </c>
      <c r="AU191" s="159" t="s">
        <v>86</v>
      </c>
      <c r="AY191" s="18" t="s">
        <v>145</v>
      </c>
      <c r="BE191" s="160">
        <f>IF(N191="základní",J191,0)</f>
        <v>0</v>
      </c>
      <c r="BF191" s="160">
        <f>IF(N191="snížená",J191,0)</f>
        <v>0</v>
      </c>
      <c r="BG191" s="160">
        <f>IF(N191="zákl. přenesená",J191,0)</f>
        <v>0</v>
      </c>
      <c r="BH191" s="160">
        <f>IF(N191="sníž. přenesená",J191,0)</f>
        <v>0</v>
      </c>
      <c r="BI191" s="160">
        <f>IF(N191="nulová",J191,0)</f>
        <v>0</v>
      </c>
      <c r="BJ191" s="18" t="s">
        <v>19</v>
      </c>
      <c r="BK191" s="160">
        <f>ROUND(I191*H191,2)</f>
        <v>0</v>
      </c>
      <c r="BL191" s="18" t="s">
        <v>152</v>
      </c>
      <c r="BM191" s="159" t="s">
        <v>1118</v>
      </c>
    </row>
    <row r="192" spans="1:65" s="2" customFormat="1" ht="21.75" customHeight="1">
      <c r="A192" s="30"/>
      <c r="B192" s="147"/>
      <c r="C192" s="148" t="s">
        <v>437</v>
      </c>
      <c r="D192" s="148" t="s">
        <v>148</v>
      </c>
      <c r="E192" s="149" t="s">
        <v>162</v>
      </c>
      <c r="F192" s="150" t="s">
        <v>163</v>
      </c>
      <c r="G192" s="151" t="s">
        <v>160</v>
      </c>
      <c r="H192" s="152">
        <v>2</v>
      </c>
      <c r="I192" s="153">
        <v>0</v>
      </c>
      <c r="J192" s="153">
        <f>ROUND(I192*H192,2)</f>
        <v>0</v>
      </c>
      <c r="K192" s="154"/>
      <c r="L192" s="31"/>
      <c r="M192" s="155" t="s">
        <v>1</v>
      </c>
      <c r="N192" s="156" t="s">
        <v>44</v>
      </c>
      <c r="O192" s="157">
        <v>0.006</v>
      </c>
      <c r="P192" s="157">
        <f>O192*H192</f>
        <v>0.012</v>
      </c>
      <c r="Q192" s="157">
        <v>0</v>
      </c>
      <c r="R192" s="157">
        <f>Q192*H192</f>
        <v>0</v>
      </c>
      <c r="S192" s="157">
        <v>0</v>
      </c>
      <c r="T192" s="158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9" t="s">
        <v>152</v>
      </c>
      <c r="AT192" s="159" t="s">
        <v>148</v>
      </c>
      <c r="AU192" s="159" t="s">
        <v>86</v>
      </c>
      <c r="AY192" s="18" t="s">
        <v>145</v>
      </c>
      <c r="BE192" s="160">
        <f>IF(N192="základní",J192,0)</f>
        <v>0</v>
      </c>
      <c r="BF192" s="160">
        <f>IF(N192="snížená",J192,0)</f>
        <v>0</v>
      </c>
      <c r="BG192" s="160">
        <f>IF(N192="zákl. přenesená",J192,0)</f>
        <v>0</v>
      </c>
      <c r="BH192" s="160">
        <f>IF(N192="sníž. přenesená",J192,0)</f>
        <v>0</v>
      </c>
      <c r="BI192" s="160">
        <f>IF(N192="nulová",J192,0)</f>
        <v>0</v>
      </c>
      <c r="BJ192" s="18" t="s">
        <v>19</v>
      </c>
      <c r="BK192" s="160">
        <f>ROUND(I192*H192,2)</f>
        <v>0</v>
      </c>
      <c r="BL192" s="18" t="s">
        <v>152</v>
      </c>
      <c r="BM192" s="159" t="s">
        <v>1119</v>
      </c>
    </row>
    <row r="193" spans="2:51" s="13" customFormat="1" ht="12">
      <c r="B193" s="161"/>
      <c r="D193" s="162" t="s">
        <v>154</v>
      </c>
      <c r="F193" s="164" t="s">
        <v>1120</v>
      </c>
      <c r="H193" s="165">
        <v>2</v>
      </c>
      <c r="L193" s="161"/>
      <c r="M193" s="166"/>
      <c r="N193" s="167"/>
      <c r="O193" s="167"/>
      <c r="P193" s="167"/>
      <c r="Q193" s="167"/>
      <c r="R193" s="167"/>
      <c r="S193" s="167"/>
      <c r="T193" s="168"/>
      <c r="AT193" s="163" t="s">
        <v>154</v>
      </c>
      <c r="AU193" s="163" t="s">
        <v>86</v>
      </c>
      <c r="AV193" s="13" t="s">
        <v>86</v>
      </c>
      <c r="AW193" s="13" t="s">
        <v>3</v>
      </c>
      <c r="AX193" s="13" t="s">
        <v>19</v>
      </c>
      <c r="AY193" s="163" t="s">
        <v>145</v>
      </c>
    </row>
    <row r="194" spans="1:65" s="2" customFormat="1" ht="21.75" customHeight="1">
      <c r="A194" s="30"/>
      <c r="B194" s="147"/>
      <c r="C194" s="148" t="s">
        <v>193</v>
      </c>
      <c r="D194" s="148" t="s">
        <v>148</v>
      </c>
      <c r="E194" s="149" t="s">
        <v>166</v>
      </c>
      <c r="F194" s="150" t="s">
        <v>167</v>
      </c>
      <c r="G194" s="151" t="s">
        <v>160</v>
      </c>
      <c r="H194" s="152">
        <v>2</v>
      </c>
      <c r="I194" s="153">
        <v>0</v>
      </c>
      <c r="J194" s="153">
        <f>ROUND(I194*H194,2)</f>
        <v>0</v>
      </c>
      <c r="K194" s="154"/>
      <c r="L194" s="31"/>
      <c r="M194" s="155" t="s">
        <v>1</v>
      </c>
      <c r="N194" s="156" t="s">
        <v>44</v>
      </c>
      <c r="O194" s="157">
        <v>0.255</v>
      </c>
      <c r="P194" s="157">
        <f>O194*H194</f>
        <v>0.51</v>
      </c>
      <c r="Q194" s="157">
        <v>0</v>
      </c>
      <c r="R194" s="157">
        <f>Q194*H194</f>
        <v>0</v>
      </c>
      <c r="S194" s="157">
        <v>0</v>
      </c>
      <c r="T194" s="158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9" t="s">
        <v>152</v>
      </c>
      <c r="AT194" s="159" t="s">
        <v>148</v>
      </c>
      <c r="AU194" s="159" t="s">
        <v>86</v>
      </c>
      <c r="AY194" s="18" t="s">
        <v>145</v>
      </c>
      <c r="BE194" s="160">
        <f>IF(N194="základní",J194,0)</f>
        <v>0</v>
      </c>
      <c r="BF194" s="160">
        <f>IF(N194="snížená",J194,0)</f>
        <v>0</v>
      </c>
      <c r="BG194" s="160">
        <f>IF(N194="zákl. přenesená",J194,0)</f>
        <v>0</v>
      </c>
      <c r="BH194" s="160">
        <f>IF(N194="sníž. přenesená",J194,0)</f>
        <v>0</v>
      </c>
      <c r="BI194" s="160">
        <f>IF(N194="nulová",J194,0)</f>
        <v>0</v>
      </c>
      <c r="BJ194" s="18" t="s">
        <v>19</v>
      </c>
      <c r="BK194" s="160">
        <f>ROUND(I194*H194,2)</f>
        <v>0</v>
      </c>
      <c r="BL194" s="18" t="s">
        <v>152</v>
      </c>
      <c r="BM194" s="159" t="s">
        <v>1121</v>
      </c>
    </row>
    <row r="195" spans="1:65" s="2" customFormat="1" ht="21.75" customHeight="1">
      <c r="A195" s="30"/>
      <c r="B195" s="147"/>
      <c r="C195" s="148" t="s">
        <v>445</v>
      </c>
      <c r="D195" s="148" t="s">
        <v>148</v>
      </c>
      <c r="E195" s="149" t="s">
        <v>475</v>
      </c>
      <c r="F195" s="150" t="s">
        <v>476</v>
      </c>
      <c r="G195" s="151" t="s">
        <v>160</v>
      </c>
      <c r="H195" s="152">
        <v>2</v>
      </c>
      <c r="I195" s="153">
        <v>0</v>
      </c>
      <c r="J195" s="153">
        <f>ROUND(I195*H195,2)</f>
        <v>0</v>
      </c>
      <c r="K195" s="154"/>
      <c r="L195" s="31"/>
      <c r="M195" s="155" t="s">
        <v>1</v>
      </c>
      <c r="N195" s="156" t="s">
        <v>44</v>
      </c>
      <c r="O195" s="157">
        <v>0</v>
      </c>
      <c r="P195" s="157">
        <f>O195*H195</f>
        <v>0</v>
      </c>
      <c r="Q195" s="157">
        <v>0</v>
      </c>
      <c r="R195" s="157">
        <f>Q195*H195</f>
        <v>0</v>
      </c>
      <c r="S195" s="157">
        <v>0</v>
      </c>
      <c r="T195" s="158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9" t="s">
        <v>152</v>
      </c>
      <c r="AT195" s="159" t="s">
        <v>148</v>
      </c>
      <c r="AU195" s="159" t="s">
        <v>86</v>
      </c>
      <c r="AY195" s="18" t="s">
        <v>145</v>
      </c>
      <c r="BE195" s="160">
        <f>IF(N195="základní",J195,0)</f>
        <v>0</v>
      </c>
      <c r="BF195" s="160">
        <f>IF(N195="snížená",J195,0)</f>
        <v>0</v>
      </c>
      <c r="BG195" s="160">
        <f>IF(N195="zákl. přenesená",J195,0)</f>
        <v>0</v>
      </c>
      <c r="BH195" s="160">
        <f>IF(N195="sníž. přenesená",J195,0)</f>
        <v>0</v>
      </c>
      <c r="BI195" s="160">
        <f>IF(N195="nulová",J195,0)</f>
        <v>0</v>
      </c>
      <c r="BJ195" s="18" t="s">
        <v>19</v>
      </c>
      <c r="BK195" s="160">
        <f>ROUND(I195*H195,2)</f>
        <v>0</v>
      </c>
      <c r="BL195" s="18" t="s">
        <v>152</v>
      </c>
      <c r="BM195" s="159" t="s">
        <v>1122</v>
      </c>
    </row>
    <row r="196" spans="1:65" s="2" customFormat="1" ht="21.75" customHeight="1">
      <c r="A196" s="30"/>
      <c r="B196" s="147"/>
      <c r="C196" s="148" t="s">
        <v>450</v>
      </c>
      <c r="D196" s="148" t="s">
        <v>148</v>
      </c>
      <c r="E196" s="149" t="s">
        <v>1123</v>
      </c>
      <c r="F196" s="150" t="s">
        <v>1124</v>
      </c>
      <c r="G196" s="151" t="s">
        <v>160</v>
      </c>
      <c r="H196" s="152">
        <v>2</v>
      </c>
      <c r="I196" s="153">
        <v>0</v>
      </c>
      <c r="J196" s="153">
        <f>ROUND(I196*H196,2)</f>
        <v>0</v>
      </c>
      <c r="K196" s="154"/>
      <c r="L196" s="31"/>
      <c r="M196" s="155" t="s">
        <v>1</v>
      </c>
      <c r="N196" s="156" t="s">
        <v>44</v>
      </c>
      <c r="O196" s="157">
        <v>0</v>
      </c>
      <c r="P196" s="157">
        <f>O196*H196</f>
        <v>0</v>
      </c>
      <c r="Q196" s="157">
        <v>0</v>
      </c>
      <c r="R196" s="157">
        <f>Q196*H196</f>
        <v>0</v>
      </c>
      <c r="S196" s="157">
        <v>0</v>
      </c>
      <c r="T196" s="158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9" t="s">
        <v>152</v>
      </c>
      <c r="AT196" s="159" t="s">
        <v>148</v>
      </c>
      <c r="AU196" s="159" t="s">
        <v>86</v>
      </c>
      <c r="AY196" s="18" t="s">
        <v>145</v>
      </c>
      <c r="BE196" s="160">
        <f>IF(N196="základní",J196,0)</f>
        <v>0</v>
      </c>
      <c r="BF196" s="160">
        <f>IF(N196="snížená",J196,0)</f>
        <v>0</v>
      </c>
      <c r="BG196" s="160">
        <f>IF(N196="zákl. přenesená",J196,0)</f>
        <v>0</v>
      </c>
      <c r="BH196" s="160">
        <f>IF(N196="sníž. přenesená",J196,0)</f>
        <v>0</v>
      </c>
      <c r="BI196" s="160">
        <f>IF(N196="nulová",J196,0)</f>
        <v>0</v>
      </c>
      <c r="BJ196" s="18" t="s">
        <v>19</v>
      </c>
      <c r="BK196" s="160">
        <f>ROUND(I196*H196,2)</f>
        <v>0</v>
      </c>
      <c r="BL196" s="18" t="s">
        <v>152</v>
      </c>
      <c r="BM196" s="159" t="s">
        <v>1125</v>
      </c>
    </row>
    <row r="197" spans="2:63" s="12" customFormat="1" ht="22.9" customHeight="1">
      <c r="B197" s="135"/>
      <c r="D197" s="136" t="s">
        <v>78</v>
      </c>
      <c r="E197" s="145" t="s">
        <v>478</v>
      </c>
      <c r="F197" s="145" t="s">
        <v>479</v>
      </c>
      <c r="J197" s="146">
        <f>BK197</f>
        <v>0</v>
      </c>
      <c r="L197" s="135"/>
      <c r="M197" s="139"/>
      <c r="N197" s="140"/>
      <c r="O197" s="140"/>
      <c r="P197" s="141">
        <f>P198</f>
        <v>23.20671</v>
      </c>
      <c r="Q197" s="140"/>
      <c r="R197" s="141">
        <f>R198</f>
        <v>0</v>
      </c>
      <c r="S197" s="140"/>
      <c r="T197" s="142">
        <f>T198</f>
        <v>0</v>
      </c>
      <c r="AR197" s="136" t="s">
        <v>19</v>
      </c>
      <c r="AT197" s="143" t="s">
        <v>78</v>
      </c>
      <c r="AU197" s="143" t="s">
        <v>19</v>
      </c>
      <c r="AY197" s="136" t="s">
        <v>145</v>
      </c>
      <c r="BK197" s="144">
        <f>BK198</f>
        <v>0</v>
      </c>
    </row>
    <row r="198" spans="1:65" s="2" customFormat="1" ht="21.75" customHeight="1">
      <c r="A198" s="30"/>
      <c r="B198" s="147"/>
      <c r="C198" s="148" t="s">
        <v>456</v>
      </c>
      <c r="D198" s="148" t="s">
        <v>148</v>
      </c>
      <c r="E198" s="149" t="s">
        <v>1126</v>
      </c>
      <c r="F198" s="150" t="s">
        <v>1127</v>
      </c>
      <c r="G198" s="151" t="s">
        <v>160</v>
      </c>
      <c r="H198" s="152">
        <v>18.273</v>
      </c>
      <c r="I198" s="153">
        <v>0</v>
      </c>
      <c r="J198" s="153">
        <f>ROUND(I198*H198,2)</f>
        <v>0</v>
      </c>
      <c r="K198" s="154"/>
      <c r="L198" s="31"/>
      <c r="M198" s="155" t="s">
        <v>1</v>
      </c>
      <c r="N198" s="156" t="s">
        <v>44</v>
      </c>
      <c r="O198" s="157">
        <v>1.27</v>
      </c>
      <c r="P198" s="157">
        <f>O198*H198</f>
        <v>23.20671</v>
      </c>
      <c r="Q198" s="157">
        <v>0</v>
      </c>
      <c r="R198" s="157">
        <f>Q198*H198</f>
        <v>0</v>
      </c>
      <c r="S198" s="157">
        <v>0</v>
      </c>
      <c r="T198" s="158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9" t="s">
        <v>152</v>
      </c>
      <c r="AT198" s="159" t="s">
        <v>148</v>
      </c>
      <c r="AU198" s="159" t="s">
        <v>86</v>
      </c>
      <c r="AY198" s="18" t="s">
        <v>145</v>
      </c>
      <c r="BE198" s="160">
        <f>IF(N198="základní",J198,0)</f>
        <v>0</v>
      </c>
      <c r="BF198" s="160">
        <f>IF(N198="snížená",J198,0)</f>
        <v>0</v>
      </c>
      <c r="BG198" s="160">
        <f>IF(N198="zákl. přenesená",J198,0)</f>
        <v>0</v>
      </c>
      <c r="BH198" s="160">
        <f>IF(N198="sníž. přenesená",J198,0)</f>
        <v>0</v>
      </c>
      <c r="BI198" s="160">
        <f>IF(N198="nulová",J198,0)</f>
        <v>0</v>
      </c>
      <c r="BJ198" s="18" t="s">
        <v>19</v>
      </c>
      <c r="BK198" s="160">
        <f>ROUND(I198*H198,2)</f>
        <v>0</v>
      </c>
      <c r="BL198" s="18" t="s">
        <v>152</v>
      </c>
      <c r="BM198" s="159" t="s">
        <v>1128</v>
      </c>
    </row>
    <row r="199" spans="2:63" s="12" customFormat="1" ht="25.9" customHeight="1">
      <c r="B199" s="135"/>
      <c r="D199" s="136" t="s">
        <v>78</v>
      </c>
      <c r="E199" s="137" t="s">
        <v>173</v>
      </c>
      <c r="F199" s="137" t="s">
        <v>174</v>
      </c>
      <c r="J199" s="138">
        <f>BK199</f>
        <v>0</v>
      </c>
      <c r="L199" s="135"/>
      <c r="M199" s="139"/>
      <c r="N199" s="140"/>
      <c r="O199" s="140"/>
      <c r="P199" s="141">
        <f>P200</f>
        <v>0.503943</v>
      </c>
      <c r="Q199" s="140"/>
      <c r="R199" s="141">
        <f>R200</f>
        <v>0.00873</v>
      </c>
      <c r="S199" s="140"/>
      <c r="T199" s="142">
        <f>T200</f>
        <v>0</v>
      </c>
      <c r="AR199" s="136" t="s">
        <v>86</v>
      </c>
      <c r="AT199" s="143" t="s">
        <v>78</v>
      </c>
      <c r="AU199" s="143" t="s">
        <v>79</v>
      </c>
      <c r="AY199" s="136" t="s">
        <v>145</v>
      </c>
      <c r="BK199" s="144">
        <f>BK200</f>
        <v>0</v>
      </c>
    </row>
    <row r="200" spans="2:63" s="12" customFormat="1" ht="22.9" customHeight="1">
      <c r="B200" s="135"/>
      <c r="D200" s="136" t="s">
        <v>78</v>
      </c>
      <c r="E200" s="145" t="s">
        <v>856</v>
      </c>
      <c r="F200" s="145" t="s">
        <v>857</v>
      </c>
      <c r="J200" s="146">
        <f>BK200</f>
        <v>0</v>
      </c>
      <c r="L200" s="135"/>
      <c r="M200" s="139"/>
      <c r="N200" s="140"/>
      <c r="O200" s="140"/>
      <c r="P200" s="141">
        <f>SUM(P201:P203)</f>
        <v>0.503943</v>
      </c>
      <c r="Q200" s="140"/>
      <c r="R200" s="141">
        <f>SUM(R201:R203)</f>
        <v>0.00873</v>
      </c>
      <c r="S200" s="140"/>
      <c r="T200" s="142">
        <f>SUM(T201:T203)</f>
        <v>0</v>
      </c>
      <c r="AR200" s="136" t="s">
        <v>86</v>
      </c>
      <c r="AT200" s="143" t="s">
        <v>78</v>
      </c>
      <c r="AU200" s="143" t="s">
        <v>19</v>
      </c>
      <c r="AY200" s="136" t="s">
        <v>145</v>
      </c>
      <c r="BK200" s="144">
        <f>SUM(BK201:BK203)</f>
        <v>0</v>
      </c>
    </row>
    <row r="201" spans="1:65" s="2" customFormat="1" ht="16.5" customHeight="1">
      <c r="A201" s="30"/>
      <c r="B201" s="147"/>
      <c r="C201" s="148" t="s">
        <v>462</v>
      </c>
      <c r="D201" s="148" t="s">
        <v>148</v>
      </c>
      <c r="E201" s="149" t="s">
        <v>1129</v>
      </c>
      <c r="F201" s="150" t="s">
        <v>1130</v>
      </c>
      <c r="G201" s="151" t="s">
        <v>231</v>
      </c>
      <c r="H201" s="152">
        <v>1</v>
      </c>
      <c r="I201" s="153">
        <v>0</v>
      </c>
      <c r="J201" s="153">
        <f>ROUND(I201*H201,2)</f>
        <v>0</v>
      </c>
      <c r="K201" s="154"/>
      <c r="L201" s="31"/>
      <c r="M201" s="155" t="s">
        <v>1</v>
      </c>
      <c r="N201" s="156" t="s">
        <v>44</v>
      </c>
      <c r="O201" s="157">
        <v>0.492</v>
      </c>
      <c r="P201" s="157">
        <f>O201*H201</f>
        <v>0.492</v>
      </c>
      <c r="Q201" s="157">
        <v>0.00153</v>
      </c>
      <c r="R201" s="157">
        <f>Q201*H201</f>
        <v>0.00153</v>
      </c>
      <c r="S201" s="157">
        <v>0</v>
      </c>
      <c r="T201" s="158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9" t="s">
        <v>181</v>
      </c>
      <c r="AT201" s="159" t="s">
        <v>148</v>
      </c>
      <c r="AU201" s="159" t="s">
        <v>86</v>
      </c>
      <c r="AY201" s="18" t="s">
        <v>145</v>
      </c>
      <c r="BE201" s="160">
        <f>IF(N201="základní",J201,0)</f>
        <v>0</v>
      </c>
      <c r="BF201" s="160">
        <f>IF(N201="snížená",J201,0)</f>
        <v>0</v>
      </c>
      <c r="BG201" s="160">
        <f>IF(N201="zákl. přenesená",J201,0)</f>
        <v>0</v>
      </c>
      <c r="BH201" s="160">
        <f>IF(N201="sníž. přenesená",J201,0)</f>
        <v>0</v>
      </c>
      <c r="BI201" s="160">
        <f>IF(N201="nulová",J201,0)</f>
        <v>0</v>
      </c>
      <c r="BJ201" s="18" t="s">
        <v>19</v>
      </c>
      <c r="BK201" s="160">
        <f>ROUND(I201*H201,2)</f>
        <v>0</v>
      </c>
      <c r="BL201" s="18" t="s">
        <v>181</v>
      </c>
      <c r="BM201" s="159" t="s">
        <v>1131</v>
      </c>
    </row>
    <row r="202" spans="1:65" s="2" customFormat="1" ht="16.5" customHeight="1">
      <c r="A202" s="30"/>
      <c r="B202" s="147"/>
      <c r="C202" s="182" t="s">
        <v>467</v>
      </c>
      <c r="D202" s="182" t="s">
        <v>233</v>
      </c>
      <c r="E202" s="183" t="s">
        <v>1132</v>
      </c>
      <c r="F202" s="184" t="s">
        <v>1133</v>
      </c>
      <c r="G202" s="185" t="s">
        <v>231</v>
      </c>
      <c r="H202" s="186">
        <v>1</v>
      </c>
      <c r="I202" s="187">
        <v>0</v>
      </c>
      <c r="J202" s="187">
        <f>ROUND(I202*H202,2)</f>
        <v>0</v>
      </c>
      <c r="K202" s="188"/>
      <c r="L202" s="189"/>
      <c r="M202" s="190" t="s">
        <v>1</v>
      </c>
      <c r="N202" s="191" t="s">
        <v>44</v>
      </c>
      <c r="O202" s="157">
        <v>0</v>
      </c>
      <c r="P202" s="157">
        <f>O202*H202</f>
        <v>0</v>
      </c>
      <c r="Q202" s="157">
        <v>0.0072</v>
      </c>
      <c r="R202" s="157">
        <f>Q202*H202</f>
        <v>0.0072</v>
      </c>
      <c r="S202" s="157">
        <v>0</v>
      </c>
      <c r="T202" s="158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9" t="s">
        <v>193</v>
      </c>
      <c r="AT202" s="159" t="s">
        <v>233</v>
      </c>
      <c r="AU202" s="159" t="s">
        <v>86</v>
      </c>
      <c r="AY202" s="18" t="s">
        <v>145</v>
      </c>
      <c r="BE202" s="160">
        <f>IF(N202="základní",J202,0)</f>
        <v>0</v>
      </c>
      <c r="BF202" s="160">
        <f>IF(N202="snížená",J202,0)</f>
        <v>0</v>
      </c>
      <c r="BG202" s="160">
        <f>IF(N202="zákl. přenesená",J202,0)</f>
        <v>0</v>
      </c>
      <c r="BH202" s="160">
        <f>IF(N202="sníž. přenesená",J202,0)</f>
        <v>0</v>
      </c>
      <c r="BI202" s="160">
        <f>IF(N202="nulová",J202,0)</f>
        <v>0</v>
      </c>
      <c r="BJ202" s="18" t="s">
        <v>19</v>
      </c>
      <c r="BK202" s="160">
        <f>ROUND(I202*H202,2)</f>
        <v>0</v>
      </c>
      <c r="BL202" s="18" t="s">
        <v>181</v>
      </c>
      <c r="BM202" s="159" t="s">
        <v>1134</v>
      </c>
    </row>
    <row r="203" spans="1:65" s="2" customFormat="1" ht="21.75" customHeight="1">
      <c r="A203" s="30"/>
      <c r="B203" s="147"/>
      <c r="C203" s="148" t="s">
        <v>469</v>
      </c>
      <c r="D203" s="148" t="s">
        <v>148</v>
      </c>
      <c r="E203" s="149" t="s">
        <v>1135</v>
      </c>
      <c r="F203" s="150" t="s">
        <v>1136</v>
      </c>
      <c r="G203" s="151" t="s">
        <v>160</v>
      </c>
      <c r="H203" s="152">
        <v>0.009</v>
      </c>
      <c r="I203" s="153">
        <v>0</v>
      </c>
      <c r="J203" s="153">
        <f>ROUND(I203*H203,2)</f>
        <v>0</v>
      </c>
      <c r="K203" s="154"/>
      <c r="L203" s="31"/>
      <c r="M203" s="195" t="s">
        <v>1</v>
      </c>
      <c r="N203" s="196" t="s">
        <v>44</v>
      </c>
      <c r="O203" s="197">
        <v>1.327</v>
      </c>
      <c r="P203" s="197">
        <f>O203*H203</f>
        <v>0.011942999999999999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9" t="s">
        <v>181</v>
      </c>
      <c r="AT203" s="159" t="s">
        <v>148</v>
      </c>
      <c r="AU203" s="159" t="s">
        <v>86</v>
      </c>
      <c r="AY203" s="18" t="s">
        <v>145</v>
      </c>
      <c r="BE203" s="160">
        <f>IF(N203="základní",J203,0)</f>
        <v>0</v>
      </c>
      <c r="BF203" s="160">
        <f>IF(N203="snížená",J203,0)</f>
        <v>0</v>
      </c>
      <c r="BG203" s="160">
        <f>IF(N203="zákl. přenesená",J203,0)</f>
        <v>0</v>
      </c>
      <c r="BH203" s="160">
        <f>IF(N203="sníž. přenesená",J203,0)</f>
        <v>0</v>
      </c>
      <c r="BI203" s="160">
        <f>IF(N203="nulová",J203,0)</f>
        <v>0</v>
      </c>
      <c r="BJ203" s="18" t="s">
        <v>19</v>
      </c>
      <c r="BK203" s="160">
        <f>ROUND(I203*H203,2)</f>
        <v>0</v>
      </c>
      <c r="BL203" s="18" t="s">
        <v>181</v>
      </c>
      <c r="BM203" s="159" t="s">
        <v>1137</v>
      </c>
    </row>
    <row r="204" spans="1:31" s="2" customFormat="1" ht="6.95" customHeight="1">
      <c r="A204" s="30"/>
      <c r="B204" s="45"/>
      <c r="C204" s="46"/>
      <c r="D204" s="46"/>
      <c r="E204" s="46"/>
      <c r="F204" s="46"/>
      <c r="G204" s="46"/>
      <c r="H204" s="46"/>
      <c r="I204" s="46"/>
      <c r="J204" s="46"/>
      <c r="K204" s="46"/>
      <c r="L204" s="31"/>
      <c r="M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</row>
  </sheetData>
  <autoFilter ref="C133:K203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96"/>
  <sheetViews>
    <sheetView showGridLines="0" workbookViewId="0" topLeftCell="A179">
      <selection activeCell="L192" sqref="L19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45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8" t="s">
        <v>110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111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52" t="str">
        <f>'Rekapitulace stavby'!K6</f>
        <v>Objekt kaple na pohřebišti v Krásném Březně p.p.č.897/2 - (r.2020)</v>
      </c>
      <c r="F7" s="253"/>
      <c r="G7" s="253"/>
      <c r="H7" s="253"/>
      <c r="L7" s="21"/>
    </row>
    <row r="8" spans="2:12" ht="12.75">
      <c r="B8" s="21"/>
      <c r="D8" s="27" t="s">
        <v>112</v>
      </c>
      <c r="L8" s="21"/>
    </row>
    <row r="9" spans="2:12" s="1" customFormat="1" ht="23.25" customHeight="1">
      <c r="B9" s="21"/>
      <c r="E9" s="252" t="s">
        <v>113</v>
      </c>
      <c r="F9" s="239"/>
      <c r="G9" s="239"/>
      <c r="H9" s="239"/>
      <c r="L9" s="21"/>
    </row>
    <row r="10" spans="2:12" s="1" customFormat="1" ht="12" customHeight="1">
      <c r="B10" s="21"/>
      <c r="D10" s="27" t="s">
        <v>114</v>
      </c>
      <c r="L10" s="21"/>
    </row>
    <row r="11" spans="1:31" s="2" customFormat="1" ht="16.5" customHeight="1">
      <c r="A11" s="30"/>
      <c r="B11" s="31"/>
      <c r="C11" s="30"/>
      <c r="D11" s="30"/>
      <c r="E11" s="254" t="s">
        <v>258</v>
      </c>
      <c r="F11" s="251"/>
      <c r="G11" s="251"/>
      <c r="H11" s="251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259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6.5" customHeight="1">
      <c r="A13" s="30"/>
      <c r="B13" s="31"/>
      <c r="C13" s="30"/>
      <c r="D13" s="30"/>
      <c r="E13" s="212" t="s">
        <v>1138</v>
      </c>
      <c r="F13" s="251"/>
      <c r="G13" s="251"/>
      <c r="H13" s="251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17</v>
      </c>
      <c r="E15" s="30"/>
      <c r="F15" s="25" t="s">
        <v>1</v>
      </c>
      <c r="G15" s="30"/>
      <c r="H15" s="30"/>
      <c r="I15" s="27" t="s">
        <v>18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20</v>
      </c>
      <c r="E16" s="30"/>
      <c r="F16" s="25" t="s">
        <v>21</v>
      </c>
      <c r="G16" s="30"/>
      <c r="H16" s="30"/>
      <c r="I16" s="27" t="s">
        <v>22</v>
      </c>
      <c r="J16" s="53" t="str">
        <f>'Rekapitulace stavby'!AN8</f>
        <v>21. 4. 2020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26</v>
      </c>
      <c r="E18" s="30"/>
      <c r="F18" s="30"/>
      <c r="G18" s="30"/>
      <c r="H18" s="30"/>
      <c r="I18" s="27" t="s">
        <v>27</v>
      </c>
      <c r="J18" s="25" t="str">
        <f>IF('Rekapitulace stavby'!AN10="","",'Rekapitulace stavby'!AN10)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 </v>
      </c>
      <c r="F19" s="30"/>
      <c r="G19" s="30"/>
      <c r="H19" s="30"/>
      <c r="I19" s="27" t="s">
        <v>29</v>
      </c>
      <c r="J19" s="25" t="str">
        <f>IF('Rekapitulace stavby'!AN11="","",'Rekapitulace stavby'!AN11)</f>
        <v/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30</v>
      </c>
      <c r="E21" s="30"/>
      <c r="F21" s="30"/>
      <c r="G21" s="30"/>
      <c r="H21" s="30"/>
      <c r="I21" s="27" t="s">
        <v>27</v>
      </c>
      <c r="J21" s="25" t="str">
        <f>'Rekapitulace stavby'!AN13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38" t="str">
        <f>'Rekapitulace stavby'!E14</f>
        <v xml:space="preserve"> </v>
      </c>
      <c r="F22" s="238"/>
      <c r="G22" s="238"/>
      <c r="H22" s="238"/>
      <c r="I22" s="27" t="s">
        <v>29</v>
      </c>
      <c r="J22" s="25" t="str">
        <f>'Rekapitulace stavby'!AN14</f>
        <v/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31</v>
      </c>
      <c r="E24" s="30"/>
      <c r="F24" s="30"/>
      <c r="G24" s="30"/>
      <c r="H24" s="30"/>
      <c r="I24" s="27" t="s">
        <v>27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">
        <v>116</v>
      </c>
      <c r="F25" s="30"/>
      <c r="G25" s="30"/>
      <c r="H25" s="30"/>
      <c r="I25" s="27" t="s">
        <v>29</v>
      </c>
      <c r="J25" s="25" t="s">
        <v>1</v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35</v>
      </c>
      <c r="E27" s="30"/>
      <c r="F27" s="30"/>
      <c r="G27" s="30"/>
      <c r="H27" s="30"/>
      <c r="I27" s="27" t="s">
        <v>27</v>
      </c>
      <c r="J27" s="25" t="s">
        <v>32</v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">
        <v>117</v>
      </c>
      <c r="F28" s="30"/>
      <c r="G28" s="30"/>
      <c r="H28" s="30"/>
      <c r="I28" s="27" t="s">
        <v>29</v>
      </c>
      <c r="J28" s="25" t="s">
        <v>118</v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37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8"/>
      <c r="B31" s="99"/>
      <c r="C31" s="98"/>
      <c r="D31" s="98"/>
      <c r="E31" s="241" t="s">
        <v>1</v>
      </c>
      <c r="F31" s="241"/>
      <c r="G31" s="241"/>
      <c r="H31" s="241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1" t="s">
        <v>39</v>
      </c>
      <c r="E34" s="30"/>
      <c r="F34" s="30"/>
      <c r="G34" s="30"/>
      <c r="H34" s="30"/>
      <c r="I34" s="30"/>
      <c r="J34" s="69">
        <f>ROUND(J133,2)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41</v>
      </c>
      <c r="G36" s="30"/>
      <c r="H36" s="30"/>
      <c r="I36" s="34" t="s">
        <v>40</v>
      </c>
      <c r="J36" s="34" t="s">
        <v>42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102" t="s">
        <v>43</v>
      </c>
      <c r="E37" s="27" t="s">
        <v>44</v>
      </c>
      <c r="F37" s="103">
        <f>ROUND((SUM(BE133:BE195)),2)</f>
        <v>0</v>
      </c>
      <c r="G37" s="30"/>
      <c r="H37" s="30"/>
      <c r="I37" s="104">
        <v>0.21</v>
      </c>
      <c r="J37" s="103">
        <f>ROUND(((SUM(BE133:BE195))*I37),2)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45</v>
      </c>
      <c r="F38" s="103">
        <f>ROUND((SUM(BF133:BF195)),2)</f>
        <v>0</v>
      </c>
      <c r="G38" s="30"/>
      <c r="H38" s="30"/>
      <c r="I38" s="104">
        <v>0.15</v>
      </c>
      <c r="J38" s="103">
        <f>ROUND(((SUM(BF133:BF195))*I38),2)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46</v>
      </c>
      <c r="F39" s="103">
        <f>ROUND((SUM(BG133:BG195)),2)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47</v>
      </c>
      <c r="F40" s="103">
        <f>ROUND((SUM(BH133:BH195)),2)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48</v>
      </c>
      <c r="F41" s="103">
        <f>ROUND((SUM(BI133:BI195)),2)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49</v>
      </c>
      <c r="E43" s="58"/>
      <c r="F43" s="58"/>
      <c r="G43" s="107" t="s">
        <v>50</v>
      </c>
      <c r="H43" s="108" t="s">
        <v>51</v>
      </c>
      <c r="I43" s="58"/>
      <c r="J43" s="109">
        <f>SUM(J34:J41)</f>
        <v>0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54</v>
      </c>
      <c r="E61" s="33"/>
      <c r="F61" s="111" t="s">
        <v>55</v>
      </c>
      <c r="G61" s="43" t="s">
        <v>54</v>
      </c>
      <c r="H61" s="33"/>
      <c r="I61" s="33"/>
      <c r="J61" s="112" t="s">
        <v>55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56</v>
      </c>
      <c r="E65" s="44"/>
      <c r="F65" s="44"/>
      <c r="G65" s="41" t="s">
        <v>57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54</v>
      </c>
      <c r="E76" s="33"/>
      <c r="F76" s="111" t="s">
        <v>55</v>
      </c>
      <c r="G76" s="43" t="s">
        <v>54</v>
      </c>
      <c r="H76" s="33"/>
      <c r="I76" s="33"/>
      <c r="J76" s="112" t="s">
        <v>55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52" t="str">
        <f>E7</f>
        <v>Objekt kaple na pohřebišti v Krásném Březně p.p.č.897/2 - (r.2020)</v>
      </c>
      <c r="F85" s="253"/>
      <c r="G85" s="253"/>
      <c r="H85" s="25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112</v>
      </c>
      <c r="L86" s="21"/>
    </row>
    <row r="87" spans="2:12" s="1" customFormat="1" ht="23.25" customHeight="1">
      <c r="B87" s="21"/>
      <c r="E87" s="252" t="s">
        <v>113</v>
      </c>
      <c r="F87" s="239"/>
      <c r="G87" s="239"/>
      <c r="H87" s="239"/>
      <c r="L87" s="21"/>
    </row>
    <row r="88" spans="2:12" s="1" customFormat="1" ht="12" customHeight="1">
      <c r="B88" s="21"/>
      <c r="C88" s="27" t="s">
        <v>114</v>
      </c>
      <c r="L88" s="21"/>
    </row>
    <row r="89" spans="1:31" s="2" customFormat="1" ht="16.5" customHeight="1">
      <c r="A89" s="30"/>
      <c r="B89" s="31"/>
      <c r="C89" s="30"/>
      <c r="D89" s="30"/>
      <c r="E89" s="254" t="s">
        <v>258</v>
      </c>
      <c r="F89" s="251"/>
      <c r="G89" s="251"/>
      <c r="H89" s="251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259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212" t="str">
        <f>E13</f>
        <v>1.2.5 - SO 03  -  Venkovní kanalizace</v>
      </c>
      <c r="F91" s="251"/>
      <c r="G91" s="251"/>
      <c r="H91" s="251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20</v>
      </c>
      <c r="D93" s="30"/>
      <c r="E93" s="30"/>
      <c r="F93" s="25" t="str">
        <f>F16</f>
        <v>Krásné Březno</v>
      </c>
      <c r="G93" s="30"/>
      <c r="H93" s="30"/>
      <c r="I93" s="27" t="s">
        <v>22</v>
      </c>
      <c r="J93" s="53" t="str">
        <f>IF(J16="","",J16)</f>
        <v>21. 4. 2020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26</v>
      </c>
      <c r="D95" s="30"/>
      <c r="E95" s="30"/>
      <c r="F95" s="25" t="str">
        <f>E19</f>
        <v xml:space="preserve"> </v>
      </c>
      <c r="G95" s="30"/>
      <c r="H95" s="30"/>
      <c r="I95" s="27" t="s">
        <v>31</v>
      </c>
      <c r="J95" s="28" t="str">
        <f>E25</f>
        <v>Ing.Jitka Gazdová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30</v>
      </c>
      <c r="D96" s="30"/>
      <c r="E96" s="30"/>
      <c r="F96" s="25" t="str">
        <f>IF(E22="","",E22)</f>
        <v xml:space="preserve"> </v>
      </c>
      <c r="G96" s="30"/>
      <c r="H96" s="30"/>
      <c r="I96" s="27" t="s">
        <v>35</v>
      </c>
      <c r="J96" s="28" t="str">
        <f>E28</f>
        <v>Varia s.r.o.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120</v>
      </c>
      <c r="D98" s="105"/>
      <c r="E98" s="105"/>
      <c r="F98" s="105"/>
      <c r="G98" s="105"/>
      <c r="H98" s="105"/>
      <c r="I98" s="105"/>
      <c r="J98" s="114" t="s">
        <v>121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122</v>
      </c>
      <c r="D100" s="30"/>
      <c r="E100" s="30"/>
      <c r="F100" s="30"/>
      <c r="G100" s="30"/>
      <c r="H100" s="30"/>
      <c r="I100" s="30"/>
      <c r="J100" s="69">
        <f>J133</f>
        <v>0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123</v>
      </c>
    </row>
    <row r="101" spans="2:12" s="9" customFormat="1" ht="24.95" customHeight="1">
      <c r="B101" s="116"/>
      <c r="D101" s="117" t="s">
        <v>124</v>
      </c>
      <c r="E101" s="118"/>
      <c r="F101" s="118"/>
      <c r="G101" s="118"/>
      <c r="H101" s="118"/>
      <c r="I101" s="118"/>
      <c r="J101" s="119">
        <f>J134</f>
        <v>0</v>
      </c>
      <c r="L101" s="116"/>
    </row>
    <row r="102" spans="2:12" s="10" customFormat="1" ht="19.9" customHeight="1">
      <c r="B102" s="120"/>
      <c r="D102" s="121" t="s">
        <v>261</v>
      </c>
      <c r="E102" s="122"/>
      <c r="F102" s="122"/>
      <c r="G102" s="122"/>
      <c r="H102" s="122"/>
      <c r="I102" s="122"/>
      <c r="J102" s="123">
        <f>J135</f>
        <v>0</v>
      </c>
      <c r="L102" s="120"/>
    </row>
    <row r="103" spans="2:12" s="10" customFormat="1" ht="19.9" customHeight="1">
      <c r="B103" s="120"/>
      <c r="D103" s="121" t="s">
        <v>1021</v>
      </c>
      <c r="E103" s="122"/>
      <c r="F103" s="122"/>
      <c r="G103" s="122"/>
      <c r="H103" s="122"/>
      <c r="I103" s="122"/>
      <c r="J103" s="123">
        <f>J153</f>
        <v>0</v>
      </c>
      <c r="L103" s="120"/>
    </row>
    <row r="104" spans="2:12" s="10" customFormat="1" ht="19.9" customHeight="1">
      <c r="B104" s="120"/>
      <c r="D104" s="121" t="s">
        <v>262</v>
      </c>
      <c r="E104" s="122"/>
      <c r="F104" s="122"/>
      <c r="G104" s="122"/>
      <c r="H104" s="122"/>
      <c r="I104" s="122"/>
      <c r="J104" s="123">
        <f>J156</f>
        <v>0</v>
      </c>
      <c r="L104" s="120"/>
    </row>
    <row r="105" spans="2:12" s="10" customFormat="1" ht="19.9" customHeight="1">
      <c r="B105" s="120"/>
      <c r="D105" s="121" t="s">
        <v>263</v>
      </c>
      <c r="E105" s="122"/>
      <c r="F105" s="122"/>
      <c r="G105" s="122"/>
      <c r="H105" s="122"/>
      <c r="I105" s="122"/>
      <c r="J105" s="123">
        <f>J159</f>
        <v>0</v>
      </c>
      <c r="L105" s="120"/>
    </row>
    <row r="106" spans="2:12" s="10" customFormat="1" ht="19.9" customHeight="1">
      <c r="B106" s="120"/>
      <c r="D106" s="121" t="s">
        <v>266</v>
      </c>
      <c r="E106" s="122"/>
      <c r="F106" s="122"/>
      <c r="G106" s="122"/>
      <c r="H106" s="122"/>
      <c r="I106" s="122"/>
      <c r="J106" s="123">
        <f>J162</f>
        <v>0</v>
      </c>
      <c r="L106" s="120"/>
    </row>
    <row r="107" spans="2:12" s="10" customFormat="1" ht="19.9" customHeight="1">
      <c r="B107" s="120"/>
      <c r="D107" s="121" t="s">
        <v>267</v>
      </c>
      <c r="E107" s="122"/>
      <c r="F107" s="122"/>
      <c r="G107" s="122"/>
      <c r="H107" s="122"/>
      <c r="I107" s="122"/>
      <c r="J107" s="123">
        <f>J188</f>
        <v>0</v>
      </c>
      <c r="L107" s="120"/>
    </row>
    <row r="108" spans="2:12" s="9" customFormat="1" ht="24.95" customHeight="1">
      <c r="B108" s="116"/>
      <c r="D108" s="117" t="s">
        <v>127</v>
      </c>
      <c r="E108" s="118"/>
      <c r="F108" s="118"/>
      <c r="G108" s="118"/>
      <c r="H108" s="118"/>
      <c r="I108" s="118"/>
      <c r="J108" s="119">
        <f>J190</f>
        <v>0</v>
      </c>
      <c r="L108" s="116"/>
    </row>
    <row r="109" spans="2:12" s="10" customFormat="1" ht="19.9" customHeight="1">
      <c r="B109" s="120"/>
      <c r="D109" s="121" t="s">
        <v>819</v>
      </c>
      <c r="E109" s="122"/>
      <c r="F109" s="122"/>
      <c r="G109" s="122"/>
      <c r="H109" s="122"/>
      <c r="I109" s="122"/>
      <c r="J109" s="123">
        <f>J191</f>
        <v>0</v>
      </c>
      <c r="L109" s="120"/>
    </row>
    <row r="110" spans="1:31" s="2" customFormat="1" ht="21.7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5" spans="1:31" s="2" customFormat="1" ht="6.95" customHeight="1">
      <c r="A115" s="30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24.95" customHeight="1">
      <c r="A116" s="30"/>
      <c r="B116" s="31"/>
      <c r="C116" s="22" t="s">
        <v>130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2" customHeight="1">
      <c r="A118" s="30"/>
      <c r="B118" s="31"/>
      <c r="C118" s="27" t="s">
        <v>14</v>
      </c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6.5" customHeight="1">
      <c r="A119" s="30"/>
      <c r="B119" s="31"/>
      <c r="C119" s="30"/>
      <c r="D119" s="30"/>
      <c r="E119" s="252" t="str">
        <f>E7</f>
        <v>Objekt kaple na pohřebišti v Krásném Březně p.p.č.897/2 - (r.2020)</v>
      </c>
      <c r="F119" s="253"/>
      <c r="G119" s="253"/>
      <c r="H119" s="253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2:12" s="1" customFormat="1" ht="12" customHeight="1">
      <c r="B120" s="21"/>
      <c r="C120" s="27" t="s">
        <v>112</v>
      </c>
      <c r="L120" s="21"/>
    </row>
    <row r="121" spans="2:12" s="1" customFormat="1" ht="23.25" customHeight="1">
      <c r="B121" s="21"/>
      <c r="E121" s="252" t="s">
        <v>113</v>
      </c>
      <c r="F121" s="239"/>
      <c r="G121" s="239"/>
      <c r="H121" s="239"/>
      <c r="L121" s="21"/>
    </row>
    <row r="122" spans="2:12" s="1" customFormat="1" ht="12" customHeight="1">
      <c r="B122" s="21"/>
      <c r="C122" s="27" t="s">
        <v>114</v>
      </c>
      <c r="L122" s="21"/>
    </row>
    <row r="123" spans="1:31" s="2" customFormat="1" ht="16.5" customHeight="1">
      <c r="A123" s="30"/>
      <c r="B123" s="31"/>
      <c r="C123" s="30"/>
      <c r="D123" s="30"/>
      <c r="E123" s="254" t="s">
        <v>258</v>
      </c>
      <c r="F123" s="251"/>
      <c r="G123" s="251"/>
      <c r="H123" s="251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2" customHeight="1">
      <c r="A124" s="30"/>
      <c r="B124" s="31"/>
      <c r="C124" s="27" t="s">
        <v>259</v>
      </c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6.5" customHeight="1">
      <c r="A125" s="30"/>
      <c r="B125" s="31"/>
      <c r="C125" s="30"/>
      <c r="D125" s="30"/>
      <c r="E125" s="212" t="str">
        <f>E13</f>
        <v>1.2.5 - SO 03  -  Venkovní kanalizace</v>
      </c>
      <c r="F125" s="251"/>
      <c r="G125" s="251"/>
      <c r="H125" s="251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6.9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2" customHeight="1">
      <c r="A127" s="30"/>
      <c r="B127" s="31"/>
      <c r="C127" s="27" t="s">
        <v>20</v>
      </c>
      <c r="D127" s="30"/>
      <c r="E127" s="30"/>
      <c r="F127" s="25" t="str">
        <f>F16</f>
        <v>Krásné Březno</v>
      </c>
      <c r="G127" s="30"/>
      <c r="H127" s="30"/>
      <c r="I127" s="27" t="s">
        <v>22</v>
      </c>
      <c r="J127" s="53" t="str">
        <f>IF(J16="","",J16)</f>
        <v>21. 4. 2020</v>
      </c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6.95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15.2" customHeight="1">
      <c r="A129" s="30"/>
      <c r="B129" s="31"/>
      <c r="C129" s="27" t="s">
        <v>26</v>
      </c>
      <c r="D129" s="30"/>
      <c r="E129" s="30"/>
      <c r="F129" s="25" t="str">
        <f>E19</f>
        <v xml:space="preserve"> </v>
      </c>
      <c r="G129" s="30"/>
      <c r="H129" s="30"/>
      <c r="I129" s="27" t="s">
        <v>31</v>
      </c>
      <c r="J129" s="28" t="str">
        <f>E25</f>
        <v>Ing.Jitka Gazdová</v>
      </c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15.2" customHeight="1">
      <c r="A130" s="30"/>
      <c r="B130" s="31"/>
      <c r="C130" s="27" t="s">
        <v>30</v>
      </c>
      <c r="D130" s="30"/>
      <c r="E130" s="30"/>
      <c r="F130" s="25" t="str">
        <f>IF(E22="","",E22)</f>
        <v xml:space="preserve"> </v>
      </c>
      <c r="G130" s="30"/>
      <c r="H130" s="30"/>
      <c r="I130" s="27" t="s">
        <v>35</v>
      </c>
      <c r="J130" s="28" t="str">
        <f>E28</f>
        <v>Varia s.r.o.</v>
      </c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10.35" customHeight="1">
      <c r="A131" s="30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11" customFormat="1" ht="29.25" customHeight="1">
      <c r="A132" s="124"/>
      <c r="B132" s="125"/>
      <c r="C132" s="126" t="s">
        <v>131</v>
      </c>
      <c r="D132" s="127" t="s">
        <v>64</v>
      </c>
      <c r="E132" s="127" t="s">
        <v>60</v>
      </c>
      <c r="F132" s="127" t="s">
        <v>61</v>
      </c>
      <c r="G132" s="127" t="s">
        <v>132</v>
      </c>
      <c r="H132" s="127" t="s">
        <v>133</v>
      </c>
      <c r="I132" s="127" t="s">
        <v>134</v>
      </c>
      <c r="J132" s="128" t="s">
        <v>121</v>
      </c>
      <c r="K132" s="129" t="s">
        <v>135</v>
      </c>
      <c r="L132" s="130"/>
      <c r="M132" s="60" t="s">
        <v>1</v>
      </c>
      <c r="N132" s="61" t="s">
        <v>43</v>
      </c>
      <c r="O132" s="61" t="s">
        <v>136</v>
      </c>
      <c r="P132" s="61" t="s">
        <v>137</v>
      </c>
      <c r="Q132" s="61" t="s">
        <v>138</v>
      </c>
      <c r="R132" s="61" t="s">
        <v>139</v>
      </c>
      <c r="S132" s="61" t="s">
        <v>140</v>
      </c>
      <c r="T132" s="62" t="s">
        <v>141</v>
      </c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</row>
    <row r="133" spans="1:63" s="2" customFormat="1" ht="22.9" customHeight="1">
      <c r="A133" s="30"/>
      <c r="B133" s="31"/>
      <c r="C133" s="67" t="s">
        <v>142</v>
      </c>
      <c r="D133" s="30"/>
      <c r="E133" s="30"/>
      <c r="F133" s="30"/>
      <c r="G133" s="30"/>
      <c r="H133" s="30"/>
      <c r="I133" s="30"/>
      <c r="J133" s="131">
        <f>BK133</f>
        <v>0</v>
      </c>
      <c r="K133" s="30"/>
      <c r="L133" s="31"/>
      <c r="M133" s="63"/>
      <c r="N133" s="54"/>
      <c r="O133" s="64"/>
      <c r="P133" s="132">
        <f>P134+P190</f>
        <v>22.05929</v>
      </c>
      <c r="Q133" s="64"/>
      <c r="R133" s="132">
        <f>R134+R190</f>
        <v>7.704116</v>
      </c>
      <c r="S133" s="64"/>
      <c r="T133" s="133">
        <f>T134+T190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8" t="s">
        <v>78</v>
      </c>
      <c r="AU133" s="18" t="s">
        <v>123</v>
      </c>
      <c r="BK133" s="134">
        <f>BK134+BK190</f>
        <v>0</v>
      </c>
    </row>
    <row r="134" spans="2:63" s="12" customFormat="1" ht="25.9" customHeight="1">
      <c r="B134" s="135"/>
      <c r="D134" s="136" t="s">
        <v>78</v>
      </c>
      <c r="E134" s="137" t="s">
        <v>143</v>
      </c>
      <c r="F134" s="137" t="s">
        <v>144</v>
      </c>
      <c r="J134" s="138">
        <f>BK134</f>
        <v>0</v>
      </c>
      <c r="L134" s="135"/>
      <c r="M134" s="139"/>
      <c r="N134" s="140"/>
      <c r="O134" s="140"/>
      <c r="P134" s="141">
        <f>P135+P153+P156+P159+P162+P188</f>
        <v>20.72088</v>
      </c>
      <c r="Q134" s="140"/>
      <c r="R134" s="141">
        <f>R135+R153+R156+R159+R162+R188</f>
        <v>7.701116</v>
      </c>
      <c r="S134" s="140"/>
      <c r="T134" s="142">
        <f>T135+T153+T156+T159+T162+T188</f>
        <v>0</v>
      </c>
      <c r="AR134" s="136" t="s">
        <v>19</v>
      </c>
      <c r="AT134" s="143" t="s">
        <v>78</v>
      </c>
      <c r="AU134" s="143" t="s">
        <v>79</v>
      </c>
      <c r="AY134" s="136" t="s">
        <v>145</v>
      </c>
      <c r="BK134" s="144">
        <f>BK135+BK153+BK156+BK159+BK162+BK188</f>
        <v>0</v>
      </c>
    </row>
    <row r="135" spans="2:63" s="12" customFormat="1" ht="22.9" customHeight="1">
      <c r="B135" s="135"/>
      <c r="D135" s="136" t="s">
        <v>78</v>
      </c>
      <c r="E135" s="145" t="s">
        <v>19</v>
      </c>
      <c r="F135" s="145" t="s">
        <v>275</v>
      </c>
      <c r="J135" s="146">
        <f>BK135</f>
        <v>0</v>
      </c>
      <c r="L135" s="135"/>
      <c r="M135" s="139"/>
      <c r="N135" s="140"/>
      <c r="O135" s="140"/>
      <c r="P135" s="141">
        <f>SUM(P136:P152)</f>
        <v>2.93184</v>
      </c>
      <c r="Q135" s="140"/>
      <c r="R135" s="141">
        <f>SUM(R136:R152)</f>
        <v>0.72</v>
      </c>
      <c r="S135" s="140"/>
      <c r="T135" s="142">
        <f>SUM(T136:T152)</f>
        <v>0</v>
      </c>
      <c r="AR135" s="136" t="s">
        <v>19</v>
      </c>
      <c r="AT135" s="143" t="s">
        <v>78</v>
      </c>
      <c r="AU135" s="143" t="s">
        <v>19</v>
      </c>
      <c r="AY135" s="136" t="s">
        <v>145</v>
      </c>
      <c r="BK135" s="144">
        <f>SUM(BK136:BK152)</f>
        <v>0</v>
      </c>
    </row>
    <row r="136" spans="1:65" s="2" customFormat="1" ht="21.75" customHeight="1" hidden="1">
      <c r="A136" s="30"/>
      <c r="B136" s="147"/>
      <c r="C136" s="148" t="s">
        <v>19</v>
      </c>
      <c r="D136" s="148" t="s">
        <v>148</v>
      </c>
      <c r="E136" s="149" t="s">
        <v>1139</v>
      </c>
      <c r="F136" s="150" t="s">
        <v>1140</v>
      </c>
      <c r="G136" s="151" t="s">
        <v>151</v>
      </c>
      <c r="H136" s="152">
        <v>0</v>
      </c>
      <c r="I136" s="153">
        <v>640</v>
      </c>
      <c r="J136" s="153">
        <f>ROUND(I136*H136,2)</f>
        <v>0</v>
      </c>
      <c r="K136" s="154"/>
      <c r="L136" s="31"/>
      <c r="M136" s="155" t="s">
        <v>1</v>
      </c>
      <c r="N136" s="156" t="s">
        <v>44</v>
      </c>
      <c r="O136" s="157">
        <v>1.383</v>
      </c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9" t="s">
        <v>152</v>
      </c>
      <c r="AT136" s="159" t="s">
        <v>148</v>
      </c>
      <c r="AU136" s="159" t="s">
        <v>86</v>
      </c>
      <c r="AY136" s="18" t="s">
        <v>145</v>
      </c>
      <c r="BE136" s="160">
        <f>IF(N136="základní",J136,0)</f>
        <v>0</v>
      </c>
      <c r="BF136" s="160">
        <f>IF(N136="snížená",J136,0)</f>
        <v>0</v>
      </c>
      <c r="BG136" s="160">
        <f>IF(N136="zákl. přenesená",J136,0)</f>
        <v>0</v>
      </c>
      <c r="BH136" s="160">
        <f>IF(N136="sníž. přenesená",J136,0)</f>
        <v>0</v>
      </c>
      <c r="BI136" s="160">
        <f>IF(N136="nulová",J136,0)</f>
        <v>0</v>
      </c>
      <c r="BJ136" s="18" t="s">
        <v>19</v>
      </c>
      <c r="BK136" s="160">
        <f>ROUND(I136*H136,2)</f>
        <v>0</v>
      </c>
      <c r="BL136" s="18" t="s">
        <v>152</v>
      </c>
      <c r="BM136" s="159" t="s">
        <v>1141</v>
      </c>
    </row>
    <row r="137" spans="2:51" s="15" customFormat="1" ht="12" hidden="1">
      <c r="B137" s="176"/>
      <c r="D137" s="162" t="s">
        <v>154</v>
      </c>
      <c r="E137" s="177" t="s">
        <v>1</v>
      </c>
      <c r="F137" s="178" t="s">
        <v>1142</v>
      </c>
      <c r="H137" s="177" t="s">
        <v>1</v>
      </c>
      <c r="L137" s="176"/>
      <c r="M137" s="179"/>
      <c r="N137" s="180"/>
      <c r="O137" s="180"/>
      <c r="P137" s="180"/>
      <c r="Q137" s="180"/>
      <c r="R137" s="180"/>
      <c r="S137" s="180"/>
      <c r="T137" s="181"/>
      <c r="AT137" s="177" t="s">
        <v>154</v>
      </c>
      <c r="AU137" s="177" t="s">
        <v>86</v>
      </c>
      <c r="AV137" s="15" t="s">
        <v>19</v>
      </c>
      <c r="AW137" s="15" t="s">
        <v>34</v>
      </c>
      <c r="AX137" s="15" t="s">
        <v>79</v>
      </c>
      <c r="AY137" s="177" t="s">
        <v>145</v>
      </c>
    </row>
    <row r="138" spans="2:51" s="13" customFormat="1" ht="12" hidden="1">
      <c r="B138" s="161"/>
      <c r="D138" s="162" t="s">
        <v>154</v>
      </c>
      <c r="E138" s="163" t="s">
        <v>1</v>
      </c>
      <c r="F138" s="164" t="s">
        <v>1143</v>
      </c>
      <c r="H138" s="165">
        <v>0</v>
      </c>
      <c r="L138" s="161"/>
      <c r="M138" s="166"/>
      <c r="N138" s="167"/>
      <c r="O138" s="167"/>
      <c r="P138" s="167"/>
      <c r="Q138" s="167"/>
      <c r="R138" s="167"/>
      <c r="S138" s="167"/>
      <c r="T138" s="168"/>
      <c r="AT138" s="163" t="s">
        <v>154</v>
      </c>
      <c r="AU138" s="163" t="s">
        <v>86</v>
      </c>
      <c r="AV138" s="13" t="s">
        <v>86</v>
      </c>
      <c r="AW138" s="13" t="s">
        <v>34</v>
      </c>
      <c r="AX138" s="13" t="s">
        <v>19</v>
      </c>
      <c r="AY138" s="163" t="s">
        <v>145</v>
      </c>
    </row>
    <row r="139" spans="1:65" s="2" customFormat="1" ht="21.75" customHeight="1" hidden="1">
      <c r="A139" s="30"/>
      <c r="B139" s="147"/>
      <c r="C139" s="148" t="s">
        <v>86</v>
      </c>
      <c r="D139" s="148" t="s">
        <v>148</v>
      </c>
      <c r="E139" s="149" t="s">
        <v>1031</v>
      </c>
      <c r="F139" s="150" t="s">
        <v>1032</v>
      </c>
      <c r="G139" s="151" t="s">
        <v>151</v>
      </c>
      <c r="H139" s="152">
        <v>0</v>
      </c>
      <c r="I139" s="153">
        <v>300</v>
      </c>
      <c r="J139" s="153">
        <f>ROUND(I139*H139,2)</f>
        <v>0</v>
      </c>
      <c r="K139" s="154"/>
      <c r="L139" s="31"/>
      <c r="M139" s="155" t="s">
        <v>1</v>
      </c>
      <c r="N139" s="156" t="s">
        <v>44</v>
      </c>
      <c r="O139" s="157">
        <v>0.099</v>
      </c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9" t="s">
        <v>152</v>
      </c>
      <c r="AT139" s="159" t="s">
        <v>148</v>
      </c>
      <c r="AU139" s="159" t="s">
        <v>86</v>
      </c>
      <c r="AY139" s="18" t="s">
        <v>145</v>
      </c>
      <c r="BE139" s="160">
        <f>IF(N139="základní",J139,0)</f>
        <v>0</v>
      </c>
      <c r="BF139" s="160">
        <f>IF(N139="snížená",J139,0)</f>
        <v>0</v>
      </c>
      <c r="BG139" s="160">
        <f>IF(N139="zákl. přenesená",J139,0)</f>
        <v>0</v>
      </c>
      <c r="BH139" s="160">
        <f>IF(N139="sníž. přenesená",J139,0)</f>
        <v>0</v>
      </c>
      <c r="BI139" s="160">
        <f>IF(N139="nulová",J139,0)</f>
        <v>0</v>
      </c>
      <c r="BJ139" s="18" t="s">
        <v>19</v>
      </c>
      <c r="BK139" s="160">
        <f>ROUND(I139*H139,2)</f>
        <v>0</v>
      </c>
      <c r="BL139" s="18" t="s">
        <v>152</v>
      </c>
      <c r="BM139" s="159" t="s">
        <v>1144</v>
      </c>
    </row>
    <row r="140" spans="2:51" s="13" customFormat="1" ht="12" hidden="1">
      <c r="B140" s="161"/>
      <c r="D140" s="162" t="s">
        <v>154</v>
      </c>
      <c r="E140" s="163" t="s">
        <v>1</v>
      </c>
      <c r="F140" s="164" t="s">
        <v>1145</v>
      </c>
      <c r="H140" s="165">
        <v>0</v>
      </c>
      <c r="L140" s="161"/>
      <c r="M140" s="166"/>
      <c r="N140" s="167"/>
      <c r="O140" s="167"/>
      <c r="P140" s="167"/>
      <c r="Q140" s="167"/>
      <c r="R140" s="167"/>
      <c r="S140" s="167"/>
      <c r="T140" s="168"/>
      <c r="AT140" s="163" t="s">
        <v>154</v>
      </c>
      <c r="AU140" s="163" t="s">
        <v>86</v>
      </c>
      <c r="AV140" s="13" t="s">
        <v>86</v>
      </c>
      <c r="AW140" s="13" t="s">
        <v>34</v>
      </c>
      <c r="AX140" s="13" t="s">
        <v>19</v>
      </c>
      <c r="AY140" s="163" t="s">
        <v>145</v>
      </c>
    </row>
    <row r="141" spans="1:65" s="2" customFormat="1" ht="21.75" customHeight="1" hidden="1">
      <c r="A141" s="30"/>
      <c r="B141" s="147"/>
      <c r="C141" s="148" t="s">
        <v>97</v>
      </c>
      <c r="D141" s="148" t="s">
        <v>148</v>
      </c>
      <c r="E141" s="149" t="s">
        <v>1035</v>
      </c>
      <c r="F141" s="150" t="s">
        <v>1036</v>
      </c>
      <c r="G141" s="151" t="s">
        <v>151</v>
      </c>
      <c r="H141" s="152">
        <v>0</v>
      </c>
      <c r="I141" s="153">
        <v>179</v>
      </c>
      <c r="J141" s="153">
        <f>ROUND(I141*H141,2)</f>
        <v>0</v>
      </c>
      <c r="K141" s="154"/>
      <c r="L141" s="31"/>
      <c r="M141" s="155" t="s">
        <v>1</v>
      </c>
      <c r="N141" s="156" t="s">
        <v>44</v>
      </c>
      <c r="O141" s="157">
        <v>0.256</v>
      </c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9" t="s">
        <v>152</v>
      </c>
      <c r="AT141" s="159" t="s">
        <v>148</v>
      </c>
      <c r="AU141" s="159" t="s">
        <v>86</v>
      </c>
      <c r="AY141" s="18" t="s">
        <v>145</v>
      </c>
      <c r="BE141" s="160">
        <f>IF(N141="základní",J141,0)</f>
        <v>0</v>
      </c>
      <c r="BF141" s="160">
        <f>IF(N141="snížená",J141,0)</f>
        <v>0</v>
      </c>
      <c r="BG141" s="160">
        <f>IF(N141="zákl. přenesená",J141,0)</f>
        <v>0</v>
      </c>
      <c r="BH141" s="160">
        <f>IF(N141="sníž. přenesená",J141,0)</f>
        <v>0</v>
      </c>
      <c r="BI141" s="160">
        <f>IF(N141="nulová",J141,0)</f>
        <v>0</v>
      </c>
      <c r="BJ141" s="18" t="s">
        <v>19</v>
      </c>
      <c r="BK141" s="160">
        <f>ROUND(I141*H141,2)</f>
        <v>0</v>
      </c>
      <c r="BL141" s="18" t="s">
        <v>152</v>
      </c>
      <c r="BM141" s="159" t="s">
        <v>1146</v>
      </c>
    </row>
    <row r="142" spans="1:65" s="2" customFormat="1" ht="16.5" customHeight="1" hidden="1">
      <c r="A142" s="30"/>
      <c r="B142" s="147"/>
      <c r="C142" s="148" t="s">
        <v>152</v>
      </c>
      <c r="D142" s="148" t="s">
        <v>148</v>
      </c>
      <c r="E142" s="149" t="s">
        <v>1147</v>
      </c>
      <c r="F142" s="150" t="s">
        <v>1148</v>
      </c>
      <c r="G142" s="151" t="s">
        <v>151</v>
      </c>
      <c r="H142" s="152">
        <v>0</v>
      </c>
      <c r="I142" s="153">
        <v>18.5</v>
      </c>
      <c r="J142" s="153">
        <f>ROUND(I142*H142,2)</f>
        <v>0</v>
      </c>
      <c r="K142" s="154"/>
      <c r="L142" s="31"/>
      <c r="M142" s="155" t="s">
        <v>1</v>
      </c>
      <c r="N142" s="156" t="s">
        <v>44</v>
      </c>
      <c r="O142" s="157">
        <v>0.009</v>
      </c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9" t="s">
        <v>152</v>
      </c>
      <c r="AT142" s="159" t="s">
        <v>148</v>
      </c>
      <c r="AU142" s="159" t="s">
        <v>86</v>
      </c>
      <c r="AY142" s="18" t="s">
        <v>145</v>
      </c>
      <c r="BE142" s="160">
        <f>IF(N142="základní",J142,0)</f>
        <v>0</v>
      </c>
      <c r="BF142" s="160">
        <f>IF(N142="snížená",J142,0)</f>
        <v>0</v>
      </c>
      <c r="BG142" s="160">
        <f>IF(N142="zákl. přenesená",J142,0)</f>
        <v>0</v>
      </c>
      <c r="BH142" s="160">
        <f>IF(N142="sníž. přenesená",J142,0)</f>
        <v>0</v>
      </c>
      <c r="BI142" s="160">
        <f>IF(N142="nulová",J142,0)</f>
        <v>0</v>
      </c>
      <c r="BJ142" s="18" t="s">
        <v>19</v>
      </c>
      <c r="BK142" s="160">
        <f>ROUND(I142*H142,2)</f>
        <v>0</v>
      </c>
      <c r="BL142" s="18" t="s">
        <v>152</v>
      </c>
      <c r="BM142" s="159" t="s">
        <v>1149</v>
      </c>
    </row>
    <row r="143" spans="1:65" s="2" customFormat="1" ht="21.75" customHeight="1" hidden="1">
      <c r="A143" s="30"/>
      <c r="B143" s="147"/>
      <c r="C143" s="148" t="s">
        <v>169</v>
      </c>
      <c r="D143" s="148" t="s">
        <v>148</v>
      </c>
      <c r="E143" s="149" t="s">
        <v>1038</v>
      </c>
      <c r="F143" s="150" t="s">
        <v>1039</v>
      </c>
      <c r="G143" s="151" t="s">
        <v>160</v>
      </c>
      <c r="H143" s="152">
        <v>0</v>
      </c>
      <c r="I143" s="153">
        <v>250</v>
      </c>
      <c r="J143" s="153">
        <f>ROUND(I143*H143,2)</f>
        <v>0</v>
      </c>
      <c r="K143" s="154"/>
      <c r="L143" s="31"/>
      <c r="M143" s="155" t="s">
        <v>1</v>
      </c>
      <c r="N143" s="156" t="s">
        <v>44</v>
      </c>
      <c r="O143" s="157">
        <v>0</v>
      </c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9" t="s">
        <v>152</v>
      </c>
      <c r="AT143" s="159" t="s">
        <v>148</v>
      </c>
      <c r="AU143" s="159" t="s">
        <v>86</v>
      </c>
      <c r="AY143" s="18" t="s">
        <v>145</v>
      </c>
      <c r="BE143" s="160">
        <f>IF(N143="základní",J143,0)</f>
        <v>0</v>
      </c>
      <c r="BF143" s="160">
        <f>IF(N143="snížená",J143,0)</f>
        <v>0</v>
      </c>
      <c r="BG143" s="160">
        <f>IF(N143="zákl. přenesená",J143,0)</f>
        <v>0</v>
      </c>
      <c r="BH143" s="160">
        <f>IF(N143="sníž. přenesená",J143,0)</f>
        <v>0</v>
      </c>
      <c r="BI143" s="160">
        <f>IF(N143="nulová",J143,0)</f>
        <v>0</v>
      </c>
      <c r="BJ143" s="18" t="s">
        <v>19</v>
      </c>
      <c r="BK143" s="160">
        <f>ROUND(I143*H143,2)</f>
        <v>0</v>
      </c>
      <c r="BL143" s="18" t="s">
        <v>152</v>
      </c>
      <c r="BM143" s="159" t="s">
        <v>1150</v>
      </c>
    </row>
    <row r="144" spans="2:51" s="13" customFormat="1" ht="12" hidden="1">
      <c r="B144" s="161"/>
      <c r="D144" s="162" t="s">
        <v>154</v>
      </c>
      <c r="E144" s="163" t="s">
        <v>1</v>
      </c>
      <c r="F144" s="164" t="s">
        <v>1151</v>
      </c>
      <c r="H144" s="165">
        <v>0</v>
      </c>
      <c r="L144" s="161"/>
      <c r="M144" s="166"/>
      <c r="N144" s="167"/>
      <c r="O144" s="167"/>
      <c r="P144" s="167"/>
      <c r="Q144" s="167"/>
      <c r="R144" s="167"/>
      <c r="S144" s="167"/>
      <c r="T144" s="168"/>
      <c r="AT144" s="163" t="s">
        <v>154</v>
      </c>
      <c r="AU144" s="163" t="s">
        <v>86</v>
      </c>
      <c r="AV144" s="13" t="s">
        <v>86</v>
      </c>
      <c r="AW144" s="13" t="s">
        <v>34</v>
      </c>
      <c r="AX144" s="13" t="s">
        <v>19</v>
      </c>
      <c r="AY144" s="163" t="s">
        <v>145</v>
      </c>
    </row>
    <row r="145" spans="2:51" s="13" customFormat="1" ht="12" hidden="1">
      <c r="B145" s="161"/>
      <c r="D145" s="162" t="s">
        <v>154</v>
      </c>
      <c r="F145" s="164" t="s">
        <v>1152</v>
      </c>
      <c r="H145" s="165">
        <v>0</v>
      </c>
      <c r="L145" s="161"/>
      <c r="M145" s="166"/>
      <c r="N145" s="167"/>
      <c r="O145" s="167"/>
      <c r="P145" s="167"/>
      <c r="Q145" s="167"/>
      <c r="R145" s="167"/>
      <c r="S145" s="167"/>
      <c r="T145" s="168"/>
      <c r="AT145" s="163" t="s">
        <v>154</v>
      </c>
      <c r="AU145" s="163" t="s">
        <v>86</v>
      </c>
      <c r="AV145" s="13" t="s">
        <v>86</v>
      </c>
      <c r="AW145" s="13" t="s">
        <v>3</v>
      </c>
      <c r="AX145" s="13" t="s">
        <v>19</v>
      </c>
      <c r="AY145" s="163" t="s">
        <v>145</v>
      </c>
    </row>
    <row r="146" spans="1:65" s="2" customFormat="1" ht="21.75" customHeight="1">
      <c r="A146" s="30"/>
      <c r="B146" s="147"/>
      <c r="C146" s="148" t="s">
        <v>177</v>
      </c>
      <c r="D146" s="148" t="s">
        <v>148</v>
      </c>
      <c r="E146" s="149" t="s">
        <v>281</v>
      </c>
      <c r="F146" s="150" t="s">
        <v>282</v>
      </c>
      <c r="G146" s="151" t="s">
        <v>151</v>
      </c>
      <c r="H146" s="152">
        <v>6.975</v>
      </c>
      <c r="I146" s="153">
        <v>0</v>
      </c>
      <c r="J146" s="153">
        <f>ROUND(I146*H146,2)</f>
        <v>0</v>
      </c>
      <c r="K146" s="154"/>
      <c r="L146" s="31"/>
      <c r="M146" s="155" t="s">
        <v>1</v>
      </c>
      <c r="N146" s="156" t="s">
        <v>44</v>
      </c>
      <c r="O146" s="157">
        <v>0.328</v>
      </c>
      <c r="P146" s="157">
        <f>O146*H146</f>
        <v>2.2878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9" t="s">
        <v>152</v>
      </c>
      <c r="AT146" s="159" t="s">
        <v>148</v>
      </c>
      <c r="AU146" s="159" t="s">
        <v>86</v>
      </c>
      <c r="AY146" s="18" t="s">
        <v>145</v>
      </c>
      <c r="BE146" s="160">
        <f>IF(N146="základní",J146,0)</f>
        <v>0</v>
      </c>
      <c r="BF146" s="160">
        <f>IF(N146="snížená",J146,0)</f>
        <v>0</v>
      </c>
      <c r="BG146" s="160">
        <f>IF(N146="zákl. přenesená",J146,0)</f>
        <v>0</v>
      </c>
      <c r="BH146" s="160">
        <f>IF(N146="sníž. přenesená",J146,0)</f>
        <v>0</v>
      </c>
      <c r="BI146" s="160">
        <f>IF(N146="nulová",J146,0)</f>
        <v>0</v>
      </c>
      <c r="BJ146" s="18" t="s">
        <v>19</v>
      </c>
      <c r="BK146" s="160">
        <f>ROUND(I146*H146,2)</f>
        <v>0</v>
      </c>
      <c r="BL146" s="18" t="s">
        <v>152</v>
      </c>
      <c r="BM146" s="159" t="s">
        <v>1153</v>
      </c>
    </row>
    <row r="147" spans="2:51" s="15" customFormat="1" ht="12">
      <c r="B147" s="176"/>
      <c r="D147" s="162" t="s">
        <v>154</v>
      </c>
      <c r="E147" s="177" t="s">
        <v>1</v>
      </c>
      <c r="F147" s="178" t="s">
        <v>1154</v>
      </c>
      <c r="H147" s="177" t="s">
        <v>1</v>
      </c>
      <c r="L147" s="176"/>
      <c r="M147" s="179"/>
      <c r="N147" s="180"/>
      <c r="O147" s="180"/>
      <c r="P147" s="180"/>
      <c r="Q147" s="180"/>
      <c r="R147" s="180"/>
      <c r="S147" s="180"/>
      <c r="T147" s="181"/>
      <c r="AT147" s="177" t="s">
        <v>154</v>
      </c>
      <c r="AU147" s="177" t="s">
        <v>86</v>
      </c>
      <c r="AV147" s="15" t="s">
        <v>19</v>
      </c>
      <c r="AW147" s="15" t="s">
        <v>34</v>
      </c>
      <c r="AX147" s="15" t="s">
        <v>79</v>
      </c>
      <c r="AY147" s="177" t="s">
        <v>145</v>
      </c>
    </row>
    <row r="148" spans="2:51" s="13" customFormat="1" ht="12">
      <c r="B148" s="161"/>
      <c r="D148" s="162" t="s">
        <v>154</v>
      </c>
      <c r="E148" s="163" t="s">
        <v>1</v>
      </c>
      <c r="F148" s="164" t="s">
        <v>1155</v>
      </c>
      <c r="H148" s="165">
        <v>6.975</v>
      </c>
      <c r="L148" s="161"/>
      <c r="M148" s="166"/>
      <c r="N148" s="167"/>
      <c r="O148" s="167"/>
      <c r="P148" s="167"/>
      <c r="Q148" s="167"/>
      <c r="R148" s="167"/>
      <c r="S148" s="167"/>
      <c r="T148" s="168"/>
      <c r="AT148" s="163" t="s">
        <v>154</v>
      </c>
      <c r="AU148" s="163" t="s">
        <v>86</v>
      </c>
      <c r="AV148" s="13" t="s">
        <v>86</v>
      </c>
      <c r="AW148" s="13" t="s">
        <v>34</v>
      </c>
      <c r="AX148" s="13" t="s">
        <v>19</v>
      </c>
      <c r="AY148" s="163" t="s">
        <v>145</v>
      </c>
    </row>
    <row r="149" spans="1:65" s="2" customFormat="1" ht="21.75" customHeight="1">
      <c r="A149" s="30"/>
      <c r="B149" s="147"/>
      <c r="C149" s="148" t="s">
        <v>188</v>
      </c>
      <c r="D149" s="148" t="s">
        <v>148</v>
      </c>
      <c r="E149" s="149" t="s">
        <v>285</v>
      </c>
      <c r="F149" s="150" t="s">
        <v>286</v>
      </c>
      <c r="G149" s="151" t="s">
        <v>151</v>
      </c>
      <c r="H149" s="152">
        <v>0.36</v>
      </c>
      <c r="I149" s="153">
        <v>0</v>
      </c>
      <c r="J149" s="153">
        <f>ROUND(I149*H149,2)</f>
        <v>0</v>
      </c>
      <c r="K149" s="154"/>
      <c r="L149" s="31"/>
      <c r="M149" s="155" t="s">
        <v>1</v>
      </c>
      <c r="N149" s="156" t="s">
        <v>44</v>
      </c>
      <c r="O149" s="157">
        <v>1.789</v>
      </c>
      <c r="P149" s="157">
        <f>O149*H149</f>
        <v>0.64404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9" t="s">
        <v>152</v>
      </c>
      <c r="AT149" s="159" t="s">
        <v>148</v>
      </c>
      <c r="AU149" s="159" t="s">
        <v>86</v>
      </c>
      <c r="AY149" s="18" t="s">
        <v>145</v>
      </c>
      <c r="BE149" s="160">
        <f>IF(N149="základní",J149,0)</f>
        <v>0</v>
      </c>
      <c r="BF149" s="160">
        <f>IF(N149="snížená",J149,0)</f>
        <v>0</v>
      </c>
      <c r="BG149" s="160">
        <f>IF(N149="zákl. přenesená",J149,0)</f>
        <v>0</v>
      </c>
      <c r="BH149" s="160">
        <f>IF(N149="sníž. přenesená",J149,0)</f>
        <v>0</v>
      </c>
      <c r="BI149" s="160">
        <f>IF(N149="nulová",J149,0)</f>
        <v>0</v>
      </c>
      <c r="BJ149" s="18" t="s">
        <v>19</v>
      </c>
      <c r="BK149" s="160">
        <f>ROUND(I149*H149,2)</f>
        <v>0</v>
      </c>
      <c r="BL149" s="18" t="s">
        <v>152</v>
      </c>
      <c r="BM149" s="159" t="s">
        <v>1156</v>
      </c>
    </row>
    <row r="150" spans="2:51" s="13" customFormat="1" ht="12">
      <c r="B150" s="161"/>
      <c r="D150" s="162" t="s">
        <v>154</v>
      </c>
      <c r="E150" s="163" t="s">
        <v>1</v>
      </c>
      <c r="F150" s="164" t="s">
        <v>1157</v>
      </c>
      <c r="H150" s="165">
        <v>0.36</v>
      </c>
      <c r="L150" s="161"/>
      <c r="M150" s="166"/>
      <c r="N150" s="167"/>
      <c r="O150" s="167"/>
      <c r="P150" s="167"/>
      <c r="Q150" s="167"/>
      <c r="R150" s="167"/>
      <c r="S150" s="167"/>
      <c r="T150" s="168"/>
      <c r="AT150" s="163" t="s">
        <v>154</v>
      </c>
      <c r="AU150" s="163" t="s">
        <v>86</v>
      </c>
      <c r="AV150" s="13" t="s">
        <v>86</v>
      </c>
      <c r="AW150" s="13" t="s">
        <v>34</v>
      </c>
      <c r="AX150" s="13" t="s">
        <v>19</v>
      </c>
      <c r="AY150" s="163" t="s">
        <v>145</v>
      </c>
    </row>
    <row r="151" spans="1:65" s="2" customFormat="1" ht="16.5" customHeight="1">
      <c r="A151" s="30"/>
      <c r="B151" s="147"/>
      <c r="C151" s="182" t="s">
        <v>196</v>
      </c>
      <c r="D151" s="182" t="s">
        <v>233</v>
      </c>
      <c r="E151" s="183" t="s">
        <v>1046</v>
      </c>
      <c r="F151" s="184" t="s">
        <v>1047</v>
      </c>
      <c r="G151" s="185" t="s">
        <v>160</v>
      </c>
      <c r="H151" s="186">
        <v>0.72</v>
      </c>
      <c r="I151" s="187">
        <v>0</v>
      </c>
      <c r="J151" s="187">
        <f>ROUND(I151*H151,2)</f>
        <v>0</v>
      </c>
      <c r="K151" s="188"/>
      <c r="L151" s="189"/>
      <c r="M151" s="190" t="s">
        <v>1</v>
      </c>
      <c r="N151" s="191" t="s">
        <v>44</v>
      </c>
      <c r="O151" s="157">
        <v>0</v>
      </c>
      <c r="P151" s="157">
        <f>O151*H151</f>
        <v>0</v>
      </c>
      <c r="Q151" s="157">
        <v>1</v>
      </c>
      <c r="R151" s="157">
        <f>Q151*H151</f>
        <v>0.72</v>
      </c>
      <c r="S151" s="157">
        <v>0</v>
      </c>
      <c r="T151" s="158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9" t="s">
        <v>196</v>
      </c>
      <c r="AT151" s="159" t="s">
        <v>233</v>
      </c>
      <c r="AU151" s="159" t="s">
        <v>86</v>
      </c>
      <c r="AY151" s="18" t="s">
        <v>145</v>
      </c>
      <c r="BE151" s="160">
        <f>IF(N151="základní",J151,0)</f>
        <v>0</v>
      </c>
      <c r="BF151" s="160">
        <f>IF(N151="snížená",J151,0)</f>
        <v>0</v>
      </c>
      <c r="BG151" s="160">
        <f>IF(N151="zákl. přenesená",J151,0)</f>
        <v>0</v>
      </c>
      <c r="BH151" s="160">
        <f>IF(N151="sníž. přenesená",J151,0)</f>
        <v>0</v>
      </c>
      <c r="BI151" s="160">
        <f>IF(N151="nulová",J151,0)</f>
        <v>0</v>
      </c>
      <c r="BJ151" s="18" t="s">
        <v>19</v>
      </c>
      <c r="BK151" s="160">
        <f>ROUND(I151*H151,2)</f>
        <v>0</v>
      </c>
      <c r="BL151" s="18" t="s">
        <v>152</v>
      </c>
      <c r="BM151" s="159" t="s">
        <v>1158</v>
      </c>
    </row>
    <row r="152" spans="2:51" s="13" customFormat="1" ht="12">
      <c r="B152" s="161"/>
      <c r="D152" s="162" t="s">
        <v>154</v>
      </c>
      <c r="F152" s="164" t="s">
        <v>1159</v>
      </c>
      <c r="H152" s="165">
        <v>0.72</v>
      </c>
      <c r="L152" s="161"/>
      <c r="M152" s="166"/>
      <c r="N152" s="167"/>
      <c r="O152" s="167"/>
      <c r="P152" s="167"/>
      <c r="Q152" s="167"/>
      <c r="R152" s="167"/>
      <c r="S152" s="167"/>
      <c r="T152" s="168"/>
      <c r="AT152" s="163" t="s">
        <v>154</v>
      </c>
      <c r="AU152" s="163" t="s">
        <v>86</v>
      </c>
      <c r="AV152" s="13" t="s">
        <v>86</v>
      </c>
      <c r="AW152" s="13" t="s">
        <v>3</v>
      </c>
      <c r="AX152" s="13" t="s">
        <v>19</v>
      </c>
      <c r="AY152" s="163" t="s">
        <v>145</v>
      </c>
    </row>
    <row r="153" spans="2:63" s="12" customFormat="1" ht="22.9" customHeight="1">
      <c r="B153" s="135"/>
      <c r="D153" s="136" t="s">
        <v>78</v>
      </c>
      <c r="E153" s="145" t="s">
        <v>86</v>
      </c>
      <c r="F153" s="145" t="s">
        <v>1050</v>
      </c>
      <c r="J153" s="146">
        <f>BK153</f>
        <v>0</v>
      </c>
      <c r="L153" s="135"/>
      <c r="M153" s="139"/>
      <c r="N153" s="140"/>
      <c r="O153" s="140"/>
      <c r="P153" s="141">
        <f>SUM(P154:P155)</f>
        <v>0.0475</v>
      </c>
      <c r="Q153" s="140"/>
      <c r="R153" s="141">
        <f>SUM(R154:R155)</f>
        <v>0</v>
      </c>
      <c r="S153" s="140"/>
      <c r="T153" s="142">
        <f>SUM(T154:T155)</f>
        <v>0</v>
      </c>
      <c r="AR153" s="136" t="s">
        <v>19</v>
      </c>
      <c r="AT153" s="143" t="s">
        <v>78</v>
      </c>
      <c r="AU153" s="143" t="s">
        <v>19</v>
      </c>
      <c r="AY153" s="136" t="s">
        <v>145</v>
      </c>
      <c r="BK153" s="144">
        <f>SUM(BK154:BK155)</f>
        <v>0</v>
      </c>
    </row>
    <row r="154" spans="1:65" s="2" customFormat="1" ht="21.75" customHeight="1">
      <c r="A154" s="30"/>
      <c r="B154" s="147"/>
      <c r="C154" s="148" t="s">
        <v>146</v>
      </c>
      <c r="D154" s="148" t="s">
        <v>148</v>
      </c>
      <c r="E154" s="149" t="s">
        <v>1051</v>
      </c>
      <c r="F154" s="150" t="s">
        <v>1052</v>
      </c>
      <c r="G154" s="151" t="s">
        <v>215</v>
      </c>
      <c r="H154" s="152">
        <v>9.5</v>
      </c>
      <c r="I154" s="153">
        <v>0</v>
      </c>
      <c r="J154" s="153">
        <f>ROUND(I154*H154,2)</f>
        <v>0</v>
      </c>
      <c r="K154" s="154"/>
      <c r="L154" s="31"/>
      <c r="M154" s="155" t="s">
        <v>1</v>
      </c>
      <c r="N154" s="156" t="s">
        <v>44</v>
      </c>
      <c r="O154" s="157">
        <v>0.005</v>
      </c>
      <c r="P154" s="157">
        <f>O154*H154</f>
        <v>0.0475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9" t="s">
        <v>152</v>
      </c>
      <c r="AT154" s="159" t="s">
        <v>148</v>
      </c>
      <c r="AU154" s="159" t="s">
        <v>86</v>
      </c>
      <c r="AY154" s="18" t="s">
        <v>145</v>
      </c>
      <c r="BE154" s="160">
        <f>IF(N154="základní",J154,0)</f>
        <v>0</v>
      </c>
      <c r="BF154" s="160">
        <f>IF(N154="snížená",J154,0)</f>
        <v>0</v>
      </c>
      <c r="BG154" s="160">
        <f>IF(N154="zákl. přenesená",J154,0)</f>
        <v>0</v>
      </c>
      <c r="BH154" s="160">
        <f>IF(N154="sníž. přenesená",J154,0)</f>
        <v>0</v>
      </c>
      <c r="BI154" s="160">
        <f>IF(N154="nulová",J154,0)</f>
        <v>0</v>
      </c>
      <c r="BJ154" s="18" t="s">
        <v>19</v>
      </c>
      <c r="BK154" s="160">
        <f>ROUND(I154*H154,2)</f>
        <v>0</v>
      </c>
      <c r="BL154" s="18" t="s">
        <v>152</v>
      </c>
      <c r="BM154" s="159" t="s">
        <v>1160</v>
      </c>
    </row>
    <row r="155" spans="2:51" s="13" customFormat="1" ht="12">
      <c r="B155" s="161"/>
      <c r="D155" s="162" t="s">
        <v>154</v>
      </c>
      <c r="E155" s="163" t="s">
        <v>1</v>
      </c>
      <c r="F155" s="164" t="s">
        <v>1161</v>
      </c>
      <c r="H155" s="165">
        <v>9.5</v>
      </c>
      <c r="L155" s="161"/>
      <c r="M155" s="166"/>
      <c r="N155" s="167"/>
      <c r="O155" s="167"/>
      <c r="P155" s="167"/>
      <c r="Q155" s="167"/>
      <c r="R155" s="167"/>
      <c r="S155" s="167"/>
      <c r="T155" s="168"/>
      <c r="AT155" s="163" t="s">
        <v>154</v>
      </c>
      <c r="AU155" s="163" t="s">
        <v>86</v>
      </c>
      <c r="AV155" s="13" t="s">
        <v>86</v>
      </c>
      <c r="AW155" s="13" t="s">
        <v>34</v>
      </c>
      <c r="AX155" s="13" t="s">
        <v>19</v>
      </c>
      <c r="AY155" s="163" t="s">
        <v>145</v>
      </c>
    </row>
    <row r="156" spans="2:63" s="12" customFormat="1" ht="22.9" customHeight="1">
      <c r="B156" s="135"/>
      <c r="D156" s="136" t="s">
        <v>78</v>
      </c>
      <c r="E156" s="145" t="s">
        <v>97</v>
      </c>
      <c r="F156" s="145" t="s">
        <v>294</v>
      </c>
      <c r="J156" s="146">
        <f>BK156</f>
        <v>0</v>
      </c>
      <c r="L156" s="135"/>
      <c r="M156" s="139"/>
      <c r="N156" s="140"/>
      <c r="O156" s="140"/>
      <c r="P156" s="141">
        <f>SUM(P157:P158)</f>
        <v>1.417</v>
      </c>
      <c r="Q156" s="140"/>
      <c r="R156" s="141">
        <f>SUM(R157:R158)</f>
        <v>2.92542</v>
      </c>
      <c r="S156" s="140"/>
      <c r="T156" s="142">
        <f>SUM(T157:T158)</f>
        <v>0</v>
      </c>
      <c r="AR156" s="136" t="s">
        <v>19</v>
      </c>
      <c r="AT156" s="143" t="s">
        <v>78</v>
      </c>
      <c r="AU156" s="143" t="s">
        <v>19</v>
      </c>
      <c r="AY156" s="136" t="s">
        <v>145</v>
      </c>
      <c r="BK156" s="144">
        <f>SUM(BK157:BK158)</f>
        <v>0</v>
      </c>
    </row>
    <row r="157" spans="1:65" s="2" customFormat="1" ht="21.75" customHeight="1">
      <c r="A157" s="30"/>
      <c r="B157" s="147"/>
      <c r="C157" s="148" t="s">
        <v>24</v>
      </c>
      <c r="D157" s="148" t="s">
        <v>148</v>
      </c>
      <c r="E157" s="149" t="s">
        <v>1162</v>
      </c>
      <c r="F157" s="150" t="s">
        <v>1163</v>
      </c>
      <c r="G157" s="151" t="s">
        <v>231</v>
      </c>
      <c r="H157" s="152">
        <v>1</v>
      </c>
      <c r="I157" s="153">
        <v>0</v>
      </c>
      <c r="J157" s="153">
        <f>ROUND(I157*H157,2)</f>
        <v>0</v>
      </c>
      <c r="K157" s="154"/>
      <c r="L157" s="31"/>
      <c r="M157" s="155" t="s">
        <v>1</v>
      </c>
      <c r="N157" s="156" t="s">
        <v>44</v>
      </c>
      <c r="O157" s="157">
        <v>1.417</v>
      </c>
      <c r="P157" s="157">
        <f>O157*H157</f>
        <v>1.417</v>
      </c>
      <c r="Q157" s="157">
        <v>2.92542</v>
      </c>
      <c r="R157" s="157">
        <f>Q157*H157</f>
        <v>2.92542</v>
      </c>
      <c r="S157" s="157">
        <v>0</v>
      </c>
      <c r="T157" s="158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9" t="s">
        <v>152</v>
      </c>
      <c r="AT157" s="159" t="s">
        <v>148</v>
      </c>
      <c r="AU157" s="159" t="s">
        <v>86</v>
      </c>
      <c r="AY157" s="18" t="s">
        <v>145</v>
      </c>
      <c r="BE157" s="160">
        <f>IF(N157="základní",J157,0)</f>
        <v>0</v>
      </c>
      <c r="BF157" s="160">
        <f>IF(N157="snížená",J157,0)</f>
        <v>0</v>
      </c>
      <c r="BG157" s="160">
        <f>IF(N157="zákl. přenesená",J157,0)</f>
        <v>0</v>
      </c>
      <c r="BH157" s="160">
        <f>IF(N157="sníž. přenesená",J157,0)</f>
        <v>0</v>
      </c>
      <c r="BI157" s="160">
        <f>IF(N157="nulová",J157,0)</f>
        <v>0</v>
      </c>
      <c r="BJ157" s="18" t="s">
        <v>19</v>
      </c>
      <c r="BK157" s="160">
        <f>ROUND(I157*H157,2)</f>
        <v>0</v>
      </c>
      <c r="BL157" s="18" t="s">
        <v>152</v>
      </c>
      <c r="BM157" s="159" t="s">
        <v>1164</v>
      </c>
    </row>
    <row r="158" spans="1:47" s="2" customFormat="1" ht="29.25">
      <c r="A158" s="30"/>
      <c r="B158" s="31"/>
      <c r="C158" s="30"/>
      <c r="D158" s="162" t="s">
        <v>251</v>
      </c>
      <c r="E158" s="30"/>
      <c r="F158" s="192" t="s">
        <v>1207</v>
      </c>
      <c r="G158" s="30"/>
      <c r="H158" s="30"/>
      <c r="I158" s="30"/>
      <c r="J158" s="30"/>
      <c r="K158" s="30"/>
      <c r="L158" s="31"/>
      <c r="M158" s="193"/>
      <c r="N158" s="194"/>
      <c r="O158" s="56"/>
      <c r="P158" s="56"/>
      <c r="Q158" s="56"/>
      <c r="R158" s="56"/>
      <c r="S158" s="56"/>
      <c r="T158" s="57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8" t="s">
        <v>251</v>
      </c>
      <c r="AU158" s="18" t="s">
        <v>86</v>
      </c>
    </row>
    <row r="159" spans="2:63" s="12" customFormat="1" ht="22.9" customHeight="1">
      <c r="B159" s="135"/>
      <c r="D159" s="136" t="s">
        <v>78</v>
      </c>
      <c r="E159" s="145" t="s">
        <v>152</v>
      </c>
      <c r="F159" s="145" t="s">
        <v>304</v>
      </c>
      <c r="J159" s="146">
        <f>BK159</f>
        <v>0</v>
      </c>
      <c r="L159" s="135"/>
      <c r="M159" s="139"/>
      <c r="N159" s="140"/>
      <c r="O159" s="140"/>
      <c r="P159" s="141">
        <f>SUM(P160:P161)</f>
        <v>0.23706</v>
      </c>
      <c r="Q159" s="140"/>
      <c r="R159" s="141">
        <f>SUM(R160:R161)</f>
        <v>0</v>
      </c>
      <c r="S159" s="140"/>
      <c r="T159" s="142">
        <f>SUM(T160:T161)</f>
        <v>0</v>
      </c>
      <c r="AR159" s="136" t="s">
        <v>19</v>
      </c>
      <c r="AT159" s="143" t="s">
        <v>78</v>
      </c>
      <c r="AU159" s="143" t="s">
        <v>19</v>
      </c>
      <c r="AY159" s="136" t="s">
        <v>145</v>
      </c>
      <c r="BK159" s="144">
        <f>SUM(BK160:BK161)</f>
        <v>0</v>
      </c>
    </row>
    <row r="160" spans="1:65" s="2" customFormat="1" ht="16.5" customHeight="1">
      <c r="A160" s="30"/>
      <c r="B160" s="147"/>
      <c r="C160" s="148" t="s">
        <v>212</v>
      </c>
      <c r="D160" s="148" t="s">
        <v>148</v>
      </c>
      <c r="E160" s="149" t="s">
        <v>1055</v>
      </c>
      <c r="F160" s="150" t="s">
        <v>1056</v>
      </c>
      <c r="G160" s="151" t="s">
        <v>151</v>
      </c>
      <c r="H160" s="152">
        <v>0.18</v>
      </c>
      <c r="I160" s="153">
        <v>0</v>
      </c>
      <c r="J160" s="153">
        <f>ROUND(I160*H160,2)</f>
        <v>0</v>
      </c>
      <c r="K160" s="154"/>
      <c r="L160" s="31"/>
      <c r="M160" s="155" t="s">
        <v>1</v>
      </c>
      <c r="N160" s="156" t="s">
        <v>44</v>
      </c>
      <c r="O160" s="157">
        <v>1.317</v>
      </c>
      <c r="P160" s="157">
        <f>O160*H160</f>
        <v>0.23706</v>
      </c>
      <c r="Q160" s="157">
        <v>0</v>
      </c>
      <c r="R160" s="157">
        <f>Q160*H160</f>
        <v>0</v>
      </c>
      <c r="S160" s="157">
        <v>0</v>
      </c>
      <c r="T160" s="158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9" t="s">
        <v>152</v>
      </c>
      <c r="AT160" s="159" t="s">
        <v>148</v>
      </c>
      <c r="AU160" s="159" t="s">
        <v>86</v>
      </c>
      <c r="AY160" s="18" t="s">
        <v>145</v>
      </c>
      <c r="BE160" s="160">
        <f>IF(N160="základní",J160,0)</f>
        <v>0</v>
      </c>
      <c r="BF160" s="160">
        <f>IF(N160="snížená",J160,0)</f>
        <v>0</v>
      </c>
      <c r="BG160" s="160">
        <f>IF(N160="zákl. přenesená",J160,0)</f>
        <v>0</v>
      </c>
      <c r="BH160" s="160">
        <f>IF(N160="sníž. přenesená",J160,0)</f>
        <v>0</v>
      </c>
      <c r="BI160" s="160">
        <f>IF(N160="nulová",J160,0)</f>
        <v>0</v>
      </c>
      <c r="BJ160" s="18" t="s">
        <v>19</v>
      </c>
      <c r="BK160" s="160">
        <f>ROUND(I160*H160,2)</f>
        <v>0</v>
      </c>
      <c r="BL160" s="18" t="s">
        <v>152</v>
      </c>
      <c r="BM160" s="159" t="s">
        <v>1165</v>
      </c>
    </row>
    <row r="161" spans="2:51" s="13" customFormat="1" ht="12">
      <c r="B161" s="161"/>
      <c r="D161" s="162" t="s">
        <v>154</v>
      </c>
      <c r="E161" s="163" t="s">
        <v>1</v>
      </c>
      <c r="F161" s="164" t="s">
        <v>1166</v>
      </c>
      <c r="H161" s="165">
        <v>0.18</v>
      </c>
      <c r="L161" s="161"/>
      <c r="M161" s="166"/>
      <c r="N161" s="167"/>
      <c r="O161" s="167"/>
      <c r="P161" s="167"/>
      <c r="Q161" s="167"/>
      <c r="R161" s="167"/>
      <c r="S161" s="167"/>
      <c r="T161" s="168"/>
      <c r="AT161" s="163" t="s">
        <v>154</v>
      </c>
      <c r="AU161" s="163" t="s">
        <v>86</v>
      </c>
      <c r="AV161" s="13" t="s">
        <v>86</v>
      </c>
      <c r="AW161" s="13" t="s">
        <v>34</v>
      </c>
      <c r="AX161" s="13" t="s">
        <v>19</v>
      </c>
      <c r="AY161" s="163" t="s">
        <v>145</v>
      </c>
    </row>
    <row r="162" spans="2:63" s="12" customFormat="1" ht="22.9" customHeight="1">
      <c r="B162" s="135"/>
      <c r="D162" s="136" t="s">
        <v>78</v>
      </c>
      <c r="E162" s="145" t="s">
        <v>196</v>
      </c>
      <c r="F162" s="145" t="s">
        <v>396</v>
      </c>
      <c r="J162" s="146">
        <f>BK162</f>
        <v>0</v>
      </c>
      <c r="L162" s="135"/>
      <c r="M162" s="139"/>
      <c r="N162" s="140"/>
      <c r="O162" s="140"/>
      <c r="P162" s="141">
        <f>SUM(P163:P187)</f>
        <v>4.6899999999999995</v>
      </c>
      <c r="Q162" s="140"/>
      <c r="R162" s="141">
        <f>SUM(R163:R187)</f>
        <v>4.055696</v>
      </c>
      <c r="S162" s="140"/>
      <c r="T162" s="142">
        <f>SUM(T163:T187)</f>
        <v>0</v>
      </c>
      <c r="AR162" s="136" t="s">
        <v>19</v>
      </c>
      <c r="AT162" s="143" t="s">
        <v>78</v>
      </c>
      <c r="AU162" s="143" t="s">
        <v>19</v>
      </c>
      <c r="AY162" s="136" t="s">
        <v>145</v>
      </c>
      <c r="BK162" s="144">
        <f>SUM(BK163:BK187)</f>
        <v>0</v>
      </c>
    </row>
    <row r="163" spans="1:65" s="2" customFormat="1" ht="21.75" customHeight="1">
      <c r="A163" s="30"/>
      <c r="B163" s="147"/>
      <c r="C163" s="148" t="s">
        <v>219</v>
      </c>
      <c r="D163" s="148" t="s">
        <v>148</v>
      </c>
      <c r="E163" s="149" t="s">
        <v>1167</v>
      </c>
      <c r="F163" s="150" t="s">
        <v>1168</v>
      </c>
      <c r="G163" s="151" t="s">
        <v>180</v>
      </c>
      <c r="H163" s="152">
        <v>2</v>
      </c>
      <c r="I163" s="153">
        <v>0</v>
      </c>
      <c r="J163" s="153">
        <f>ROUND(I163*H163,2)</f>
        <v>0</v>
      </c>
      <c r="K163" s="154"/>
      <c r="L163" s="31"/>
      <c r="M163" s="155" t="s">
        <v>1</v>
      </c>
      <c r="N163" s="156" t="s">
        <v>44</v>
      </c>
      <c r="O163" s="157">
        <v>0.207</v>
      </c>
      <c r="P163" s="157">
        <f>O163*H163</f>
        <v>0.414</v>
      </c>
      <c r="Q163" s="157">
        <v>6E-06</v>
      </c>
      <c r="R163" s="157">
        <f>Q163*H163</f>
        <v>1.2E-05</v>
      </c>
      <c r="S163" s="157">
        <v>0</v>
      </c>
      <c r="T163" s="158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9" t="s">
        <v>152</v>
      </c>
      <c r="AT163" s="159" t="s">
        <v>148</v>
      </c>
      <c r="AU163" s="159" t="s">
        <v>86</v>
      </c>
      <c r="AY163" s="18" t="s">
        <v>145</v>
      </c>
      <c r="BE163" s="160">
        <f>IF(N163="základní",J163,0)</f>
        <v>0</v>
      </c>
      <c r="BF163" s="160">
        <f>IF(N163="snížená",J163,0)</f>
        <v>0</v>
      </c>
      <c r="BG163" s="160">
        <f>IF(N163="zákl. přenesená",J163,0)</f>
        <v>0</v>
      </c>
      <c r="BH163" s="160">
        <f>IF(N163="sníž. přenesená",J163,0)</f>
        <v>0</v>
      </c>
      <c r="BI163" s="160">
        <f>IF(N163="nulová",J163,0)</f>
        <v>0</v>
      </c>
      <c r="BJ163" s="18" t="s">
        <v>19</v>
      </c>
      <c r="BK163" s="160">
        <f>ROUND(I163*H163,2)</f>
        <v>0</v>
      </c>
      <c r="BL163" s="18" t="s">
        <v>152</v>
      </c>
      <c r="BM163" s="159" t="s">
        <v>1169</v>
      </c>
    </row>
    <row r="164" spans="2:51" s="15" customFormat="1" ht="12">
      <c r="B164" s="176"/>
      <c r="D164" s="162" t="s">
        <v>154</v>
      </c>
      <c r="E164" s="177" t="s">
        <v>1</v>
      </c>
      <c r="F164" s="178" t="s">
        <v>1170</v>
      </c>
      <c r="H164" s="177" t="s">
        <v>1</v>
      </c>
      <c r="L164" s="176"/>
      <c r="M164" s="179"/>
      <c r="N164" s="180"/>
      <c r="O164" s="180"/>
      <c r="P164" s="180"/>
      <c r="Q164" s="180"/>
      <c r="R164" s="180"/>
      <c r="S164" s="180"/>
      <c r="T164" s="181"/>
      <c r="AT164" s="177" t="s">
        <v>154</v>
      </c>
      <c r="AU164" s="177" t="s">
        <v>86</v>
      </c>
      <c r="AV164" s="15" t="s">
        <v>19</v>
      </c>
      <c r="AW164" s="15" t="s">
        <v>34</v>
      </c>
      <c r="AX164" s="15" t="s">
        <v>79</v>
      </c>
      <c r="AY164" s="177" t="s">
        <v>145</v>
      </c>
    </row>
    <row r="165" spans="2:51" s="13" customFormat="1" ht="12">
      <c r="B165" s="161"/>
      <c r="D165" s="162" t="s">
        <v>154</v>
      </c>
      <c r="E165" s="163" t="s">
        <v>1</v>
      </c>
      <c r="F165" s="164" t="s">
        <v>1171</v>
      </c>
      <c r="H165" s="165">
        <v>2</v>
      </c>
      <c r="L165" s="161"/>
      <c r="M165" s="166"/>
      <c r="N165" s="167"/>
      <c r="O165" s="167"/>
      <c r="P165" s="167"/>
      <c r="Q165" s="167"/>
      <c r="R165" s="167"/>
      <c r="S165" s="167"/>
      <c r="T165" s="168"/>
      <c r="AT165" s="163" t="s">
        <v>154</v>
      </c>
      <c r="AU165" s="163" t="s">
        <v>86</v>
      </c>
      <c r="AV165" s="13" t="s">
        <v>86</v>
      </c>
      <c r="AW165" s="13" t="s">
        <v>34</v>
      </c>
      <c r="AX165" s="13" t="s">
        <v>19</v>
      </c>
      <c r="AY165" s="163" t="s">
        <v>145</v>
      </c>
    </row>
    <row r="166" spans="1:65" s="2" customFormat="1" ht="16.5" customHeight="1">
      <c r="A166" s="30"/>
      <c r="B166" s="147"/>
      <c r="C166" s="182" t="s">
        <v>201</v>
      </c>
      <c r="D166" s="182" t="s">
        <v>233</v>
      </c>
      <c r="E166" s="183" t="s">
        <v>1172</v>
      </c>
      <c r="F166" s="184" t="s">
        <v>1173</v>
      </c>
      <c r="G166" s="185" t="s">
        <v>231</v>
      </c>
      <c r="H166" s="186">
        <v>1</v>
      </c>
      <c r="I166" s="187">
        <v>0</v>
      </c>
      <c r="J166" s="187">
        <f>ROUND(I166*H166,2)</f>
        <v>0</v>
      </c>
      <c r="K166" s="188"/>
      <c r="L166" s="189"/>
      <c r="M166" s="190" t="s">
        <v>1</v>
      </c>
      <c r="N166" s="191" t="s">
        <v>44</v>
      </c>
      <c r="O166" s="157">
        <v>0</v>
      </c>
      <c r="P166" s="157">
        <f>O166*H166</f>
        <v>0</v>
      </c>
      <c r="Q166" s="157">
        <v>0.0036</v>
      </c>
      <c r="R166" s="157">
        <f>Q166*H166</f>
        <v>0.0036</v>
      </c>
      <c r="S166" s="157">
        <v>0</v>
      </c>
      <c r="T166" s="158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9" t="s">
        <v>196</v>
      </c>
      <c r="AT166" s="159" t="s">
        <v>233</v>
      </c>
      <c r="AU166" s="159" t="s">
        <v>86</v>
      </c>
      <c r="AY166" s="18" t="s">
        <v>145</v>
      </c>
      <c r="BE166" s="160">
        <f>IF(N166="základní",J166,0)</f>
        <v>0</v>
      </c>
      <c r="BF166" s="160">
        <f>IF(N166="snížená",J166,0)</f>
        <v>0</v>
      </c>
      <c r="BG166" s="160">
        <f>IF(N166="zákl. přenesená",J166,0)</f>
        <v>0</v>
      </c>
      <c r="BH166" s="160">
        <f>IF(N166="sníž. přenesená",J166,0)</f>
        <v>0</v>
      </c>
      <c r="BI166" s="160">
        <f>IF(N166="nulová",J166,0)</f>
        <v>0</v>
      </c>
      <c r="BJ166" s="18" t="s">
        <v>19</v>
      </c>
      <c r="BK166" s="160">
        <f>ROUND(I166*H166,2)</f>
        <v>0</v>
      </c>
      <c r="BL166" s="18" t="s">
        <v>152</v>
      </c>
      <c r="BM166" s="159" t="s">
        <v>1174</v>
      </c>
    </row>
    <row r="167" spans="1:65" s="2" customFormat="1" ht="21.75" customHeight="1">
      <c r="A167" s="30"/>
      <c r="B167" s="147"/>
      <c r="C167" s="148" t="s">
        <v>228</v>
      </c>
      <c r="D167" s="148" t="s">
        <v>148</v>
      </c>
      <c r="E167" s="149" t="s">
        <v>1175</v>
      </c>
      <c r="F167" s="150" t="s">
        <v>1176</v>
      </c>
      <c r="G167" s="151" t="s">
        <v>231</v>
      </c>
      <c r="H167" s="152">
        <v>1</v>
      </c>
      <c r="I167" s="153">
        <v>0</v>
      </c>
      <c r="J167" s="153">
        <f>ROUND(I167*H167,2)</f>
        <v>0</v>
      </c>
      <c r="K167" s="154"/>
      <c r="L167" s="31"/>
      <c r="M167" s="155" t="s">
        <v>1</v>
      </c>
      <c r="N167" s="156" t="s">
        <v>44</v>
      </c>
      <c r="O167" s="157">
        <v>0.583</v>
      </c>
      <c r="P167" s="157">
        <f>O167*H167</f>
        <v>0.583</v>
      </c>
      <c r="Q167" s="157">
        <v>0.0580343</v>
      </c>
      <c r="R167" s="157">
        <f>Q167*H167</f>
        <v>0.0580343</v>
      </c>
      <c r="S167" s="157">
        <v>0</v>
      </c>
      <c r="T167" s="158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9" t="s">
        <v>152</v>
      </c>
      <c r="AT167" s="159" t="s">
        <v>148</v>
      </c>
      <c r="AU167" s="159" t="s">
        <v>86</v>
      </c>
      <c r="AY167" s="18" t="s">
        <v>145</v>
      </c>
      <c r="BE167" s="160">
        <f>IF(N167="základní",J167,0)</f>
        <v>0</v>
      </c>
      <c r="BF167" s="160">
        <f>IF(N167="snížená",J167,0)</f>
        <v>0</v>
      </c>
      <c r="BG167" s="160">
        <f>IF(N167="zákl. přenesená",J167,0)</f>
        <v>0</v>
      </c>
      <c r="BH167" s="160">
        <f>IF(N167="sníž. přenesená",J167,0)</f>
        <v>0</v>
      </c>
      <c r="BI167" s="160">
        <f>IF(N167="nulová",J167,0)</f>
        <v>0</v>
      </c>
      <c r="BJ167" s="18" t="s">
        <v>19</v>
      </c>
      <c r="BK167" s="160">
        <f>ROUND(I167*H167,2)</f>
        <v>0</v>
      </c>
      <c r="BL167" s="18" t="s">
        <v>152</v>
      </c>
      <c r="BM167" s="159" t="s">
        <v>1177</v>
      </c>
    </row>
    <row r="168" spans="2:51" s="15" customFormat="1" ht="12">
      <c r="B168" s="176"/>
      <c r="D168" s="162" t="s">
        <v>154</v>
      </c>
      <c r="E168" s="177" t="s">
        <v>1</v>
      </c>
      <c r="F168" s="178" t="s">
        <v>1178</v>
      </c>
      <c r="H168" s="177" t="s">
        <v>1</v>
      </c>
      <c r="L168" s="176"/>
      <c r="M168" s="179"/>
      <c r="N168" s="180"/>
      <c r="O168" s="180"/>
      <c r="P168" s="180"/>
      <c r="Q168" s="180"/>
      <c r="R168" s="180"/>
      <c r="S168" s="180"/>
      <c r="T168" s="181"/>
      <c r="AT168" s="177" t="s">
        <v>154</v>
      </c>
      <c r="AU168" s="177" t="s">
        <v>86</v>
      </c>
      <c r="AV168" s="15" t="s">
        <v>19</v>
      </c>
      <c r="AW168" s="15" t="s">
        <v>34</v>
      </c>
      <c r="AX168" s="15" t="s">
        <v>79</v>
      </c>
      <c r="AY168" s="177" t="s">
        <v>145</v>
      </c>
    </row>
    <row r="169" spans="2:51" s="13" customFormat="1" ht="12">
      <c r="B169" s="161"/>
      <c r="D169" s="162" t="s">
        <v>154</v>
      </c>
      <c r="E169" s="163" t="s">
        <v>1</v>
      </c>
      <c r="F169" s="164" t="s">
        <v>19</v>
      </c>
      <c r="H169" s="165">
        <v>1</v>
      </c>
      <c r="L169" s="161"/>
      <c r="M169" s="166"/>
      <c r="N169" s="167"/>
      <c r="O169" s="167"/>
      <c r="P169" s="167"/>
      <c r="Q169" s="167"/>
      <c r="R169" s="167"/>
      <c r="S169" s="167"/>
      <c r="T169" s="168"/>
      <c r="AT169" s="163" t="s">
        <v>154</v>
      </c>
      <c r="AU169" s="163" t="s">
        <v>86</v>
      </c>
      <c r="AV169" s="13" t="s">
        <v>86</v>
      </c>
      <c r="AW169" s="13" t="s">
        <v>34</v>
      </c>
      <c r="AX169" s="13" t="s">
        <v>79</v>
      </c>
      <c r="AY169" s="163" t="s">
        <v>145</v>
      </c>
    </row>
    <row r="170" spans="2:51" s="14" customFormat="1" ht="12">
      <c r="B170" s="169"/>
      <c r="D170" s="162" t="s">
        <v>154</v>
      </c>
      <c r="E170" s="170" t="s">
        <v>1</v>
      </c>
      <c r="F170" s="171" t="s">
        <v>187</v>
      </c>
      <c r="H170" s="172">
        <v>1</v>
      </c>
      <c r="L170" s="169"/>
      <c r="M170" s="173"/>
      <c r="N170" s="174"/>
      <c r="O170" s="174"/>
      <c r="P170" s="174"/>
      <c r="Q170" s="174"/>
      <c r="R170" s="174"/>
      <c r="S170" s="174"/>
      <c r="T170" s="175"/>
      <c r="AT170" s="170" t="s">
        <v>154</v>
      </c>
      <c r="AU170" s="170" t="s">
        <v>86</v>
      </c>
      <c r="AV170" s="14" t="s">
        <v>152</v>
      </c>
      <c r="AW170" s="14" t="s">
        <v>34</v>
      </c>
      <c r="AX170" s="14" t="s">
        <v>19</v>
      </c>
      <c r="AY170" s="170" t="s">
        <v>145</v>
      </c>
    </row>
    <row r="171" spans="1:65" s="2" customFormat="1" ht="21.75" customHeight="1">
      <c r="A171" s="30"/>
      <c r="B171" s="147"/>
      <c r="C171" s="148" t="s">
        <v>8</v>
      </c>
      <c r="D171" s="148" t="s">
        <v>148</v>
      </c>
      <c r="E171" s="149" t="s">
        <v>1179</v>
      </c>
      <c r="F171" s="150" t="s">
        <v>1180</v>
      </c>
      <c r="G171" s="151" t="s">
        <v>231</v>
      </c>
      <c r="H171" s="152">
        <v>1</v>
      </c>
      <c r="I171" s="153">
        <v>0</v>
      </c>
      <c r="J171" s="153">
        <f>ROUND(I171*H171,2)</f>
        <v>0</v>
      </c>
      <c r="K171" s="154"/>
      <c r="L171" s="31"/>
      <c r="M171" s="155" t="s">
        <v>1</v>
      </c>
      <c r="N171" s="156" t="s">
        <v>44</v>
      </c>
      <c r="O171" s="157">
        <v>0.166</v>
      </c>
      <c r="P171" s="157">
        <f>O171*H171</f>
        <v>0.166</v>
      </c>
      <c r="Q171" s="157">
        <v>0.0113568</v>
      </c>
      <c r="R171" s="157">
        <f>Q171*H171</f>
        <v>0.0113568</v>
      </c>
      <c r="S171" s="157">
        <v>0</v>
      </c>
      <c r="T171" s="158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9" t="s">
        <v>152</v>
      </c>
      <c r="AT171" s="159" t="s">
        <v>148</v>
      </c>
      <c r="AU171" s="159" t="s">
        <v>86</v>
      </c>
      <c r="AY171" s="18" t="s">
        <v>145</v>
      </c>
      <c r="BE171" s="160">
        <f>IF(N171="základní",J171,0)</f>
        <v>0</v>
      </c>
      <c r="BF171" s="160">
        <f>IF(N171="snížená",J171,0)</f>
        <v>0</v>
      </c>
      <c r="BG171" s="160">
        <f>IF(N171="zákl. přenesená",J171,0)</f>
        <v>0</v>
      </c>
      <c r="BH171" s="160">
        <f>IF(N171="sníž. přenesená",J171,0)</f>
        <v>0</v>
      </c>
      <c r="BI171" s="160">
        <f>IF(N171="nulová",J171,0)</f>
        <v>0</v>
      </c>
      <c r="BJ171" s="18" t="s">
        <v>19</v>
      </c>
      <c r="BK171" s="160">
        <f>ROUND(I171*H171,2)</f>
        <v>0</v>
      </c>
      <c r="BL171" s="18" t="s">
        <v>152</v>
      </c>
      <c r="BM171" s="159" t="s">
        <v>1181</v>
      </c>
    </row>
    <row r="172" spans="2:51" s="15" customFormat="1" ht="12">
      <c r="B172" s="176"/>
      <c r="D172" s="162" t="s">
        <v>154</v>
      </c>
      <c r="E172" s="177" t="s">
        <v>1</v>
      </c>
      <c r="F172" s="178" t="s">
        <v>1178</v>
      </c>
      <c r="H172" s="177" t="s">
        <v>1</v>
      </c>
      <c r="L172" s="176"/>
      <c r="M172" s="179"/>
      <c r="N172" s="180"/>
      <c r="O172" s="180"/>
      <c r="P172" s="180"/>
      <c r="Q172" s="180"/>
      <c r="R172" s="180"/>
      <c r="S172" s="180"/>
      <c r="T172" s="181"/>
      <c r="AT172" s="177" t="s">
        <v>154</v>
      </c>
      <c r="AU172" s="177" t="s">
        <v>86</v>
      </c>
      <c r="AV172" s="15" t="s">
        <v>19</v>
      </c>
      <c r="AW172" s="15" t="s">
        <v>34</v>
      </c>
      <c r="AX172" s="15" t="s">
        <v>79</v>
      </c>
      <c r="AY172" s="177" t="s">
        <v>145</v>
      </c>
    </row>
    <row r="173" spans="2:51" s="13" customFormat="1" ht="12">
      <c r="B173" s="161"/>
      <c r="D173" s="162" t="s">
        <v>154</v>
      </c>
      <c r="E173" s="163" t="s">
        <v>1</v>
      </c>
      <c r="F173" s="164" t="s">
        <v>19</v>
      </c>
      <c r="H173" s="165">
        <v>1</v>
      </c>
      <c r="L173" s="161"/>
      <c r="M173" s="166"/>
      <c r="N173" s="167"/>
      <c r="O173" s="167"/>
      <c r="P173" s="167"/>
      <c r="Q173" s="167"/>
      <c r="R173" s="167"/>
      <c r="S173" s="167"/>
      <c r="T173" s="168"/>
      <c r="AT173" s="163" t="s">
        <v>154</v>
      </c>
      <c r="AU173" s="163" t="s">
        <v>86</v>
      </c>
      <c r="AV173" s="13" t="s">
        <v>86</v>
      </c>
      <c r="AW173" s="13" t="s">
        <v>34</v>
      </c>
      <c r="AX173" s="13" t="s">
        <v>79</v>
      </c>
      <c r="AY173" s="163" t="s">
        <v>145</v>
      </c>
    </row>
    <row r="174" spans="2:51" s="14" customFormat="1" ht="12">
      <c r="B174" s="169"/>
      <c r="D174" s="162" t="s">
        <v>154</v>
      </c>
      <c r="E174" s="170" t="s">
        <v>1</v>
      </c>
      <c r="F174" s="171" t="s">
        <v>187</v>
      </c>
      <c r="H174" s="172">
        <v>1</v>
      </c>
      <c r="L174" s="169"/>
      <c r="M174" s="173"/>
      <c r="N174" s="174"/>
      <c r="O174" s="174"/>
      <c r="P174" s="174"/>
      <c r="Q174" s="174"/>
      <c r="R174" s="174"/>
      <c r="S174" s="174"/>
      <c r="T174" s="175"/>
      <c r="AT174" s="170" t="s">
        <v>154</v>
      </c>
      <c r="AU174" s="170" t="s">
        <v>86</v>
      </c>
      <c r="AV174" s="14" t="s">
        <v>152</v>
      </c>
      <c r="AW174" s="14" t="s">
        <v>34</v>
      </c>
      <c r="AX174" s="14" t="s">
        <v>19</v>
      </c>
      <c r="AY174" s="170" t="s">
        <v>145</v>
      </c>
    </row>
    <row r="175" spans="1:65" s="2" customFormat="1" ht="21.75" customHeight="1">
      <c r="A175" s="30"/>
      <c r="B175" s="147"/>
      <c r="C175" s="148" t="s">
        <v>181</v>
      </c>
      <c r="D175" s="148" t="s">
        <v>148</v>
      </c>
      <c r="E175" s="149" t="s">
        <v>1182</v>
      </c>
      <c r="F175" s="150" t="s">
        <v>1183</v>
      </c>
      <c r="G175" s="151" t="s">
        <v>231</v>
      </c>
      <c r="H175" s="152">
        <v>1</v>
      </c>
      <c r="I175" s="153">
        <v>0</v>
      </c>
      <c r="J175" s="153">
        <f>ROUND(I175*H175,2)</f>
        <v>0</v>
      </c>
      <c r="K175" s="154"/>
      <c r="L175" s="31"/>
      <c r="M175" s="155" t="s">
        <v>1</v>
      </c>
      <c r="N175" s="156" t="s">
        <v>44</v>
      </c>
      <c r="O175" s="157">
        <v>0.25</v>
      </c>
      <c r="P175" s="157">
        <f>O175*H175</f>
        <v>0.25</v>
      </c>
      <c r="Q175" s="157">
        <v>0.0062164</v>
      </c>
      <c r="R175" s="157">
        <f>Q175*H175</f>
        <v>0.0062164</v>
      </c>
      <c r="S175" s="157">
        <v>0</v>
      </c>
      <c r="T175" s="158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9" t="s">
        <v>152</v>
      </c>
      <c r="AT175" s="159" t="s">
        <v>148</v>
      </c>
      <c r="AU175" s="159" t="s">
        <v>86</v>
      </c>
      <c r="AY175" s="18" t="s">
        <v>145</v>
      </c>
      <c r="BE175" s="160">
        <f>IF(N175="základní",J175,0)</f>
        <v>0</v>
      </c>
      <c r="BF175" s="160">
        <f>IF(N175="snížená",J175,0)</f>
        <v>0</v>
      </c>
      <c r="BG175" s="160">
        <f>IF(N175="zákl. přenesená",J175,0)</f>
        <v>0</v>
      </c>
      <c r="BH175" s="160">
        <f>IF(N175="sníž. přenesená",J175,0)</f>
        <v>0</v>
      </c>
      <c r="BI175" s="160">
        <f>IF(N175="nulová",J175,0)</f>
        <v>0</v>
      </c>
      <c r="BJ175" s="18" t="s">
        <v>19</v>
      </c>
      <c r="BK175" s="160">
        <f>ROUND(I175*H175,2)</f>
        <v>0</v>
      </c>
      <c r="BL175" s="18" t="s">
        <v>152</v>
      </c>
      <c r="BM175" s="159" t="s">
        <v>1184</v>
      </c>
    </row>
    <row r="176" spans="2:51" s="15" customFormat="1" ht="12">
      <c r="B176" s="176"/>
      <c r="D176" s="162" t="s">
        <v>154</v>
      </c>
      <c r="E176" s="177" t="s">
        <v>1</v>
      </c>
      <c r="F176" s="178" t="s">
        <v>1178</v>
      </c>
      <c r="H176" s="177" t="s">
        <v>1</v>
      </c>
      <c r="L176" s="176"/>
      <c r="M176" s="179"/>
      <c r="N176" s="180"/>
      <c r="O176" s="180"/>
      <c r="P176" s="180"/>
      <c r="Q176" s="180"/>
      <c r="R176" s="180"/>
      <c r="S176" s="180"/>
      <c r="T176" s="181"/>
      <c r="AT176" s="177" t="s">
        <v>154</v>
      </c>
      <c r="AU176" s="177" t="s">
        <v>86</v>
      </c>
      <c r="AV176" s="15" t="s">
        <v>19</v>
      </c>
      <c r="AW176" s="15" t="s">
        <v>34</v>
      </c>
      <c r="AX176" s="15" t="s">
        <v>79</v>
      </c>
      <c r="AY176" s="177" t="s">
        <v>145</v>
      </c>
    </row>
    <row r="177" spans="2:51" s="13" customFormat="1" ht="12">
      <c r="B177" s="161"/>
      <c r="D177" s="162" t="s">
        <v>154</v>
      </c>
      <c r="E177" s="163" t="s">
        <v>1</v>
      </c>
      <c r="F177" s="164" t="s">
        <v>19</v>
      </c>
      <c r="H177" s="165">
        <v>1</v>
      </c>
      <c r="L177" s="161"/>
      <c r="M177" s="166"/>
      <c r="N177" s="167"/>
      <c r="O177" s="167"/>
      <c r="P177" s="167"/>
      <c r="Q177" s="167"/>
      <c r="R177" s="167"/>
      <c r="S177" s="167"/>
      <c r="T177" s="168"/>
      <c r="AT177" s="163" t="s">
        <v>154</v>
      </c>
      <c r="AU177" s="163" t="s">
        <v>86</v>
      </c>
      <c r="AV177" s="13" t="s">
        <v>86</v>
      </c>
      <c r="AW177" s="13" t="s">
        <v>34</v>
      </c>
      <c r="AX177" s="13" t="s">
        <v>79</v>
      </c>
      <c r="AY177" s="163" t="s">
        <v>145</v>
      </c>
    </row>
    <row r="178" spans="2:51" s="14" customFormat="1" ht="12">
      <c r="B178" s="169"/>
      <c r="D178" s="162" t="s">
        <v>154</v>
      </c>
      <c r="E178" s="170" t="s">
        <v>1</v>
      </c>
      <c r="F178" s="171" t="s">
        <v>187</v>
      </c>
      <c r="H178" s="172">
        <v>1</v>
      </c>
      <c r="L178" s="169"/>
      <c r="M178" s="173"/>
      <c r="N178" s="174"/>
      <c r="O178" s="174"/>
      <c r="P178" s="174"/>
      <c r="Q178" s="174"/>
      <c r="R178" s="174"/>
      <c r="S178" s="174"/>
      <c r="T178" s="175"/>
      <c r="AT178" s="170" t="s">
        <v>154</v>
      </c>
      <c r="AU178" s="170" t="s">
        <v>86</v>
      </c>
      <c r="AV178" s="14" t="s">
        <v>152</v>
      </c>
      <c r="AW178" s="14" t="s">
        <v>34</v>
      </c>
      <c r="AX178" s="14" t="s">
        <v>19</v>
      </c>
      <c r="AY178" s="170" t="s">
        <v>145</v>
      </c>
    </row>
    <row r="179" spans="1:65" s="2" customFormat="1" ht="21.75" customHeight="1">
      <c r="A179" s="30"/>
      <c r="B179" s="147"/>
      <c r="C179" s="148" t="s">
        <v>195</v>
      </c>
      <c r="D179" s="148" t="s">
        <v>148</v>
      </c>
      <c r="E179" s="149" t="s">
        <v>1185</v>
      </c>
      <c r="F179" s="150" t="s">
        <v>1186</v>
      </c>
      <c r="G179" s="151" t="s">
        <v>231</v>
      </c>
      <c r="H179" s="152">
        <v>1</v>
      </c>
      <c r="I179" s="153">
        <v>0</v>
      </c>
      <c r="J179" s="153">
        <f>ROUND(I179*H179,2)</f>
        <v>0</v>
      </c>
      <c r="K179" s="154"/>
      <c r="L179" s="31"/>
      <c r="M179" s="155" t="s">
        <v>1</v>
      </c>
      <c r="N179" s="156" t="s">
        <v>44</v>
      </c>
      <c r="O179" s="157">
        <v>0.25</v>
      </c>
      <c r="P179" s="157">
        <f>O179*H179</f>
        <v>0.25</v>
      </c>
      <c r="Q179" s="157">
        <v>0</v>
      </c>
      <c r="R179" s="157">
        <f>Q179*H179</f>
        <v>0</v>
      </c>
      <c r="S179" s="157">
        <v>0</v>
      </c>
      <c r="T179" s="158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9" t="s">
        <v>152</v>
      </c>
      <c r="AT179" s="159" t="s">
        <v>148</v>
      </c>
      <c r="AU179" s="159" t="s">
        <v>86</v>
      </c>
      <c r="AY179" s="18" t="s">
        <v>145</v>
      </c>
      <c r="BE179" s="160">
        <f>IF(N179="základní",J179,0)</f>
        <v>0</v>
      </c>
      <c r="BF179" s="160">
        <f>IF(N179="snížená",J179,0)</f>
        <v>0</v>
      </c>
      <c r="BG179" s="160">
        <f>IF(N179="zákl. přenesená",J179,0)</f>
        <v>0</v>
      </c>
      <c r="BH179" s="160">
        <f>IF(N179="sníž. přenesená",J179,0)</f>
        <v>0</v>
      </c>
      <c r="BI179" s="160">
        <f>IF(N179="nulová",J179,0)</f>
        <v>0</v>
      </c>
      <c r="BJ179" s="18" t="s">
        <v>19</v>
      </c>
      <c r="BK179" s="160">
        <f>ROUND(I179*H179,2)</f>
        <v>0</v>
      </c>
      <c r="BL179" s="18" t="s">
        <v>152</v>
      </c>
      <c r="BM179" s="159" t="s">
        <v>1187</v>
      </c>
    </row>
    <row r="180" spans="2:51" s="15" customFormat="1" ht="12">
      <c r="B180" s="176"/>
      <c r="D180" s="162" t="s">
        <v>154</v>
      </c>
      <c r="E180" s="177" t="s">
        <v>1</v>
      </c>
      <c r="F180" s="178" t="s">
        <v>1178</v>
      </c>
      <c r="H180" s="177" t="s">
        <v>1</v>
      </c>
      <c r="L180" s="176"/>
      <c r="M180" s="179"/>
      <c r="N180" s="180"/>
      <c r="O180" s="180"/>
      <c r="P180" s="180"/>
      <c r="Q180" s="180"/>
      <c r="R180" s="180"/>
      <c r="S180" s="180"/>
      <c r="T180" s="181"/>
      <c r="AT180" s="177" t="s">
        <v>154</v>
      </c>
      <c r="AU180" s="177" t="s">
        <v>86</v>
      </c>
      <c r="AV180" s="15" t="s">
        <v>19</v>
      </c>
      <c r="AW180" s="15" t="s">
        <v>34</v>
      </c>
      <c r="AX180" s="15" t="s">
        <v>79</v>
      </c>
      <c r="AY180" s="177" t="s">
        <v>145</v>
      </c>
    </row>
    <row r="181" spans="2:51" s="13" customFormat="1" ht="12">
      <c r="B181" s="161"/>
      <c r="D181" s="162" t="s">
        <v>154</v>
      </c>
      <c r="E181" s="163" t="s">
        <v>1</v>
      </c>
      <c r="F181" s="164" t="s">
        <v>19</v>
      </c>
      <c r="H181" s="165">
        <v>1</v>
      </c>
      <c r="L181" s="161"/>
      <c r="M181" s="166"/>
      <c r="N181" s="167"/>
      <c r="O181" s="167"/>
      <c r="P181" s="167"/>
      <c r="Q181" s="167"/>
      <c r="R181" s="167"/>
      <c r="S181" s="167"/>
      <c r="T181" s="168"/>
      <c r="AT181" s="163" t="s">
        <v>154</v>
      </c>
      <c r="AU181" s="163" t="s">
        <v>86</v>
      </c>
      <c r="AV181" s="13" t="s">
        <v>86</v>
      </c>
      <c r="AW181" s="13" t="s">
        <v>34</v>
      </c>
      <c r="AX181" s="13" t="s">
        <v>79</v>
      </c>
      <c r="AY181" s="163" t="s">
        <v>145</v>
      </c>
    </row>
    <row r="182" spans="2:51" s="14" customFormat="1" ht="12">
      <c r="B182" s="169"/>
      <c r="D182" s="162" t="s">
        <v>154</v>
      </c>
      <c r="E182" s="170" t="s">
        <v>1</v>
      </c>
      <c r="F182" s="171" t="s">
        <v>187</v>
      </c>
      <c r="H182" s="172">
        <v>1</v>
      </c>
      <c r="L182" s="169"/>
      <c r="M182" s="173"/>
      <c r="N182" s="174"/>
      <c r="O182" s="174"/>
      <c r="P182" s="174"/>
      <c r="Q182" s="174"/>
      <c r="R182" s="174"/>
      <c r="S182" s="174"/>
      <c r="T182" s="175"/>
      <c r="AT182" s="170" t="s">
        <v>154</v>
      </c>
      <c r="AU182" s="170" t="s">
        <v>86</v>
      </c>
      <c r="AV182" s="14" t="s">
        <v>152</v>
      </c>
      <c r="AW182" s="14" t="s">
        <v>34</v>
      </c>
      <c r="AX182" s="14" t="s">
        <v>19</v>
      </c>
      <c r="AY182" s="170" t="s">
        <v>145</v>
      </c>
    </row>
    <row r="183" spans="1:65" s="2" customFormat="1" ht="21.75" customHeight="1">
      <c r="A183" s="30"/>
      <c r="B183" s="147"/>
      <c r="C183" s="148" t="s">
        <v>243</v>
      </c>
      <c r="D183" s="148" t="s">
        <v>148</v>
      </c>
      <c r="E183" s="149" t="s">
        <v>1188</v>
      </c>
      <c r="F183" s="150" t="s">
        <v>1189</v>
      </c>
      <c r="G183" s="151" t="s">
        <v>231</v>
      </c>
      <c r="H183" s="152">
        <v>1</v>
      </c>
      <c r="I183" s="153">
        <v>0</v>
      </c>
      <c r="J183" s="153">
        <f>ROUND(I183*H183,2)</f>
        <v>0</v>
      </c>
      <c r="K183" s="154"/>
      <c r="L183" s="31"/>
      <c r="M183" s="155" t="s">
        <v>1</v>
      </c>
      <c r="N183" s="156" t="s">
        <v>44</v>
      </c>
      <c r="O183" s="157">
        <v>0.167</v>
      </c>
      <c r="P183" s="157">
        <f>O183*H183</f>
        <v>0.167</v>
      </c>
      <c r="Q183" s="157">
        <v>0.0026765</v>
      </c>
      <c r="R183" s="157">
        <f>Q183*H183</f>
        <v>0.0026765</v>
      </c>
      <c r="S183" s="157">
        <v>0</v>
      </c>
      <c r="T183" s="158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9" t="s">
        <v>152</v>
      </c>
      <c r="AT183" s="159" t="s">
        <v>148</v>
      </c>
      <c r="AU183" s="159" t="s">
        <v>86</v>
      </c>
      <c r="AY183" s="18" t="s">
        <v>145</v>
      </c>
      <c r="BE183" s="160">
        <f>IF(N183="základní",J183,0)</f>
        <v>0</v>
      </c>
      <c r="BF183" s="160">
        <f>IF(N183="snížená",J183,0)</f>
        <v>0</v>
      </c>
      <c r="BG183" s="160">
        <f>IF(N183="zákl. přenesená",J183,0)</f>
        <v>0</v>
      </c>
      <c r="BH183" s="160">
        <f>IF(N183="sníž. přenesená",J183,0)</f>
        <v>0</v>
      </c>
      <c r="BI183" s="160">
        <f>IF(N183="nulová",J183,0)</f>
        <v>0</v>
      </c>
      <c r="BJ183" s="18" t="s">
        <v>19</v>
      </c>
      <c r="BK183" s="160">
        <f>ROUND(I183*H183,2)</f>
        <v>0</v>
      </c>
      <c r="BL183" s="18" t="s">
        <v>152</v>
      </c>
      <c r="BM183" s="159" t="s">
        <v>1190</v>
      </c>
    </row>
    <row r="184" spans="2:51" s="15" customFormat="1" ht="12">
      <c r="B184" s="176"/>
      <c r="D184" s="162" t="s">
        <v>154</v>
      </c>
      <c r="E184" s="177" t="s">
        <v>1</v>
      </c>
      <c r="F184" s="178" t="s">
        <v>1178</v>
      </c>
      <c r="H184" s="177" t="s">
        <v>1</v>
      </c>
      <c r="L184" s="176"/>
      <c r="M184" s="179"/>
      <c r="N184" s="180"/>
      <c r="O184" s="180"/>
      <c r="P184" s="180"/>
      <c r="Q184" s="180"/>
      <c r="R184" s="180"/>
      <c r="S184" s="180"/>
      <c r="T184" s="181"/>
      <c r="AT184" s="177" t="s">
        <v>154</v>
      </c>
      <c r="AU184" s="177" t="s">
        <v>86</v>
      </c>
      <c r="AV184" s="15" t="s">
        <v>19</v>
      </c>
      <c r="AW184" s="15" t="s">
        <v>34</v>
      </c>
      <c r="AX184" s="15" t="s">
        <v>79</v>
      </c>
      <c r="AY184" s="177" t="s">
        <v>145</v>
      </c>
    </row>
    <row r="185" spans="2:51" s="13" customFormat="1" ht="12">
      <c r="B185" s="161"/>
      <c r="D185" s="162" t="s">
        <v>154</v>
      </c>
      <c r="E185" s="163" t="s">
        <v>1</v>
      </c>
      <c r="F185" s="164" t="s">
        <v>19</v>
      </c>
      <c r="H185" s="165">
        <v>1</v>
      </c>
      <c r="L185" s="161"/>
      <c r="M185" s="166"/>
      <c r="N185" s="167"/>
      <c r="O185" s="167"/>
      <c r="P185" s="167"/>
      <c r="Q185" s="167"/>
      <c r="R185" s="167"/>
      <c r="S185" s="167"/>
      <c r="T185" s="168"/>
      <c r="AT185" s="163" t="s">
        <v>154</v>
      </c>
      <c r="AU185" s="163" t="s">
        <v>86</v>
      </c>
      <c r="AV185" s="13" t="s">
        <v>86</v>
      </c>
      <c r="AW185" s="13" t="s">
        <v>34</v>
      </c>
      <c r="AX185" s="13" t="s">
        <v>79</v>
      </c>
      <c r="AY185" s="163" t="s">
        <v>145</v>
      </c>
    </row>
    <row r="186" spans="2:51" s="14" customFormat="1" ht="12">
      <c r="B186" s="169"/>
      <c r="D186" s="162" t="s">
        <v>154</v>
      </c>
      <c r="E186" s="170" t="s">
        <v>1</v>
      </c>
      <c r="F186" s="171" t="s">
        <v>187</v>
      </c>
      <c r="H186" s="172">
        <v>1</v>
      </c>
      <c r="L186" s="169"/>
      <c r="M186" s="173"/>
      <c r="N186" s="174"/>
      <c r="O186" s="174"/>
      <c r="P186" s="174"/>
      <c r="Q186" s="174"/>
      <c r="R186" s="174"/>
      <c r="S186" s="174"/>
      <c r="T186" s="175"/>
      <c r="AT186" s="170" t="s">
        <v>154</v>
      </c>
      <c r="AU186" s="170" t="s">
        <v>86</v>
      </c>
      <c r="AV186" s="14" t="s">
        <v>152</v>
      </c>
      <c r="AW186" s="14" t="s">
        <v>34</v>
      </c>
      <c r="AX186" s="14" t="s">
        <v>19</v>
      </c>
      <c r="AY186" s="170" t="s">
        <v>145</v>
      </c>
    </row>
    <row r="187" spans="1:65" s="2" customFormat="1" ht="21.75" customHeight="1">
      <c r="A187" s="30"/>
      <c r="B187" s="147"/>
      <c r="C187" s="148" t="s">
        <v>247</v>
      </c>
      <c r="D187" s="148" t="s">
        <v>148</v>
      </c>
      <c r="E187" s="149" t="s">
        <v>1191</v>
      </c>
      <c r="F187" s="150" t="s">
        <v>1192</v>
      </c>
      <c r="G187" s="151" t="s">
        <v>880</v>
      </c>
      <c r="H187" s="152">
        <v>1</v>
      </c>
      <c r="I187" s="153">
        <v>0</v>
      </c>
      <c r="J187" s="153">
        <f>ROUND(I187*H187,2)</f>
        <v>0</v>
      </c>
      <c r="K187" s="154"/>
      <c r="L187" s="31"/>
      <c r="M187" s="155" t="s">
        <v>1</v>
      </c>
      <c r="N187" s="156" t="s">
        <v>44</v>
      </c>
      <c r="O187" s="157">
        <v>2.86</v>
      </c>
      <c r="P187" s="157">
        <f>O187*H187</f>
        <v>2.86</v>
      </c>
      <c r="Q187" s="157">
        <v>3.9738</v>
      </c>
      <c r="R187" s="157">
        <f>Q187*H187</f>
        <v>3.9738</v>
      </c>
      <c r="S187" s="157">
        <v>0</v>
      </c>
      <c r="T187" s="158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9" t="s">
        <v>152</v>
      </c>
      <c r="AT187" s="159" t="s">
        <v>148</v>
      </c>
      <c r="AU187" s="159" t="s">
        <v>86</v>
      </c>
      <c r="AY187" s="18" t="s">
        <v>145</v>
      </c>
      <c r="BE187" s="160">
        <f>IF(N187="základní",J187,0)</f>
        <v>0</v>
      </c>
      <c r="BF187" s="160">
        <f>IF(N187="snížená",J187,0)</f>
        <v>0</v>
      </c>
      <c r="BG187" s="160">
        <f>IF(N187="zákl. přenesená",J187,0)</f>
        <v>0</v>
      </c>
      <c r="BH187" s="160">
        <f>IF(N187="sníž. přenesená",J187,0)</f>
        <v>0</v>
      </c>
      <c r="BI187" s="160">
        <f>IF(N187="nulová",J187,0)</f>
        <v>0</v>
      </c>
      <c r="BJ187" s="18" t="s">
        <v>19</v>
      </c>
      <c r="BK187" s="160">
        <f>ROUND(I187*H187,2)</f>
        <v>0</v>
      </c>
      <c r="BL187" s="18" t="s">
        <v>152</v>
      </c>
      <c r="BM187" s="159" t="s">
        <v>1193</v>
      </c>
    </row>
    <row r="188" spans="2:63" s="12" customFormat="1" ht="22.9" customHeight="1">
      <c r="B188" s="135"/>
      <c r="D188" s="136" t="s">
        <v>78</v>
      </c>
      <c r="E188" s="145" t="s">
        <v>478</v>
      </c>
      <c r="F188" s="145" t="s">
        <v>479</v>
      </c>
      <c r="J188" s="146">
        <f>BK188</f>
        <v>0</v>
      </c>
      <c r="L188" s="135"/>
      <c r="M188" s="139"/>
      <c r="N188" s="140"/>
      <c r="O188" s="140"/>
      <c r="P188" s="141">
        <f>P189</f>
        <v>11.39748</v>
      </c>
      <c r="Q188" s="140"/>
      <c r="R188" s="141">
        <f>R189</f>
        <v>0</v>
      </c>
      <c r="S188" s="140"/>
      <c r="T188" s="142">
        <f>T189</f>
        <v>0</v>
      </c>
      <c r="AR188" s="136" t="s">
        <v>19</v>
      </c>
      <c r="AT188" s="143" t="s">
        <v>78</v>
      </c>
      <c r="AU188" s="143" t="s">
        <v>19</v>
      </c>
      <c r="AY188" s="136" t="s">
        <v>145</v>
      </c>
      <c r="BK188" s="144">
        <f>BK189</f>
        <v>0</v>
      </c>
    </row>
    <row r="189" spans="1:65" s="2" customFormat="1" ht="21.75" customHeight="1">
      <c r="A189" s="30"/>
      <c r="B189" s="147"/>
      <c r="C189" s="148" t="s">
        <v>253</v>
      </c>
      <c r="D189" s="148" t="s">
        <v>148</v>
      </c>
      <c r="E189" s="149" t="s">
        <v>1194</v>
      </c>
      <c r="F189" s="150" t="s">
        <v>1195</v>
      </c>
      <c r="G189" s="151" t="s">
        <v>160</v>
      </c>
      <c r="H189" s="152">
        <v>7.701</v>
      </c>
      <c r="I189" s="153">
        <v>0</v>
      </c>
      <c r="J189" s="153">
        <f>ROUND(I189*H189,2)</f>
        <v>0</v>
      </c>
      <c r="K189" s="154"/>
      <c r="L189" s="31"/>
      <c r="M189" s="155" t="s">
        <v>1</v>
      </c>
      <c r="N189" s="156" t="s">
        <v>44</v>
      </c>
      <c r="O189" s="157">
        <v>1.48</v>
      </c>
      <c r="P189" s="157">
        <f>O189*H189</f>
        <v>11.39748</v>
      </c>
      <c r="Q189" s="157">
        <v>0</v>
      </c>
      <c r="R189" s="157">
        <f>Q189*H189</f>
        <v>0</v>
      </c>
      <c r="S189" s="157">
        <v>0</v>
      </c>
      <c r="T189" s="158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9" t="s">
        <v>152</v>
      </c>
      <c r="AT189" s="159" t="s">
        <v>148</v>
      </c>
      <c r="AU189" s="159" t="s">
        <v>86</v>
      </c>
      <c r="AY189" s="18" t="s">
        <v>145</v>
      </c>
      <c r="BE189" s="160">
        <f>IF(N189="základní",J189,0)</f>
        <v>0</v>
      </c>
      <c r="BF189" s="160">
        <f>IF(N189="snížená",J189,0)</f>
        <v>0</v>
      </c>
      <c r="BG189" s="160">
        <f>IF(N189="zákl. přenesená",J189,0)</f>
        <v>0</v>
      </c>
      <c r="BH189" s="160">
        <f>IF(N189="sníž. přenesená",J189,0)</f>
        <v>0</v>
      </c>
      <c r="BI189" s="160">
        <f>IF(N189="nulová",J189,0)</f>
        <v>0</v>
      </c>
      <c r="BJ189" s="18" t="s">
        <v>19</v>
      </c>
      <c r="BK189" s="160">
        <f>ROUND(I189*H189,2)</f>
        <v>0</v>
      </c>
      <c r="BL189" s="18" t="s">
        <v>152</v>
      </c>
      <c r="BM189" s="159" t="s">
        <v>1196</v>
      </c>
    </row>
    <row r="190" spans="2:63" s="12" customFormat="1" ht="25.9" customHeight="1">
      <c r="B190" s="135"/>
      <c r="D190" s="136" t="s">
        <v>78</v>
      </c>
      <c r="E190" s="137" t="s">
        <v>173</v>
      </c>
      <c r="F190" s="137" t="s">
        <v>174</v>
      </c>
      <c r="J190" s="138">
        <f>BK190</f>
        <v>0</v>
      </c>
      <c r="L190" s="135"/>
      <c r="M190" s="139"/>
      <c r="N190" s="140"/>
      <c r="O190" s="140"/>
      <c r="P190" s="141">
        <f>P191</f>
        <v>1.33841</v>
      </c>
      <c r="Q190" s="140"/>
      <c r="R190" s="141">
        <f>R191</f>
        <v>0.003</v>
      </c>
      <c r="S190" s="140"/>
      <c r="T190" s="142">
        <f>T191</f>
        <v>0</v>
      </c>
      <c r="AR190" s="136" t="s">
        <v>86</v>
      </c>
      <c r="AT190" s="143" t="s">
        <v>78</v>
      </c>
      <c r="AU190" s="143" t="s">
        <v>79</v>
      </c>
      <c r="AY190" s="136" t="s">
        <v>145</v>
      </c>
      <c r="BK190" s="144">
        <f>BK191</f>
        <v>0</v>
      </c>
    </row>
    <row r="191" spans="2:63" s="12" customFormat="1" ht="22.9" customHeight="1">
      <c r="B191" s="135"/>
      <c r="D191" s="136" t="s">
        <v>78</v>
      </c>
      <c r="E191" s="145" t="s">
        <v>825</v>
      </c>
      <c r="F191" s="145" t="s">
        <v>826</v>
      </c>
      <c r="J191" s="146">
        <f>BK191</f>
        <v>0</v>
      </c>
      <c r="L191" s="135"/>
      <c r="M191" s="139"/>
      <c r="N191" s="140"/>
      <c r="O191" s="140"/>
      <c r="P191" s="141">
        <f>SUM(P192:P195)</f>
        <v>1.33841</v>
      </c>
      <c r="Q191" s="140"/>
      <c r="R191" s="141">
        <f>SUM(R192:R195)</f>
        <v>0.003</v>
      </c>
      <c r="S191" s="140"/>
      <c r="T191" s="142">
        <f>SUM(T192:T195)</f>
        <v>0</v>
      </c>
      <c r="AR191" s="136" t="s">
        <v>86</v>
      </c>
      <c r="AT191" s="143" t="s">
        <v>78</v>
      </c>
      <c r="AU191" s="143" t="s">
        <v>19</v>
      </c>
      <c r="AY191" s="136" t="s">
        <v>145</v>
      </c>
      <c r="BK191" s="144">
        <f>SUM(BK192:BK195)</f>
        <v>0</v>
      </c>
    </row>
    <row r="192" spans="1:65" s="2" customFormat="1" ht="21.75" customHeight="1">
      <c r="A192" s="30"/>
      <c r="B192" s="147"/>
      <c r="C192" s="148" t="s">
        <v>7</v>
      </c>
      <c r="D192" s="148" t="s">
        <v>148</v>
      </c>
      <c r="E192" s="149" t="s">
        <v>1197</v>
      </c>
      <c r="F192" s="150" t="s">
        <v>1198</v>
      </c>
      <c r="G192" s="151" t="s">
        <v>231</v>
      </c>
      <c r="H192" s="152">
        <v>2</v>
      </c>
      <c r="I192" s="153">
        <v>0</v>
      </c>
      <c r="J192" s="153">
        <f>ROUND(I192*H192,2)</f>
        <v>0</v>
      </c>
      <c r="K192" s="154"/>
      <c r="L192" s="31"/>
      <c r="M192" s="155" t="s">
        <v>1</v>
      </c>
      <c r="N192" s="156" t="s">
        <v>44</v>
      </c>
      <c r="O192" s="157">
        <v>0.667</v>
      </c>
      <c r="P192" s="157">
        <f>O192*H192</f>
        <v>1.334</v>
      </c>
      <c r="Q192" s="157">
        <v>0.0015</v>
      </c>
      <c r="R192" s="157">
        <f>Q192*H192</f>
        <v>0.003</v>
      </c>
      <c r="S192" s="157">
        <v>0</v>
      </c>
      <c r="T192" s="158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9" t="s">
        <v>181</v>
      </c>
      <c r="AT192" s="159" t="s">
        <v>148</v>
      </c>
      <c r="AU192" s="159" t="s">
        <v>86</v>
      </c>
      <c r="AY192" s="18" t="s">
        <v>145</v>
      </c>
      <c r="BE192" s="160">
        <f>IF(N192="základní",J192,0)</f>
        <v>0</v>
      </c>
      <c r="BF192" s="160">
        <f>IF(N192="snížená",J192,0)</f>
        <v>0</v>
      </c>
      <c r="BG192" s="160">
        <f>IF(N192="zákl. přenesená",J192,0)</f>
        <v>0</v>
      </c>
      <c r="BH192" s="160">
        <f>IF(N192="sníž. přenesená",J192,0)</f>
        <v>0</v>
      </c>
      <c r="BI192" s="160">
        <f>IF(N192="nulová",J192,0)</f>
        <v>0</v>
      </c>
      <c r="BJ192" s="18" t="s">
        <v>19</v>
      </c>
      <c r="BK192" s="160">
        <f>ROUND(I192*H192,2)</f>
        <v>0</v>
      </c>
      <c r="BL192" s="18" t="s">
        <v>181</v>
      </c>
      <c r="BM192" s="159" t="s">
        <v>1199</v>
      </c>
    </row>
    <row r="193" spans="2:51" s="15" customFormat="1" ht="12">
      <c r="B193" s="176"/>
      <c r="D193" s="162" t="s">
        <v>154</v>
      </c>
      <c r="E193" s="177" t="s">
        <v>1</v>
      </c>
      <c r="F193" s="178" t="s">
        <v>1200</v>
      </c>
      <c r="H193" s="177" t="s">
        <v>1</v>
      </c>
      <c r="L193" s="176"/>
      <c r="M193" s="179"/>
      <c r="N193" s="180"/>
      <c r="O193" s="180"/>
      <c r="P193" s="180"/>
      <c r="Q193" s="180"/>
      <c r="R193" s="180"/>
      <c r="S193" s="180"/>
      <c r="T193" s="181"/>
      <c r="AT193" s="177" t="s">
        <v>154</v>
      </c>
      <c r="AU193" s="177" t="s">
        <v>86</v>
      </c>
      <c r="AV193" s="15" t="s">
        <v>19</v>
      </c>
      <c r="AW193" s="15" t="s">
        <v>34</v>
      </c>
      <c r="AX193" s="15" t="s">
        <v>79</v>
      </c>
      <c r="AY193" s="177" t="s">
        <v>145</v>
      </c>
    </row>
    <row r="194" spans="2:51" s="13" customFormat="1" ht="12">
      <c r="B194" s="161"/>
      <c r="D194" s="162" t="s">
        <v>154</v>
      </c>
      <c r="E194" s="163" t="s">
        <v>1</v>
      </c>
      <c r="F194" s="164" t="s">
        <v>86</v>
      </c>
      <c r="H194" s="165">
        <v>2</v>
      </c>
      <c r="L194" s="161"/>
      <c r="M194" s="166"/>
      <c r="N194" s="167"/>
      <c r="O194" s="167"/>
      <c r="P194" s="167"/>
      <c r="Q194" s="167"/>
      <c r="R194" s="167"/>
      <c r="S194" s="167"/>
      <c r="T194" s="168"/>
      <c r="AT194" s="163" t="s">
        <v>154</v>
      </c>
      <c r="AU194" s="163" t="s">
        <v>86</v>
      </c>
      <c r="AV194" s="13" t="s">
        <v>86</v>
      </c>
      <c r="AW194" s="13" t="s">
        <v>34</v>
      </c>
      <c r="AX194" s="13" t="s">
        <v>19</v>
      </c>
      <c r="AY194" s="163" t="s">
        <v>145</v>
      </c>
    </row>
    <row r="195" spans="1:65" s="2" customFormat="1" ht="21.75" customHeight="1">
      <c r="A195" s="30"/>
      <c r="B195" s="147"/>
      <c r="C195" s="148" t="s">
        <v>397</v>
      </c>
      <c r="D195" s="148" t="s">
        <v>148</v>
      </c>
      <c r="E195" s="149" t="s">
        <v>1201</v>
      </c>
      <c r="F195" s="150" t="s">
        <v>1202</v>
      </c>
      <c r="G195" s="151" t="s">
        <v>160</v>
      </c>
      <c r="H195" s="152">
        <v>0.003</v>
      </c>
      <c r="I195" s="153">
        <v>0</v>
      </c>
      <c r="J195" s="153">
        <f>ROUND(I195*H195,2)</f>
        <v>0</v>
      </c>
      <c r="K195" s="154"/>
      <c r="L195" s="31"/>
      <c r="M195" s="195" t="s">
        <v>1</v>
      </c>
      <c r="N195" s="196" t="s">
        <v>44</v>
      </c>
      <c r="O195" s="197">
        <v>1.47</v>
      </c>
      <c r="P195" s="197">
        <f>O195*H195</f>
        <v>0.00441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9" t="s">
        <v>181</v>
      </c>
      <c r="AT195" s="159" t="s">
        <v>148</v>
      </c>
      <c r="AU195" s="159" t="s">
        <v>86</v>
      </c>
      <c r="AY195" s="18" t="s">
        <v>145</v>
      </c>
      <c r="BE195" s="160">
        <f>IF(N195="základní",J195,0)</f>
        <v>0</v>
      </c>
      <c r="BF195" s="160">
        <f>IF(N195="snížená",J195,0)</f>
        <v>0</v>
      </c>
      <c r="BG195" s="160">
        <f>IF(N195="zákl. přenesená",J195,0)</f>
        <v>0</v>
      </c>
      <c r="BH195" s="160">
        <f>IF(N195="sníž. přenesená",J195,0)</f>
        <v>0</v>
      </c>
      <c r="BI195" s="160">
        <f>IF(N195="nulová",J195,0)</f>
        <v>0</v>
      </c>
      <c r="BJ195" s="18" t="s">
        <v>19</v>
      </c>
      <c r="BK195" s="160">
        <f>ROUND(I195*H195,2)</f>
        <v>0</v>
      </c>
      <c r="BL195" s="18" t="s">
        <v>181</v>
      </c>
      <c r="BM195" s="159" t="s">
        <v>1203</v>
      </c>
    </row>
    <row r="196" spans="1:31" s="2" customFormat="1" ht="6.95" customHeight="1">
      <c r="A196" s="30"/>
      <c r="B196" s="45"/>
      <c r="C196" s="46"/>
      <c r="D196" s="46"/>
      <c r="E196" s="46"/>
      <c r="F196" s="46"/>
      <c r="G196" s="46"/>
      <c r="H196" s="46"/>
      <c r="I196" s="46"/>
      <c r="J196" s="46"/>
      <c r="K196" s="46"/>
      <c r="L196" s="31"/>
      <c r="M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</row>
  </sheetData>
  <autoFilter ref="C132:K195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Honza-PC\Honza</dc:creator>
  <cp:keywords/>
  <dc:description/>
  <cp:lastModifiedBy>Jan Jaša</cp:lastModifiedBy>
  <dcterms:created xsi:type="dcterms:W3CDTF">2020-04-29T18:31:39Z</dcterms:created>
  <dcterms:modified xsi:type="dcterms:W3CDTF">2020-04-29T19:51:27Z</dcterms:modified>
  <cp:category/>
  <cp:version/>
  <cp:contentType/>
  <cp:contentStatus/>
</cp:coreProperties>
</file>