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1.1 - Rekonstrukce kaple ..." sheetId="2" r:id="rId2"/>
    <sheet name="1.2.1 - Stavebně konstruk..." sheetId="3" r:id="rId3"/>
    <sheet name="1.2.2 - Vnitřní rozvody v..." sheetId="4" r:id="rId4"/>
    <sheet name="1.2.3 - Silnoproudá elekt..." sheetId="5" r:id="rId5"/>
    <sheet name="1.2.4 - SO 02  -  Venkovn..." sheetId="6" r:id="rId6"/>
    <sheet name="1.2.5 - SO 03  -  Venkovn..." sheetId="7" r:id="rId7"/>
    <sheet name="1.2.6 - Demolice sociální..." sheetId="8" r:id="rId8"/>
  </sheets>
  <definedNames>
    <definedName name="_xlnm.Print_Area" localSheetId="0">'Rekapitulace stavby'!$C$4:$AP$70,'Rekapitulace stavby'!$C$76:$AP$104</definedName>
    <definedName name="_xlnm.Print_Area" localSheetId="1">'1.1 - Rekonstrukce kaple ...'!$C$4:$Q$70,'1.1 - Rekonstrukce kaple ...'!$C$76:$Q$112,'1.1 - Rekonstrukce kaple ...'!$C$118:$Q$446</definedName>
    <definedName name="_xlnm.Print_Area" localSheetId="2">'1.2.1 - Stavebně konstruk...'!$C$4:$Q$70,'1.2.1 - Stavebně konstruk...'!$C$76:$Q$121,'1.2.1 - Stavebně konstruk...'!$C$127:$Q$519</definedName>
    <definedName name="_xlnm.Print_Area" localSheetId="3">'1.2.2 - Vnitřní rozvody v...'!$C$4:$Q$70,'1.2.2 - Vnitřní rozvody v...'!$C$76:$Q$108,'1.2.2 - Vnitřní rozvody v...'!$C$114:$Q$208</definedName>
    <definedName name="_xlnm.Print_Area" localSheetId="4">'1.2.3 - Silnoproudá elekt...'!$C$4:$Q$70,'1.2.3 - Silnoproudá elekt...'!$C$76:$Q$103,'1.2.3 - Silnoproudá elekt...'!$C$109:$Q$131</definedName>
    <definedName name="_xlnm.Print_Area" localSheetId="5">'1.2.4 - SO 02  -  Venkovn...'!$C$4:$Q$70,'1.2.4 - SO 02  -  Venkovn...'!$C$76:$Q$111,'1.2.4 - SO 02  -  Venkovn...'!$C$117:$Q$196</definedName>
    <definedName name="_xlnm.Print_Area" localSheetId="6">'1.2.5 - SO 03  -  Venkovn...'!$C$4:$Q$70,'1.2.5 - SO 03  -  Venkovn...'!$C$76:$Q$110,'1.2.5 - SO 03  -  Venkovn...'!$C$116:$Q$196</definedName>
    <definedName name="_xlnm.Print_Area" localSheetId="7">'1.2.6 - Demolice sociální...'!$C$4:$Q$70,'1.2.6 - Demolice sociální...'!$C$76:$Q$104,'1.2.6 - Demolice sociální...'!$C$110:$Q$137</definedName>
    <definedName name="_xlnm.Print_Titles" localSheetId="0">'Rekapitulace stavby'!$85:$85</definedName>
    <definedName name="_xlnm.Print_Titles" localSheetId="1">'1.1 - Rekonstrukce kaple ...'!$129:$129</definedName>
    <definedName name="_xlnm.Print_Titles" localSheetId="2">'1.2.1 - Stavebně konstruk...'!$139:$139</definedName>
    <definedName name="_xlnm.Print_Titles" localSheetId="3">'1.2.2 - Vnitřní rozvody v...'!$126:$126</definedName>
    <definedName name="_xlnm.Print_Titles" localSheetId="4">'1.2.3 - Silnoproudá elekt...'!$121:$121</definedName>
    <definedName name="_xlnm.Print_Titles" localSheetId="5">'1.2.4 - SO 02  -  Venkovn...'!$129:$129</definedName>
    <definedName name="_xlnm.Print_Titles" localSheetId="6">'1.2.5 - SO 03  -  Venkovn...'!$128:$128</definedName>
    <definedName name="_xlnm.Print_Titles" localSheetId="7">'1.2.6 - Demolice sociální...'!$122:$122</definedName>
  </definedNames>
  <calcPr fullCalcOnLoad="1"/>
</workbook>
</file>

<file path=xl/sharedStrings.xml><?xml version="1.0" encoding="utf-8"?>
<sst xmlns="http://schemas.openxmlformats.org/spreadsheetml/2006/main" count="10742" uniqueCount="1550">
  <si>
    <t>2012</t>
  </si>
  <si>
    <t>List obsahuje:</t>
  </si>
  <si>
    <t>1) Souhrnný list stavby</t>
  </si>
  <si>
    <t>2) Rekapitulace objektů</t>
  </si>
  <si>
    <t>2.0</t>
  </si>
  <si>
    <t>ZAMOK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</si>
  <si>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</si>
  <si>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</si>
  <si>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</si>
  <si>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</si>
  <si>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</si>
  <si>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</si>
  <si>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</si>
  <si>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</si>
  <si>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</si>
  <si>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</si>
  <si>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</si>
  <si>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VA1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</si>
  <si>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případe potřeby poznámku (ta je v skrytém sloupci)</t>
  </si>
  <si>
    <t>Stavba:</t>
  </si>
  <si>
    <t>Objekt kaple na pohřebišti v Krásném Březně p.p.č.897/2</t>
  </si>
  <si>
    <t>0,1</t>
  </si>
  <si>
    <t>JKSO:</t>
  </si>
  <si>
    <t/>
  </si>
  <si>
    <t>CC-CZ:</t>
  </si>
  <si>
    <t>1</t>
  </si>
  <si>
    <t>Místo:</t>
  </si>
  <si>
    <t>Krásné Březno</t>
  </si>
  <si>
    <t>Datum:</t>
  </si>
  <si>
    <t>14. 11. 2017</t>
  </si>
  <si>
    <t>10</t>
  </si>
  <si>
    <t>100</t>
  </si>
  <si>
    <t>Objednatel:</t>
  </si>
  <si>
    <t>IČ:</t>
  </si>
  <si>
    <t xml:space="preserve"> </t>
  </si>
  <si>
    <t>DIČ:</t>
  </si>
  <si>
    <t>Zhotovitel:</t>
  </si>
  <si>
    <t>Vyplň údaj</t>
  </si>
  <si>
    <t>Projektant:</t>
  </si>
  <si>
    <t>46712143</t>
  </si>
  <si>
    <t>VARIA s.r.o.</t>
  </si>
  <si>
    <t>True</t>
  </si>
  <si>
    <t>Zpracovatel:</t>
  </si>
  <si>
    <t>D.Prombergerová</t>
  </si>
  <si>
    <t>Poznámka:</t>
  </si>
  <si>
    <t>Soupis prací je sestaven za využití položek Cenové soustavy ÚRS - CÚ 2017/II. Cenové a technické podmínky položek Cenové soustavy ÚRS, které nejsou uvedeny v soupisu prací (tzv. úvodní části katalogů) jsou neomezeně dálkově k dispozici na www.cs-urs.cz. Položky soupisu prací, které nemají ve sloupci "Cenová soustava" uveden žádný údaj, nepochází z Cenové soustavy ÚRS.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</si>
  <si>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</si>
  <si>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</si>
  <si>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</si>
  <si>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</si>
  <si>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</si>
  <si>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</si>
  <si>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</si>
  <si>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</si>
  <si>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</si>
  <si>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</si>
  <si>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</si>
  <si>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</si>
  <si>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</si>
  <si>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</si>
  <si>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</si>
  <si>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</si>
  <si>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</si>
  <si>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</si>
  <si>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</si>
  <si>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</si>
  <si>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</si>
  <si>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</si>
  <si>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</si>
  <si>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</si>
  <si>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</si>
  <si>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</si>
  <si>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</si>
  <si>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</si>
  <si>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</si>
  <si>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</si>
  <si>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</si>
  <si>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</si>
  <si>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</si>
  <si>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</si>
  <si>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</si>
  <si>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</si>
  <si>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</si>
  <si>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</si>
  <si>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</si>
  <si>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</si>
  <si>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</si>
  <si>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</si>
  <si>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{b5062629-aa1c-4843-8571-ca990526f590}</t>
  </si>
  <si>
    <t>{00000000-0000-0000-0000-000000000000}</t>
  </si>
  <si>
    <t>Rekonstrukce kaple na pohřebišti v Krásném Březně - 1.ETAPA+2.ETAPA</t>
  </si>
  <si>
    <t>{61efded2-0fb6-42c8-abbc-c5cf3b5fb9cc}</t>
  </si>
  <si>
    <t>/</t>
  </si>
  <si>
    <t>1.1</t>
  </si>
  <si>
    <t xml:space="preserve">Rekonstrukce kaple  -  1.ETAPA  </t>
  </si>
  <si>
    <t>2</t>
  </si>
  <si>
    <t>{aa09f26e-cfa2-4831-a1b9-0380d311a251}</t>
  </si>
  <si>
    <t>1.2</t>
  </si>
  <si>
    <t xml:space="preserve">Rekonstrukce kaple  -  2.ETAPA </t>
  </si>
  <si>
    <t>{50703dc6-bbc4-4e79-9152-9840276aefd4}</t>
  </si>
  <si>
    <t>1.2.1</t>
  </si>
  <si>
    <t>Stavebně konstrukční řešení</t>
  </si>
  <si>
    <t>3</t>
  </si>
  <si>
    <t>{dc2d57a5-5158-40f1-a567-d7243459f424}</t>
  </si>
  <si>
    <t>1.2.2</t>
  </si>
  <si>
    <t>Vnitřní rozvody vody,kanalizace,zařizovací předměty</t>
  </si>
  <si>
    <t>{2a581154-349b-45ec-b599-1ca0e8bcf6ff}</t>
  </si>
  <si>
    <t>1.2.3</t>
  </si>
  <si>
    <t>Silnoproudá elektroinstalace</t>
  </si>
  <si>
    <t>{2454ccfd-15da-43cf-8036-5c975274fd69}</t>
  </si>
  <si>
    <t>1.2.4</t>
  </si>
  <si>
    <t>SO 02  -  Venkovní vodovod</t>
  </si>
  <si>
    <t>{4d447c85-847f-4b72-bf9b-9387b0f0b1b6}</t>
  </si>
  <si>
    <t>1.2.5</t>
  </si>
  <si>
    <t>SO 03  -  Venkovní kanalizace</t>
  </si>
  <si>
    <t>{b3837ae8-4135-4878-9d7f-5a290f08863b}</t>
  </si>
  <si>
    <t>1.2.6</t>
  </si>
  <si>
    <t>Demolice sociálního zařízení</t>
  </si>
  <si>
    <t>{3860ad2e-2ccb-4aa3-89af-141574cbd621}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</si>
  <si>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</si>
  <si>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</si>
  <si>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</si>
  <si>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</si>
  <si>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</si>
  <si>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</si>
  <si>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</si>
  <si>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</si>
  <si>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</si>
  <si>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</si>
  <si>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</si>
  <si>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</si>
  <si>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</si>
  <si>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</si>
  <si>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KRYCÍ LIST ROZPOČTU</t>
  </si>
  <si>
    <t>Objekt:</t>
  </si>
  <si>
    <t>1 - Rekonstrukce kaple na pohřebišti v Krásném Březně - 1.ETAPA+2.ETAPA</t>
  </si>
  <si>
    <t>Část:</t>
  </si>
  <si>
    <t xml:space="preserve">1.1 - Rekonstrukce kaple  -  1.ETAPA  </t>
  </si>
  <si>
    <t>Ing.Jitka Gazdová</t>
  </si>
  <si>
    <t>Varia s.r.o.</t>
  </si>
  <si>
    <t xml:space="preserve"> CZ 46712143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</si>
  <si>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</si>
  <si>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</si>
  <si>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</si>
  <si>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</si>
  <si>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</si>
  <si>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</si>
  <si>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</si>
  <si>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4 - Vodorovné konstrukce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</si>
  <si>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</si>
  <si>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</si>
  <si>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</si>
  <si>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</si>
  <si>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712 - Povlakové krytiny</t>
  </si>
  <si>
    <t xml:space="preserve">    762 - Konstrukce tesařské</t>
  </si>
  <si>
    <t xml:space="preserve">    764 - Konstrukce klempířské</t>
  </si>
  <si>
    <t xml:space="preserve">    765 - Krytina skládaná</t>
  </si>
  <si>
    <t xml:space="preserve">    766 - Konstrukce truhlářské</t>
  </si>
  <si>
    <t xml:space="preserve">    771 - Podlahy z dlaždic</t>
  </si>
  <si>
    <t>VP -   Vícepráce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</si>
  <si>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</si>
  <si>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</si>
  <si>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</si>
  <si>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</si>
  <si>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</si>
  <si>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</si>
  <si>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</si>
  <si>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</si>
  <si>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</si>
  <si>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</si>
  <si>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</si>
  <si>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</si>
  <si>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</si>
  <si>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</si>
  <si>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</si>
  <si>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</si>
  <si>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</si>
  <si>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</si>
  <si>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</si>
  <si>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</si>
  <si>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</si>
  <si>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</si>
  <si>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</si>
  <si>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</si>
  <si>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</si>
  <si>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417321414</t>
  </si>
  <si>
    <t>Ztužující pásy a věnce ze ŽB tř. C 20/25</t>
  </si>
  <si>
    <t>m3</t>
  </si>
  <si>
    <t>4</t>
  </si>
  <si>
    <t>1076120220</t>
  </si>
  <si>
    <t>0,175*0,15*30</t>
  </si>
  <si>
    <t>VV</t>
  </si>
  <si>
    <t>417351115</t>
  </si>
  <si>
    <t>Zřízení bednění ztužujících věnců</t>
  </si>
  <si>
    <t>m2</t>
  </si>
  <si>
    <t>1116402378</t>
  </si>
  <si>
    <t>30*(0,15+0,10)*2</t>
  </si>
  <si>
    <t>417351116</t>
  </si>
  <si>
    <t>Odstranění bednění ztužujících věnců</t>
  </si>
  <si>
    <t>-1253296906</t>
  </si>
  <si>
    <t>417361221</t>
  </si>
  <si>
    <t>Výztuž ztužujících pásů a věnců betonářskou ocelí 10 216</t>
  </si>
  <si>
    <t>t</t>
  </si>
  <si>
    <t>707529772</t>
  </si>
  <si>
    <t>,,třmínky po175 mm,,</t>
  </si>
  <si>
    <t>0,222*0,75*172/1000</t>
  </si>
  <si>
    <t>5</t>
  </si>
  <si>
    <t>417361821</t>
  </si>
  <si>
    <t>Výztuž ztužujících pásů a věnců betonářskou ocelí 10 505</t>
  </si>
  <si>
    <t>1133577455</t>
  </si>
  <si>
    <t>,,R12,,</t>
  </si>
  <si>
    <t>0,546*4*30/1000</t>
  </si>
  <si>
    <t>6</t>
  </si>
  <si>
    <t>941111121</t>
  </si>
  <si>
    <t>Montáž lešení řadového trubkového lehkého s podlahami zatížení do 200 kg/m2 š do 1,2 m v do 10 m</t>
  </si>
  <si>
    <t>386066638</t>
  </si>
  <si>
    <t>,,část haly v kůru,,</t>
  </si>
  <si>
    <t>5*1,50</t>
  </si>
  <si>
    <t>Součet</t>
  </si>
  <si>
    <t>7</t>
  </si>
  <si>
    <t>941111221</t>
  </si>
  <si>
    <t>Příplatek k lešení řadovému trubkovému lehkému s podlahami š 1,2 m v 10 m za první a ZKD den použití</t>
  </si>
  <si>
    <t>737252303</t>
  </si>
  <si>
    <t>7,50*15</t>
  </si>
  <si>
    <t>8</t>
  </si>
  <si>
    <t>941111821</t>
  </si>
  <si>
    <t>Demontáž lešení řadového trubkového lehkého s podlahami zatížení do 200 kg/m2 š do 1,2 m v do 10 m</t>
  </si>
  <si>
    <t>-2046201378</t>
  </si>
  <si>
    <t>9</t>
  </si>
  <si>
    <t>949101111</t>
  </si>
  <si>
    <t>Lešení pomocné pro objekty pozemních staveb s lešeňovou podlahou v do 1,9 m zatížení do 150 kg/m2</t>
  </si>
  <si>
    <t>486165312</t>
  </si>
  <si>
    <t>17,92+13,20+12+18+60,20-7,50</t>
  </si>
  <si>
    <t>962032631</t>
  </si>
  <si>
    <t>Bourání zdiva komínového nad střechou z cihel na MV nebo MVC</t>
  </si>
  <si>
    <t>-389819852</t>
  </si>
  <si>
    <t>0,48*1,20*2,90*2</t>
  </si>
  <si>
    <t>11</t>
  </si>
  <si>
    <t>965042141</t>
  </si>
  <si>
    <t>Bourání podkladů pod dlažby nebo mazanin betonových nebo z litého asfaltu tl do 100 mm pl přes 4 m2</t>
  </si>
  <si>
    <t>-2037412950</t>
  </si>
  <si>
    <t>,,ozn.1,,</t>
  </si>
  <si>
    <t>(35+17,92+13,20+25,20+12+18)*0,05</t>
  </si>
  <si>
    <t>12</t>
  </si>
  <si>
    <t>968062355</t>
  </si>
  <si>
    <t>Vybourání dřevěných rámů oken dvojitých včetně křídel pl do 2 m2</t>
  </si>
  <si>
    <t>-268478253</t>
  </si>
  <si>
    <t>0,80*2,20*2</t>
  </si>
  <si>
    <t>13</t>
  </si>
  <si>
    <t>968062356</t>
  </si>
  <si>
    <t>Vybourání dřevěných rámů oken dvojitých včetně křídel pl do 4 m2</t>
  </si>
  <si>
    <t>896666623</t>
  </si>
  <si>
    <t>1*2,10*5</t>
  </si>
  <si>
    <t>1,05*2,88*3</t>
  </si>
  <si>
    <t>14</t>
  </si>
  <si>
    <t>968062456</t>
  </si>
  <si>
    <t>Vybourání dřevěných dveřních zárubní pl přes 2 m2</t>
  </si>
  <si>
    <t>2098179686</t>
  </si>
  <si>
    <t>0,80*(2,25*0,55)*2</t>
  </si>
  <si>
    <t>0,95*2,50*4</t>
  </si>
  <si>
    <t>975022271</t>
  </si>
  <si>
    <t>Podchycení nadzákladového zdiva tl do 450 mm dřevěnou výztuhou v do 3 m dl podchycení přes 5 m</t>
  </si>
  <si>
    <t>m</t>
  </si>
  <si>
    <t>57208008</t>
  </si>
  <si>
    <t>,,zajištění štítové stěny,,</t>
  </si>
  <si>
    <t>16</t>
  </si>
  <si>
    <t>997013213</t>
  </si>
  <si>
    <t>Vnitrostaveništní doprava suti a vybouraných hmot pro budovy v do 12 m ručně</t>
  </si>
  <si>
    <t>266044964</t>
  </si>
  <si>
    <t>17</t>
  </si>
  <si>
    <t>997013509</t>
  </si>
  <si>
    <t>Příplatek k odvozu suti a vybouraných hmot na skládku ZKD 1 km přes 1 km</t>
  </si>
  <si>
    <t>523707058</t>
  </si>
  <si>
    <t>18</t>
  </si>
  <si>
    <t>997013511</t>
  </si>
  <si>
    <t>Odvoz suti a vybouraných hmot z meziskládky na skládku do 1 km s naložením a se složením</t>
  </si>
  <si>
    <t>1487027455</t>
  </si>
  <si>
    <t>19</t>
  </si>
  <si>
    <t>997013831</t>
  </si>
  <si>
    <t>Poplatek za uložení stavebního směsného odpadu na skládce (skládkovné)</t>
  </si>
  <si>
    <t>2070481421</t>
  </si>
  <si>
    <t>20</t>
  </si>
  <si>
    <t>998018002</t>
  </si>
  <si>
    <t>Přesun hmot ruční pro budovy v do 12 m</t>
  </si>
  <si>
    <t>139543938</t>
  </si>
  <si>
    <t>712441559</t>
  </si>
  <si>
    <t>Provedení povlakové krytiny střech do 30° pásy přitavením NAIP v plné ploše</t>
  </si>
  <si>
    <t>1458531153</t>
  </si>
  <si>
    <t>,,nad nevytápěnou střechou,,</t>
  </si>
  <si>
    <t>4,20*8,34</t>
  </si>
  <si>
    <t>,,nad vytápěnou střechou,,</t>
  </si>
  <si>
    <t>22</t>
  </si>
  <si>
    <t>M</t>
  </si>
  <si>
    <t>628526730</t>
  </si>
  <si>
    <t>pás modifikovaný SBS BITUELAST DESIGN přírodní</t>
  </si>
  <si>
    <t>32</t>
  </si>
  <si>
    <t>1114739510</t>
  </si>
  <si>
    <t>23</t>
  </si>
  <si>
    <t>712461701</t>
  </si>
  <si>
    <t>Provedení povlakové krytiny střech do 30° fólií položenou volně</t>
  </si>
  <si>
    <t>2142079915</t>
  </si>
  <si>
    <t>,,hlavní loď,,</t>
  </si>
  <si>
    <t>2,007*4,447/2*2</t>
  </si>
  <si>
    <t>2,162*4,447/2</t>
  </si>
  <si>
    <t>1,50*4,447/2*2</t>
  </si>
  <si>
    <t>10*4,45*2</t>
  </si>
  <si>
    <t>Mezisoučet</t>
  </si>
  <si>
    <t>24</t>
  </si>
  <si>
    <t>283292180</t>
  </si>
  <si>
    <t>fólie Dörken Delta vent N - hydroizolace  střech, (1,5m x 50m)</t>
  </si>
  <si>
    <t>-948125289</t>
  </si>
  <si>
    <t>25</t>
  </si>
  <si>
    <t>283292340</t>
  </si>
  <si>
    <t>fólie Bachl PE B2 0,30 mm balení 4 x 25 m</t>
  </si>
  <si>
    <t>781673155</t>
  </si>
  <si>
    <t>26</t>
  </si>
  <si>
    <t>712499098</t>
  </si>
  <si>
    <t>Příplatek k povlakové krytině střech do 30° za sklon střechy přes 30 do 60°</t>
  </si>
  <si>
    <t>1681275118</t>
  </si>
  <si>
    <t>70,056+179,459</t>
  </si>
  <si>
    <t>27</t>
  </si>
  <si>
    <t>712631111</t>
  </si>
  <si>
    <t>Provedení povlakové krytiny střech přes 30° podkladní vrstvy pásy na sucho samolepící</t>
  </si>
  <si>
    <t>353107002</t>
  </si>
  <si>
    <t>28</t>
  </si>
  <si>
    <t>628662800</t>
  </si>
  <si>
    <t xml:space="preserve">podkladní pás asfaltový SBS modifikovaný za studena samolepící se samolepícímy přesahy </t>
  </si>
  <si>
    <t>-1827896932</t>
  </si>
  <si>
    <t>29</t>
  </si>
  <si>
    <t>712699098</t>
  </si>
  <si>
    <t>Příplatek k povlakové krytině střech přes 30° za sklon střechy přes 45 do 60°</t>
  </si>
  <si>
    <t>1429013862</t>
  </si>
  <si>
    <t>30</t>
  </si>
  <si>
    <t>998712102</t>
  </si>
  <si>
    <t>Přesun hmot tonážní tonážní pro krytiny povlakové v objektech v do 12 m</t>
  </si>
  <si>
    <t>1307255583</t>
  </si>
  <si>
    <t>31</t>
  </si>
  <si>
    <t>998712181</t>
  </si>
  <si>
    <t>Příplatek k přesunu hmot tonážní 712 prováděný bez použití mechanizace</t>
  </si>
  <si>
    <t>-449823746</t>
  </si>
  <si>
    <t>762083122</t>
  </si>
  <si>
    <t>Impregnace řeziva proti dřevokaznému hmyzu, houbám a plísním máčením třída ohrožení 3 a 4</t>
  </si>
  <si>
    <t>1178065167</t>
  </si>
  <si>
    <t>0,12*0,14*112</t>
  </si>
  <si>
    <t>0,05*0,16*6,80</t>
  </si>
  <si>
    <t>0,14*0,12*30</t>
  </si>
  <si>
    <t>0,16*0,18*30</t>
  </si>
  <si>
    <t>0,12*0,12*8,40</t>
  </si>
  <si>
    <t>0,14*0,14*14</t>
  </si>
  <si>
    <t>0,14*0,14*24</t>
  </si>
  <si>
    <t>0,20*0,26*20</t>
  </si>
  <si>
    <t>33</t>
  </si>
  <si>
    <t>762085111</t>
  </si>
  <si>
    <t>Montáž svorníků nebo šroubů délky do 150 mm</t>
  </si>
  <si>
    <t>kus</t>
  </si>
  <si>
    <t>589950805</t>
  </si>
  <si>
    <t>,,spoj vazného trámu ke sloupku,,</t>
  </si>
  <si>
    <t>4*2</t>
  </si>
  <si>
    <t>34</t>
  </si>
  <si>
    <t>311971</t>
  </si>
  <si>
    <t>svorník M12</t>
  </si>
  <si>
    <t>ks</t>
  </si>
  <si>
    <t>330977463</t>
  </si>
  <si>
    <t>35</t>
  </si>
  <si>
    <t>762331811</t>
  </si>
  <si>
    <t>Demontáž vázaných kcí krovů z hranolů průřezové plochy do 120 cm2</t>
  </si>
  <si>
    <t>1573412226</t>
  </si>
  <si>
    <t>,,kleštiny 2x 50/160,,</t>
  </si>
  <si>
    <t>0,85*2*4</t>
  </si>
  <si>
    <t>36</t>
  </si>
  <si>
    <t>762331812</t>
  </si>
  <si>
    <t>Demontáž vázaných kcí krovů z hranolů průřezové plochy do 224 cm2</t>
  </si>
  <si>
    <t>1746675447</t>
  </si>
  <si>
    <t>,,krokve 120/140,,</t>
  </si>
  <si>
    <t>4,45*25</t>
  </si>
  <si>
    <t>,,pozednice  140/120,,</t>
  </si>
  <si>
    <t>,,pásky vrcholové vaznice 120/120,,</t>
  </si>
  <si>
    <t>1,20*7</t>
  </si>
  <si>
    <t>,,sloupky krovu 140/140,,</t>
  </si>
  <si>
    <t>4*3,50</t>
  </si>
  <si>
    <t>,,šikmé vzpěry 140/140,,</t>
  </si>
  <si>
    <t>3*2*4</t>
  </si>
  <si>
    <t>37</t>
  </si>
  <si>
    <t>762331813</t>
  </si>
  <si>
    <t>Demontáž vázaných kcí krovů z hranolů průřezové plochy do 288 cm2</t>
  </si>
  <si>
    <t>793052437</t>
  </si>
  <si>
    <t>,,vaznice 160/180,,</t>
  </si>
  <si>
    <t>5*4+10</t>
  </si>
  <si>
    <t>38</t>
  </si>
  <si>
    <t>762331815</t>
  </si>
  <si>
    <t>Demontáž vázaných kcí krovů z hranolů průřezové plochy přes 450 cm2</t>
  </si>
  <si>
    <t>1135041371</t>
  </si>
  <si>
    <t>,,vazné trámy 200/260,,</t>
  </si>
  <si>
    <t>5*4</t>
  </si>
  <si>
    <t>39</t>
  </si>
  <si>
    <t>762332131</t>
  </si>
  <si>
    <t>Montáž vázaných kcí krovů pravidelných z hraněného řeziva průřezové plochy do 120 cm2</t>
  </si>
  <si>
    <t>792857184</t>
  </si>
  <si>
    <t>40</t>
  </si>
  <si>
    <t>762332132</t>
  </si>
  <si>
    <t>Montáž vázaných kcí krovů pravidelných z hraněného řeziva průřezové plochy do 224 cm2</t>
  </si>
  <si>
    <t>1654534184</t>
  </si>
  <si>
    <t>,,Krov dvoupodlažní části,,</t>
  </si>
  <si>
    <t>,,krokve 110x160, - 20%,</t>
  </si>
  <si>
    <t>134/100*20</t>
  </si>
  <si>
    <t>41</t>
  </si>
  <si>
    <t>762332133</t>
  </si>
  <si>
    <t>Montáž vázaných kcí krovů pravidelných z hraněného řeziva průřezové plochy do 288 cm2</t>
  </si>
  <si>
    <t>99206295</t>
  </si>
  <si>
    <t>,,pozednice 160x160, - 20%,</t>
  </si>
  <si>
    <t>37/100*20</t>
  </si>
  <si>
    <t>42</t>
  </si>
  <si>
    <t>762332135</t>
  </si>
  <si>
    <t>Montáž vázaných kcí krovů pravidelných z hraněného řeziva průřezové plochy přes 450 cm2</t>
  </si>
  <si>
    <t>1207097572</t>
  </si>
  <si>
    <t>43</t>
  </si>
  <si>
    <t>612211530</t>
  </si>
  <si>
    <t>hranol konstrukční masivní KVH Nsi 120 x 140 x 13000 mm, smrkové nepohledové</t>
  </si>
  <si>
    <t>-1552761749</t>
  </si>
  <si>
    <t>,,krokve,,</t>
  </si>
  <si>
    <t>4,45*25*1,02</t>
  </si>
  <si>
    <t>,,pozednice,,</t>
  </si>
  <si>
    <t>30*1,02</t>
  </si>
  <si>
    <t>44</t>
  </si>
  <si>
    <t>612211590</t>
  </si>
  <si>
    <t>hranol konstrukční masivní KVH Nsi 140 x 140 x 13000 mm, smrkové nepohledové</t>
  </si>
  <si>
    <t>-1210505157</t>
  </si>
  <si>
    <t>,,sloupky krovu,,</t>
  </si>
  <si>
    <t>4*3,50*1,02</t>
  </si>
  <si>
    <t>,,šikmé vzpěry,,</t>
  </si>
  <si>
    <t>3*2*4*1,02</t>
  </si>
  <si>
    <t>45</t>
  </si>
  <si>
    <t>612222660.1</t>
  </si>
  <si>
    <t>hranol konstrukční masivní DUO - TRIO Si 200 x 260 x 13500 mm</t>
  </si>
  <si>
    <t>2109193554</t>
  </si>
  <si>
    <t>,,vazné trámy,,</t>
  </si>
  <si>
    <t>5*4*1,02</t>
  </si>
  <si>
    <t>46</t>
  </si>
  <si>
    <t>612222530</t>
  </si>
  <si>
    <t>hranol konstrukční masivní DUO - TRIO Si 160 x 180 x 13000 mm</t>
  </si>
  <si>
    <t>-1786813433</t>
  </si>
  <si>
    <t>,,vaznice,,</t>
  </si>
  <si>
    <t>(5*4+10)*1,02</t>
  </si>
  <si>
    <t>47</t>
  </si>
  <si>
    <t>612211520</t>
  </si>
  <si>
    <t>hranol konstrukční masivní KVH Nsi 120 x 120 x 13000 mm, smrkové nepohledové</t>
  </si>
  <si>
    <t>-912981413</t>
  </si>
  <si>
    <t>,,pásky vrcholové vaznice,,</t>
  </si>
  <si>
    <t>1,20*7*1,02</t>
  </si>
  <si>
    <t>48</t>
  </si>
  <si>
    <t>762341260</t>
  </si>
  <si>
    <t>Montáž bednění střech rovných a šikmých sklonu do 60° z palubek</t>
  </si>
  <si>
    <t>-472735832</t>
  </si>
  <si>
    <t>49</t>
  </si>
  <si>
    <t>611899940</t>
  </si>
  <si>
    <t>palubky podlahové smrk 19 x 116 mm A/B</t>
  </si>
  <si>
    <t>1775217898</t>
  </si>
  <si>
    <t>50</t>
  </si>
  <si>
    <t>762341811</t>
  </si>
  <si>
    <t>Demontáž bednění střech z prken</t>
  </si>
  <si>
    <t>1320965015</t>
  </si>
  <si>
    <t>,,hlavní loď cca 50%,,</t>
  </si>
  <si>
    <t>2,007*4,447/2*2*0,5</t>
  </si>
  <si>
    <t>2,162*4,447/2*0,5</t>
  </si>
  <si>
    <t>1,50*4,447/2*2*0,5</t>
  </si>
  <si>
    <t>10*4,45*2*0,5</t>
  </si>
  <si>
    <t>51</t>
  </si>
  <si>
    <t>762342211</t>
  </si>
  <si>
    <t>Montáž laťování na střechách jednoduchých sklonu do 60° osové vzdálenosti do 150 mm</t>
  </si>
  <si>
    <t>-2070732302</t>
  </si>
  <si>
    <t>52</t>
  </si>
  <si>
    <t>605141140</t>
  </si>
  <si>
    <t>řezivo jehličnaté,střešní latě impregnované dl 3 - 5 m</t>
  </si>
  <si>
    <t>-1949121830</t>
  </si>
  <si>
    <t>109,403*4,5*0,06*0,04*1,02</t>
  </si>
  <si>
    <t>53</t>
  </si>
  <si>
    <t>762342441</t>
  </si>
  <si>
    <t>Montáž lišt trojúhelníkových nebo kontralatí na střechách sklonu do 60°</t>
  </si>
  <si>
    <t>2004244287</t>
  </si>
  <si>
    <t>54</t>
  </si>
  <si>
    <t>-1599051436</t>
  </si>
  <si>
    <t>0,06*0,04*112*1,02</t>
  </si>
  <si>
    <t>55</t>
  </si>
  <si>
    <t>762395000</t>
  </si>
  <si>
    <t>Spojovací prostředky pro montáž krovu, bednění, laťování, světlíky, klíny</t>
  </si>
  <si>
    <t>1703656684</t>
  </si>
  <si>
    <t>,,latě,kontralatě,bednění,,</t>
  </si>
  <si>
    <t>109,403*4,5*0,06*0,04</t>
  </si>
  <si>
    <t>0,06*0,04*112</t>
  </si>
  <si>
    <t>109,403*0,019</t>
  </si>
  <si>
    <t>56</t>
  </si>
  <si>
    <t>-178311014</t>
  </si>
  <si>
    <t>57</t>
  </si>
  <si>
    <t>953961212</t>
  </si>
  <si>
    <t>Kotvy chemickou patronou M 10 hl 90 mm do betonu, ŽB nebo kamene s vyvrtáním otvoru</t>
  </si>
  <si>
    <t>1203761576</t>
  </si>
  <si>
    <t>,,kotvení pozednic,,</t>
  </si>
  <si>
    <t>58</t>
  </si>
  <si>
    <t>311971010</t>
  </si>
  <si>
    <t>tyč závitová pozinkovaná 4.6 M8 x 1000 mm</t>
  </si>
  <si>
    <t>1633965836</t>
  </si>
  <si>
    <t>59</t>
  </si>
  <si>
    <t>953961213</t>
  </si>
  <si>
    <t>Kotvy chemickou patronou M 12 hl 110 mm do betonu, ŽB nebo kamene s vyvrtáním otvoru</t>
  </si>
  <si>
    <t>404641190</t>
  </si>
  <si>
    <t>,,vaznice bočních traktů,,</t>
  </si>
  <si>
    <t>60</t>
  </si>
  <si>
    <t>998762102</t>
  </si>
  <si>
    <t>Přesun hmot tonážní pro kce tesařské v objektech v do 12 m</t>
  </si>
  <si>
    <t>-113139889</t>
  </si>
  <si>
    <t>61</t>
  </si>
  <si>
    <t>998762181</t>
  </si>
  <si>
    <t>Příplatek k přesunu hmot tonážní 762 prováděný bez použití mechanizace</t>
  </si>
  <si>
    <t>1713995088</t>
  </si>
  <si>
    <t>62</t>
  </si>
  <si>
    <t>764214403.1</t>
  </si>
  <si>
    <t>Oplechování horních ploch a nadezdívek (atik) bez rohů z Pz plechu mechanicky kotvené rš 100 mm</t>
  </si>
  <si>
    <t>-140951607</t>
  </si>
  <si>
    <t>,,krycí plechová lišta - ozn.2K,,</t>
  </si>
  <si>
    <t>63</t>
  </si>
  <si>
    <t>764214406</t>
  </si>
  <si>
    <t>Oplechování horních ploch a nadezdívek (atik) bez rohů z Pz plechu mechanicky kotvené rš 500 mm</t>
  </si>
  <si>
    <t>2025449467</t>
  </si>
  <si>
    <t>,,hlavní loď - ozn.1K,,</t>
  </si>
  <si>
    <t>17,2</t>
  </si>
  <si>
    <t>64</t>
  </si>
  <si>
    <t>764216403</t>
  </si>
  <si>
    <t>Oplechování parapetů rovných mechanicky kotvené z Pz plechu rš 250 mm</t>
  </si>
  <si>
    <t>-559254771</t>
  </si>
  <si>
    <t>0,85*2</t>
  </si>
  <si>
    <t>1,05*7</t>
  </si>
  <si>
    <t>1,10*3</t>
  </si>
  <si>
    <t>0,65*1</t>
  </si>
  <si>
    <t>65</t>
  </si>
  <si>
    <t>764218407.1</t>
  </si>
  <si>
    <t>Oplechování rovné římsy mechanicky kotvené z Pz plechu rš 600 mm</t>
  </si>
  <si>
    <t>-119249499</t>
  </si>
  <si>
    <t>,,hlavní loď - ozn.3/K,,</t>
  </si>
  <si>
    <t>,, ozn.4/K,,</t>
  </si>
  <si>
    <t>66</t>
  </si>
  <si>
    <t>764311413</t>
  </si>
  <si>
    <t>Lemování rovných zdí střech s krytinou skládanou  z Pz plechu rš 250 mm</t>
  </si>
  <si>
    <t>-2019045206</t>
  </si>
  <si>
    <t>,,ozn.7K,,</t>
  </si>
  <si>
    <t>,,ozn.6K,,</t>
  </si>
  <si>
    <t>9,50</t>
  </si>
  <si>
    <t>,,ozn.5K,,</t>
  </si>
  <si>
    <t>2,20</t>
  </si>
  <si>
    <t>67</t>
  </si>
  <si>
    <t>764511601.1</t>
  </si>
  <si>
    <t>Žlab nadřímsový půlkruhový z Pz s povrchovou úpravou rš 250 mm</t>
  </si>
  <si>
    <t>-2016957975</t>
  </si>
  <si>
    <t>,,ozn.8/K-hlavní loď,,</t>
  </si>
  <si>
    <t>68</t>
  </si>
  <si>
    <t>764511602.1</t>
  </si>
  <si>
    <t>Žlab nadřímsovýí půlkruhový z Pz s povrchovou úpravou rš 330 mm</t>
  </si>
  <si>
    <t>2071057318</t>
  </si>
  <si>
    <t>,,ozn.9/K,,</t>
  </si>
  <si>
    <t>69</t>
  </si>
  <si>
    <t>764511621.1</t>
  </si>
  <si>
    <t>Roh nebo kout půlkruhového nadřímsového žlabu z Pz s povrchovou úpravou rš 250 mm</t>
  </si>
  <si>
    <t>-391830774</t>
  </si>
  <si>
    <t>70</t>
  </si>
  <si>
    <t>764518421</t>
  </si>
  <si>
    <t>Svody kruhové včetně objímek, kolen, odskoků z Pz plechu průměru 80 mm</t>
  </si>
  <si>
    <t>-1430696586</t>
  </si>
  <si>
    <t>,,ozn.11K,,</t>
  </si>
  <si>
    <t>,,ozn.10K,,</t>
  </si>
  <si>
    <t>2,40</t>
  </si>
  <si>
    <t>71</t>
  </si>
  <si>
    <t>998764102</t>
  </si>
  <si>
    <t>Přesun hmot tonážní pro konstrukce klempířské v objektech v do 12 m</t>
  </si>
  <si>
    <t>-818475454</t>
  </si>
  <si>
    <t>72</t>
  </si>
  <si>
    <t>998764181</t>
  </si>
  <si>
    <t>Příplatek k přesunu hmot tonážní 764 prováděný bez použití mechanizace</t>
  </si>
  <si>
    <t>94840062</t>
  </si>
  <si>
    <t>73</t>
  </si>
  <si>
    <t>765111504</t>
  </si>
  <si>
    <t>Příplatek k montáži krytiny keramické za připevňovací prostředky za sklon přes 40° do 50°</t>
  </si>
  <si>
    <t>-430686926</t>
  </si>
  <si>
    <t>74</t>
  </si>
  <si>
    <t>765114013</t>
  </si>
  <si>
    <t>Krytina keramická bobrovka glazovaná korunové krytí sklonu do 30° na sucho</t>
  </si>
  <si>
    <t>1095768170</t>
  </si>
  <si>
    <t>75</t>
  </si>
  <si>
    <t>765114211.1</t>
  </si>
  <si>
    <t>Krytina keramická bobrovka nárožní hrana z hřebenáčů glazovaných na sucho s větracím pásem kovovým</t>
  </si>
  <si>
    <t>2068285001</t>
  </si>
  <si>
    <t>4,45*4</t>
  </si>
  <si>
    <t>76</t>
  </si>
  <si>
    <t>765114311.1</t>
  </si>
  <si>
    <t>Krytina keramická bobrovka hřeben z hřebenáčů glazovaných na sucho s větracím pásem kovovým</t>
  </si>
  <si>
    <t>275942116</t>
  </si>
  <si>
    <t>77</t>
  </si>
  <si>
    <t>765114521.1</t>
  </si>
  <si>
    <t>Krytina keramická bobrovka štítová hrana z okrajových tašek glazovaných na sucho</t>
  </si>
  <si>
    <t>1382022288</t>
  </si>
  <si>
    <t>4,45*2</t>
  </si>
  <si>
    <t>78</t>
  </si>
  <si>
    <t>998765102</t>
  </si>
  <si>
    <t>Přesun hmot tonážní pro krytiny skládané v objektech v do 12 m</t>
  </si>
  <si>
    <t>573526412</t>
  </si>
  <si>
    <t>79</t>
  </si>
  <si>
    <t>998765181</t>
  </si>
  <si>
    <t>Příplatek k přesunu hmot tonážní 765 prováděný bez použití mechanizace</t>
  </si>
  <si>
    <t>-2043568031</t>
  </si>
  <si>
    <t>80</t>
  </si>
  <si>
    <t>766621111</t>
  </si>
  <si>
    <t>Montáž dřevěných oken plochy přes 1 m2 špaletových výšky do 1,5 m s rámem do zdiva</t>
  </si>
  <si>
    <t>-1469095143</t>
  </si>
  <si>
    <t>,,10 T,,</t>
  </si>
  <si>
    <t>0,60*1,29</t>
  </si>
  <si>
    <t>81</t>
  </si>
  <si>
    <t>6114003218.1</t>
  </si>
  <si>
    <t>okno špaletové s klenutím 600x1290 mm ,,ozn.10/T,,</t>
  </si>
  <si>
    <t>1480008733</t>
  </si>
  <si>
    <t>82</t>
  </si>
  <si>
    <t>766621112</t>
  </si>
  <si>
    <t>Montáž dřevěných oken plochy přes 1 m2 špaletových výšky do 2,5 m s rámem do zdiva</t>
  </si>
  <si>
    <t>-1046995924</t>
  </si>
  <si>
    <t>,,5 ks oken bude řešeno ve 2.etapě,,</t>
  </si>
  <si>
    <t>1*2,50*2</t>
  </si>
  <si>
    <t>83</t>
  </si>
  <si>
    <t>6114003218</t>
  </si>
  <si>
    <t>okno špaletové s nadsvětlíkem s gotickým klenutímí 800x2200 mm ,,ozn.7/T,,</t>
  </si>
  <si>
    <t>1462698466</t>
  </si>
  <si>
    <t>84</t>
  </si>
  <si>
    <t>6114003219</t>
  </si>
  <si>
    <t>okno špaletové s nadsvětlíkem s hoirizontálním nadpražím 1000x2500 mm ,,ozn.8/T,,</t>
  </si>
  <si>
    <t>1551222875</t>
  </si>
  <si>
    <t>85</t>
  </si>
  <si>
    <t>766621113</t>
  </si>
  <si>
    <t>Montáž dřevěných oken plochy přes 1 m2 špaletových výšky přes 2,5 m s rámem do zdiva</t>
  </si>
  <si>
    <t>-1077510041</t>
  </si>
  <si>
    <t>86</t>
  </si>
  <si>
    <t>6114003219.1</t>
  </si>
  <si>
    <t>okno špaletové s nadsvětlíkem s gotickým klenutímí 1050x2880 mm ,,ozn.9/T,,</t>
  </si>
  <si>
    <t>965958662</t>
  </si>
  <si>
    <t>87</t>
  </si>
  <si>
    <t>766660421</t>
  </si>
  <si>
    <t>Montáž vchodových dveří 1křídlových s nadsvětlíkem do zdiva</t>
  </si>
  <si>
    <t>-1557434347</t>
  </si>
  <si>
    <t>88</t>
  </si>
  <si>
    <t>611627001</t>
  </si>
  <si>
    <t>dveře dřevěnéplné vstupní s nadsvětlíkem 80x2250+550mm,ozn.5aT,5bT,,(dle stávajících),,včetně rámu</t>
  </si>
  <si>
    <t>-1045249967</t>
  </si>
  <si>
    <t>89</t>
  </si>
  <si>
    <t>766660451.1</t>
  </si>
  <si>
    <t>Osazení repasovaných vchodových dveří 2křídlových bez nadsvětlíku</t>
  </si>
  <si>
    <t>-1417437475</t>
  </si>
  <si>
    <t>90</t>
  </si>
  <si>
    <t>611627002</t>
  </si>
  <si>
    <t>REPASE - dřevěné dveře plné vstupní dvoukřídlé 1650x4200 mm ,,ozn.6/T včetně rámu,,</t>
  </si>
  <si>
    <t>205466308</t>
  </si>
  <si>
    <t>91</t>
  </si>
  <si>
    <t>766660722</t>
  </si>
  <si>
    <t xml:space="preserve">Montáž dveřního kování </t>
  </si>
  <si>
    <t>-2115904575</t>
  </si>
  <si>
    <t>92</t>
  </si>
  <si>
    <t>549146100.2</t>
  </si>
  <si>
    <t>historické kování</t>
  </si>
  <si>
    <t>314018296</t>
  </si>
  <si>
    <t>č.zboží ACE00018, cena zahrnuje kování včetně rozet a montážního materiálu.</t>
  </si>
  <si>
    <t>P</t>
  </si>
  <si>
    <t>93</t>
  </si>
  <si>
    <t>766691918</t>
  </si>
  <si>
    <t>Vyvěšení nebo zavěšení dřevěných křídel vrat pl přes 4 m2</t>
  </si>
  <si>
    <t>-169811333</t>
  </si>
  <si>
    <t>,,6T-vyvěšení pro repasy,,</t>
  </si>
  <si>
    <t>94</t>
  </si>
  <si>
    <t>998766202</t>
  </si>
  <si>
    <t>Přesun hmot procentní pro konstrukce truhlářské v objektech v do 12 m</t>
  </si>
  <si>
    <t>%</t>
  </si>
  <si>
    <t>741507921</t>
  </si>
  <si>
    <t>95</t>
  </si>
  <si>
    <t>771571810</t>
  </si>
  <si>
    <t>Demontáž podlah z dlaždic keramických kladených do malty</t>
  </si>
  <si>
    <t>-1210658300</t>
  </si>
  <si>
    <t>35+25,20</t>
  </si>
  <si>
    <t>VP - Vícepráce</t>
  </si>
  <si>
    <t>PN</t>
  </si>
  <si>
    <t xml:space="preserve">1.2 - Rekonstrukce kaple  -  2.ETAPA </t>
  </si>
  <si>
    <t>Úroveň 3:</t>
  </si>
  <si>
    <t>1.2.1 - Stavebně konstrukční řešení</t>
  </si>
  <si>
    <t xml:space="preserve">    1 - Zemní práce</t>
  </si>
  <si>
    <t xml:space="preserve">    2 - Zakládání</t>
  </si>
  <si>
    <t xml:space="preserve">    3 - Svislé a kompletní konstrukce</t>
  </si>
  <si>
    <t xml:space="preserve">    5 - Komunikace pozemní</t>
  </si>
  <si>
    <t xml:space="preserve">    6 - Úpravy povrchů, podlahy a osazování výplní</t>
  </si>
  <si>
    <t xml:space="preserve">    8 - Trubní vedení</t>
  </si>
  <si>
    <t xml:space="preserve">    711 - Izolace proti vodě, vlhkosti a plynům</t>
  </si>
  <si>
    <t xml:space="preserve">    713 - Izolace tepelné</t>
  </si>
  <si>
    <t xml:space="preserve">    763 - Konstrukce suché výstavby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</si>
  <si>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</si>
  <si>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</si>
  <si>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</si>
  <si>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132201201</t>
  </si>
  <si>
    <t>Hloubení rýh š do 2000 mm v hornině tř. 3 objemu do 100 m3</t>
  </si>
  <si>
    <t>741336202</t>
  </si>
  <si>
    <t>,,hloubení výkopku pro drenáž,,</t>
  </si>
  <si>
    <t>(10,90+4,48+1+7,92+1+4,48+10,90+4,48+1+3,216+3,372+3,216+1+4,48)*0,79*0,85</t>
  </si>
  <si>
    <t>132201209</t>
  </si>
  <si>
    <t>Příplatek za lepivost k hloubení rýh š do 2000 mm v hornině tř. 3</t>
  </si>
  <si>
    <t>1369195102</t>
  </si>
  <si>
    <t>174101101</t>
  </si>
  <si>
    <t>Zásyp jam, šachet rýh nebo kolem objektů sypaninou se zhutněním</t>
  </si>
  <si>
    <t>261121806</t>
  </si>
  <si>
    <t>41,26-11,06-36,866*0,05-36,866*0,10-36,866*0,10-36,866*0,03</t>
  </si>
  <si>
    <t>175111101</t>
  </si>
  <si>
    <t>Obsypání potrubí ručně sypaninou bez prohození, uloženou do 3 m</t>
  </si>
  <si>
    <t>-873909216</t>
  </si>
  <si>
    <t>,,drenáž,,</t>
  </si>
  <si>
    <t>(10,90+4,48+1+7,92+1+4,48+10,90+4,48+1+3,216+3,372+3,216+1+4,48)*0,60*0,30</t>
  </si>
  <si>
    <t>583374020</t>
  </si>
  <si>
    <t>kamenivo dekorační (kačírek) frakce 16/22</t>
  </si>
  <si>
    <t>-1945040029</t>
  </si>
  <si>
    <t>11,06*1,6</t>
  </si>
  <si>
    <t>271532212.1</t>
  </si>
  <si>
    <t>Podsyp pod základové konstrukce se zhutněním z hrubého kameniva frakce 8 až 32 mm</t>
  </si>
  <si>
    <t>880785122</t>
  </si>
  <si>
    <t>145,32*0,27</t>
  </si>
  <si>
    <t>310238211</t>
  </si>
  <si>
    <t>Zazdívka otvorů pl do 1 m2 ve zdivu nadzákladovém cihlami pálenými na MVC</t>
  </si>
  <si>
    <t>-954333745</t>
  </si>
  <si>
    <t>,,otvor nad dveřmi 3T,,</t>
  </si>
  <si>
    <t>1*0,30*0,45</t>
  </si>
  <si>
    <t>310239211</t>
  </si>
  <si>
    <t>Zazdívka otvorů pl do 4 m2 ve zdivu nadzákladovém cihlami pálenými na MVC</t>
  </si>
  <si>
    <t>1027651834</t>
  </si>
  <si>
    <t>,,zazdívka dveřního otvoru,,</t>
  </si>
  <si>
    <t>1,30*2,50*0,48</t>
  </si>
  <si>
    <t>317944321</t>
  </si>
  <si>
    <t>Válcované nosníky do č.12 dodatečně osazované do připravených otvorů</t>
  </si>
  <si>
    <t>-80952793</t>
  </si>
  <si>
    <t>I č.10</t>
  </si>
  <si>
    <t>8,34*1,20/1000*3</t>
  </si>
  <si>
    <t>346244381</t>
  </si>
  <si>
    <t>Plentování jednostranné v do 200 mm válcovaných nosníků cihlami</t>
  </si>
  <si>
    <t>229458430</t>
  </si>
  <si>
    <t>0,90*0,30</t>
  </si>
  <si>
    <t>413232221</t>
  </si>
  <si>
    <t>Zazdívka zhlaví válcovaných nosníků v do 300 mm</t>
  </si>
  <si>
    <t>-946144728</t>
  </si>
  <si>
    <t>434191423</t>
  </si>
  <si>
    <t>Osazení schodišťových stupňů kamenných pemrlovaných na desku</t>
  </si>
  <si>
    <t>-1172211232</t>
  </si>
  <si>
    <t>,,stávající stupně,,</t>
  </si>
  <si>
    <t>2,30+3+3,60+0,60*2+0,30*2</t>
  </si>
  <si>
    <t>1,20+1,20+0,60+0,60</t>
  </si>
  <si>
    <t>1,60+1,60+1,60+1,60</t>
  </si>
  <si>
    <t>564710011</t>
  </si>
  <si>
    <t>Podklad z kameniva hrubého drceného vel. 8-16 mm tl. 50 mm</t>
  </si>
  <si>
    <t>-1232280492</t>
  </si>
  <si>
    <t>,,okapový chodník,,</t>
  </si>
  <si>
    <t>(10,90+4,48+1+7,92+1+4,48+10,90+4,48+1+3,216+3,372+3,216+1+4,48)*0,60</t>
  </si>
  <si>
    <t>564811111</t>
  </si>
  <si>
    <t>Podklad ze štěrkodrtě ŠD tl 50 mm</t>
  </si>
  <si>
    <t>-1017146354</t>
  </si>
  <si>
    <t>564831111</t>
  </si>
  <si>
    <t>Podklad ze štěrkodrtě ŠD tl 100 mm</t>
  </si>
  <si>
    <t>1466570904</t>
  </si>
  <si>
    <t>591211111</t>
  </si>
  <si>
    <t>Kladení dlažby z kostek drobných z kamene do lože z kameniva těženého tl 50 mm</t>
  </si>
  <si>
    <t>1093723679</t>
  </si>
  <si>
    <t>583801200</t>
  </si>
  <si>
    <t>kostka dlažební drobná, žula velikost 8/10 cm</t>
  </si>
  <si>
    <t>-1239728716</t>
  </si>
  <si>
    <t>611311121</t>
  </si>
  <si>
    <t>Vápenná omítka hladká jednovrstvá vnitřních stropů rovných nanášená ručně</t>
  </si>
  <si>
    <t>1803454461</t>
  </si>
  <si>
    <t>,,podhled dveřního otvoru,,</t>
  </si>
  <si>
    <t>0,48*0,85</t>
  </si>
  <si>
    <t>612131101</t>
  </si>
  <si>
    <t>Cementový postřik vnitřních stěn nanášený celoplošně ručně</t>
  </si>
  <si>
    <t>-94422354</t>
  </si>
  <si>
    <t>(4+3,30)*2*3,50-1*2,50+1*0,48*2+2,50*0,48*2-0,90*2,50+0,40*2,50*2+0,95*0,40</t>
  </si>
  <si>
    <t>(4,48+4)*2*3,50-1*2,50*2+1*0,48*2*2+2,50*0,48*2*2</t>
  </si>
  <si>
    <t>(4+3)*2*3,50-1*2,50+1*0,48*2+2,50*0,48*2-1,30*2,50-0,80*2,80+0,80*0,30+0,30*2,80*2</t>
  </si>
  <si>
    <t>(4+4,50)*2*3,50-1*2,50*3+1*0,48*2*3+2,50*0,48*2*3-0,90*2,50+0,30*0,90+0,30*2,50*2</t>
  </si>
  <si>
    <t>(11,081+2+2,20+2+11,081+5)*5,80</t>
  </si>
  <si>
    <t>5*3,50/2</t>
  </si>
  <si>
    <t>-1*2,0*3</t>
  </si>
  <si>
    <t>-0,95*2,50*4</t>
  </si>
  <si>
    <t>-0,80*2,20*2</t>
  </si>
  <si>
    <t>-1,65*4,20</t>
  </si>
  <si>
    <t>(1+2,70)*2*0,48*3</t>
  </si>
  <si>
    <t>(0,80+2,20)*2*0,48*2</t>
  </si>
  <si>
    <t>(1,65+4,20+4,20)*0,20</t>
  </si>
  <si>
    <t>612321121</t>
  </si>
  <si>
    <t>Vápenocementová omítka hladká jednovrstvá vnitřních stěn nanášená ručně</t>
  </si>
  <si>
    <t>1947245755</t>
  </si>
  <si>
    <t>,,pod obklad,,</t>
  </si>
  <si>
    <t>22,52</t>
  </si>
  <si>
    <t>612321141</t>
  </si>
  <si>
    <t>Vápenocementová omítka štuková dvouvrstvá vnitřních stěn nanášená ručně</t>
  </si>
  <si>
    <t>1221196271</t>
  </si>
  <si>
    <t>-1*2,70*3</t>
  </si>
  <si>
    <t>-0,95*2,0*3</t>
  </si>
  <si>
    <t>odpočet ostění</t>
  </si>
  <si>
    <t>-42,448</t>
  </si>
  <si>
    <t>odpočet obkladu</t>
  </si>
  <si>
    <t>-22,52</t>
  </si>
  <si>
    <t>612325302</t>
  </si>
  <si>
    <t>Vápenocementová štuková omítka ostění nebo nadpraží</t>
  </si>
  <si>
    <t>325815047</t>
  </si>
  <si>
    <t>1*0,48+2,50*0,48*2+0,40*2,50*2+0,95*0,40</t>
  </si>
  <si>
    <t>1*0,48*2+2,50*0,48*2*2</t>
  </si>
  <si>
    <t>1*0,48+2,50*0,48*2+0,80*0,30+0,30*2,80*2</t>
  </si>
  <si>
    <t>1*0,48*3+2,50*0,48*2*3+0,30*0,90+0,30*2,50*2</t>
  </si>
  <si>
    <t>(1+2,70+2,70)*0,48*3</t>
  </si>
  <si>
    <t>(0,80+2,20+2,20)*0,48*2</t>
  </si>
  <si>
    <t>622325319</t>
  </si>
  <si>
    <t>Oprava vnější vápenocementové štukové omítky složitosti 2 v rozsahu  100%</t>
  </si>
  <si>
    <t>-1158687810</t>
  </si>
  <si>
    <t>,,Oprava omítek říms je zahrnuta ve složitosti fasády,,</t>
  </si>
  <si>
    <t>4,48*5+8,94*5,50+4,48*5,90*2+8,94*5,90+4,48*5,55</t>
  </si>
  <si>
    <t>5,92*7,20-0,80*3,60+5,92*5,50/2+11,80*1,20*2</t>
  </si>
  <si>
    <t>(1,82+3,216+3,372+3,218+1,82)*7,20</t>
  </si>
  <si>
    <t>-1*2,10*5</t>
  </si>
  <si>
    <t>-1,05*2,88*3</t>
  </si>
  <si>
    <t>-0,80*2,80*2</t>
  </si>
  <si>
    <t>(0,80+2,20+2,20)*0,20*2</t>
  </si>
  <si>
    <t>(1+2,10+2,10)*0,20*5</t>
  </si>
  <si>
    <t>(1,05+2,88+2,88)*0,20*3</t>
  </si>
  <si>
    <t>631311114</t>
  </si>
  <si>
    <t>Mazanina tl do 80 mm z betonu prostého bez zvýšených nároků na prostředí tř. C 16/20</t>
  </si>
  <si>
    <t>-1250156910</t>
  </si>
  <si>
    <t>(60,20+17,92+13,20+12+12+12+18)*0,06</t>
  </si>
  <si>
    <t>631311135</t>
  </si>
  <si>
    <t>Mazanina tl do 240 mm z betonu prostého bez zvýšených nároků na prostředí tř. C 20/25</t>
  </si>
  <si>
    <t>1763449310</t>
  </si>
  <si>
    <t>145,32*0,15</t>
  </si>
  <si>
    <t>631319175</t>
  </si>
  <si>
    <t>Příplatek k mazanině tl do 240 mm za stržení povrchu spodní vrstvy před vložením výztuže</t>
  </si>
  <si>
    <t>-905684219</t>
  </si>
  <si>
    <t>631362021</t>
  </si>
  <si>
    <t>Výztuž mazanin svařovanými sítěmi Kari</t>
  </si>
  <si>
    <t>-882486480</t>
  </si>
  <si>
    <t>145,32*4,13/1000</t>
  </si>
  <si>
    <t>2861433.1</t>
  </si>
  <si>
    <t>Drenážní šachta Opti-control  315/100(šachtový komplet) pro napojení potrubí DN 100 včetně usazení</t>
  </si>
  <si>
    <t>-1567452824</t>
  </si>
  <si>
    <t>2861433.2</t>
  </si>
  <si>
    <t>Filtrační šachta bez poklopu včetně usazení a montáže poklopu</t>
  </si>
  <si>
    <t>-801862581</t>
  </si>
  <si>
    <t>286143320.1</t>
  </si>
  <si>
    <t>plastový poklop pro drenážní šachtu(1,5t)</t>
  </si>
  <si>
    <t>-1894607681</t>
  </si>
  <si>
    <t>871218113.1</t>
  </si>
  <si>
    <t>Kladení drenážního potrubí z flexibilního PVC Opti-Dran DN 100 mm</t>
  </si>
  <si>
    <t>-82654857</t>
  </si>
  <si>
    <t>10,90+4,48+1+7,92+1+4,48+10,90+4,48+1+3,216+3,372+3,216+1+4,48</t>
  </si>
  <si>
    <t>286112230.1</t>
  </si>
  <si>
    <t>trubka drenážní flexibilní Opti-Dran D 100 mm</t>
  </si>
  <si>
    <t>1034377080</t>
  </si>
  <si>
    <t>286112230.2</t>
  </si>
  <si>
    <t>koleno 90 st. drenážní  D 100 mm</t>
  </si>
  <si>
    <t>-1584288480</t>
  </si>
  <si>
    <t>919726121</t>
  </si>
  <si>
    <t>Geotextilie pro ochranu, separaci a filtraci netkaná měrná hmotnost do 200 g/m2</t>
  </si>
  <si>
    <t>818755922</t>
  </si>
  <si>
    <t>2x(1x dno rýhy+1x na štěrk.zásyp)</t>
  </si>
  <si>
    <t>(10,90+4,48+1+7,92+1+4,48+10,90+4,48+1+3,216+3,372+3,216+1+4,48)*0,60*2</t>
  </si>
  <si>
    <t>121077935</t>
  </si>
  <si>
    <t>,,vnější lešení,,</t>
  </si>
  <si>
    <t>-1164893788</t>
  </si>
  <si>
    <t>383,199*120</t>
  </si>
  <si>
    <t>-1126614635</t>
  </si>
  <si>
    <t>952901111</t>
  </si>
  <si>
    <t>Vyčištění budov bytové a občanské výstavby při výšce podlaží do 4 m</t>
  </si>
  <si>
    <t>1347232768</t>
  </si>
  <si>
    <t>17,92+13,20+12+18</t>
  </si>
  <si>
    <t>952901114</t>
  </si>
  <si>
    <t>Vyčištění budov bytové a občanské výstavby při výšce podlaží přes 4 m</t>
  </si>
  <si>
    <t>-1546076897</t>
  </si>
  <si>
    <t>963022819</t>
  </si>
  <si>
    <t>Bourání kamenných schodišťových stupňů zhotovených na místě</t>
  </si>
  <si>
    <t>547051571</t>
  </si>
  <si>
    <t>,,ozn.7,,</t>
  </si>
  <si>
    <t>965082941</t>
  </si>
  <si>
    <t>Odstranění násypů pod podlahami tl přes 200 mm</t>
  </si>
  <si>
    <t>-1816428525</t>
  </si>
  <si>
    <t>(35+17,92+13,20+25,20+12+18)*0,55</t>
  </si>
  <si>
    <t>973031334</t>
  </si>
  <si>
    <t>Vysekání kapes ve zdivu cihelném na MV nebo MVC pl do 0,16 m2 hl do 150 mm</t>
  </si>
  <si>
    <t>-856363009</t>
  </si>
  <si>
    <t>,,pro osazení I č.10,,</t>
  </si>
  <si>
    <t>3+3</t>
  </si>
  <si>
    <t>974031167</t>
  </si>
  <si>
    <t>Vysekání rýh ve zdivu cihelném hl do 150 mm š do 300 mm</t>
  </si>
  <si>
    <t>-1948934492</t>
  </si>
  <si>
    <t>,,pro osazení I,,</t>
  </si>
  <si>
    <t>0,90</t>
  </si>
  <si>
    <t>978013191</t>
  </si>
  <si>
    <t>Otlučení (osekání) vnitřní vápenné nebo vápenocementové omítky stěn v rozsahu do 100 %</t>
  </si>
  <si>
    <t>546900844</t>
  </si>
  <si>
    <t>978019391</t>
  </si>
  <si>
    <t>Otlučení (osekání) vnější vápenné nebo vápenocementové omítky stupně členitosti 2 až 5  do 100%</t>
  </si>
  <si>
    <t>-61690712</t>
  </si>
  <si>
    <t>526236722</t>
  </si>
  <si>
    <t>-850870464</t>
  </si>
  <si>
    <t>-511281452</t>
  </si>
  <si>
    <t>-1158406717</t>
  </si>
  <si>
    <t>1673499692</t>
  </si>
  <si>
    <t>711111001</t>
  </si>
  <si>
    <t>Provedení izolace proti zemní vlhkosti vodorovné za studena nátěrem penetračním</t>
  </si>
  <si>
    <t>594216478</t>
  </si>
  <si>
    <t>60,20+17,92+13,20+12+12+12+18</t>
  </si>
  <si>
    <t>111631500</t>
  </si>
  <si>
    <t>lak asfaltový ALP/9 (MJ t) bal 9 kg</t>
  </si>
  <si>
    <t>1151591960</t>
  </si>
  <si>
    <t>711132111</t>
  </si>
  <si>
    <t>Provedení izolace proti zemní vlhkosti pásy na sucho samolepící svislé</t>
  </si>
  <si>
    <t>-1216998927</t>
  </si>
  <si>
    <t>(8,94+4,48+1+6+1+4,48+8,94+4,48+1,82+2,398+2,560+2,404+1,82+4,48)*1</t>
  </si>
  <si>
    <t>628510020</t>
  </si>
  <si>
    <t>pás podkladní asfaltový SBS modifikovaný samolepící ICOLEP L 30</t>
  </si>
  <si>
    <t>-401077710</t>
  </si>
  <si>
    <t>711141559</t>
  </si>
  <si>
    <t>Provedení izolace proti zemní vlhkosti pásy přitavením vodorovné NAIP</t>
  </si>
  <si>
    <t>-1860099534</t>
  </si>
  <si>
    <t>628522640</t>
  </si>
  <si>
    <t>pás s modifikovaným asfaltem Sklodek 40 Special mineral</t>
  </si>
  <si>
    <t>-1885818315</t>
  </si>
  <si>
    <t>711161307</t>
  </si>
  <si>
    <t>Izolace proti zemní vlhkosti stěn foliemi nopovými pro běžné podmínky  tl. 0,5 mm šířky 1,5 m</t>
  </si>
  <si>
    <t>-1921468386</t>
  </si>
  <si>
    <t>711161381</t>
  </si>
  <si>
    <t>Izolace proti zemní vlhkosti foliemi nopovými ukončené horní lištou</t>
  </si>
  <si>
    <t>-2097481264</t>
  </si>
  <si>
    <t>8,94+4,48+1+6+1+4,48+8,94+4,48+1,82+2,398+2,560+2,404+1,82+4,48</t>
  </si>
  <si>
    <t>998711102</t>
  </si>
  <si>
    <t>Přesun hmot tonážní pro izolace proti vodě, vlhkosti a plynům v objektech výšky do 12 m</t>
  </si>
  <si>
    <t>1024406225</t>
  </si>
  <si>
    <t>998711181</t>
  </si>
  <si>
    <t>Příplatek k přesunu hmot tonážní 711 prováděný bez použití mechanizace</t>
  </si>
  <si>
    <t>-4067179</t>
  </si>
  <si>
    <t>713121111</t>
  </si>
  <si>
    <t>Montáž izolace tepelné podlah volně kladenými rohožemi, pásy, dílci, deskami 1 vrstva</t>
  </si>
  <si>
    <t>-1694563632</t>
  </si>
  <si>
    <t>283758810</t>
  </si>
  <si>
    <t>deska z pěnového polystyrenu EPS 100 Z 1000 x 500 x 60 mm</t>
  </si>
  <si>
    <t>-807376127</t>
  </si>
  <si>
    <t>998713102</t>
  </si>
  <si>
    <t>Přesun hmot tonážní pro izolace tepelné v objektech v do 12 m</t>
  </si>
  <si>
    <t>-612610694</t>
  </si>
  <si>
    <t>998713181</t>
  </si>
  <si>
    <t>Příplatek k přesunu hmot tonážní 713 prováděný bez použití mechanizace</t>
  </si>
  <si>
    <t>-1176359619</t>
  </si>
  <si>
    <t>763111331</t>
  </si>
  <si>
    <t>SDK příčka tl 75 mm profil CW+UW 50 desky 1xH2 12,5 TI 50 mm EI 30 Rw 41 dB</t>
  </si>
  <si>
    <t>-1565492674</t>
  </si>
  <si>
    <t>1,90*3,50-0,70*1,97</t>
  </si>
  <si>
    <t>763111333</t>
  </si>
  <si>
    <t>SDK příčka tl 100 mm profil CW+UW 75 desky 1xH2 12,5 TI 60 mm EI 30 Rw 45 dB</t>
  </si>
  <si>
    <t>290781127</t>
  </si>
  <si>
    <t>(1,55+1,45)*3,50</t>
  </si>
  <si>
    <t>-0,80*1,97</t>
  </si>
  <si>
    <t>763111717</t>
  </si>
  <si>
    <t>SDK příčka základní penetrační nátěr</t>
  </si>
  <si>
    <t>-1937251339</t>
  </si>
  <si>
    <t>,,výška nátěru pod podhled,,</t>
  </si>
  <si>
    <t>(1,90*3,30-0,70*1,97)*2</t>
  </si>
  <si>
    <t>(1,55+1,45)*3,30*2</t>
  </si>
  <si>
    <t>-0,80*1,97*2</t>
  </si>
  <si>
    <t>763131452</t>
  </si>
  <si>
    <t>SDK podhled deska 1xH2 12,5 TI 100 mm dvouvrstvá spodní kce profil CD+UD</t>
  </si>
  <si>
    <t>680229722</t>
  </si>
  <si>
    <t>12+12+12+18</t>
  </si>
  <si>
    <t>763131714</t>
  </si>
  <si>
    <t>SDK podhled základní penetrační nátěr</t>
  </si>
  <si>
    <t>640629348</t>
  </si>
  <si>
    <t>763131751</t>
  </si>
  <si>
    <t>Montáž parotěsné zábrany do SDK podhledu</t>
  </si>
  <si>
    <t>418118032</t>
  </si>
  <si>
    <t>283292100</t>
  </si>
  <si>
    <t>zábrana parotěsná PK-BAR SPECIÁL role 1,5 x 50 m</t>
  </si>
  <si>
    <t>1458062018</t>
  </si>
  <si>
    <t>Parotěsná zábrana zpevněná mřížkou s hlavní funkcí jako větrotěsná zábrana..</t>
  </si>
  <si>
    <t>763131752</t>
  </si>
  <si>
    <t>Montáž jedné vrstvy tepelné izolace do SDK podhledu</t>
  </si>
  <si>
    <t>-302588075</t>
  </si>
  <si>
    <t>631481010</t>
  </si>
  <si>
    <t>deska minerální střešní izolační ISOVER ORSIK 600x1200 mm tl. 50 mm</t>
  </si>
  <si>
    <t>-1793624993</t>
  </si>
  <si>
    <t>763181311</t>
  </si>
  <si>
    <t>Montáž jednokřídlové kovové zárubně v do 2,75 m SDK příčka</t>
  </si>
  <si>
    <t>450266820</t>
  </si>
  <si>
    <t>553315110</t>
  </si>
  <si>
    <t>zárubeň ocelová pro sádrokarton S 75 700 L/P</t>
  </si>
  <si>
    <t>-273162112</t>
  </si>
  <si>
    <t>,,pro dveře 1/T,,</t>
  </si>
  <si>
    <t>553315220</t>
  </si>
  <si>
    <t>zárubeň ocelová pro sádrokarton S 100 800 L/P</t>
  </si>
  <si>
    <t>932667542</t>
  </si>
  <si>
    <t>,,pro dveře 2/T,,</t>
  </si>
  <si>
    <t>998763302</t>
  </si>
  <si>
    <t>Přesun hmot tonážní pro sádrokartonové konstrukce v objektech v do 12 m</t>
  </si>
  <si>
    <t>-488922888</t>
  </si>
  <si>
    <t>998763381</t>
  </si>
  <si>
    <t>Příplatek k přesunu hmot tonážní 763 SDK prováděný bez použití mechanizace</t>
  </si>
  <si>
    <t>742711382</t>
  </si>
  <si>
    <t>-1072177749</t>
  </si>
  <si>
    <t>1*2,50*5</t>
  </si>
  <si>
    <t>-1578010732</t>
  </si>
  <si>
    <t>766660001</t>
  </si>
  <si>
    <t>Montáž dveřních křídel otvíravých 1křídlových š do 0,8 m do ocelové zárubně</t>
  </si>
  <si>
    <t>1950082241</t>
  </si>
  <si>
    <t>611627000.1</t>
  </si>
  <si>
    <t>dveře vnitřní hladké dýha dub plné 1křídlové 70x197 cm ELEGANT KOMFORT M10,,ozn.1/T,,</t>
  </si>
  <si>
    <t>743977269</t>
  </si>
  <si>
    <t>611627000.2</t>
  </si>
  <si>
    <t>dveře vnitřní hladké dýha dub plné 1křídlové 90x197 cm ELEGANT KOMFORT M10 ,,ozn.2/T,,</t>
  </si>
  <si>
    <t>-1871071049</t>
  </si>
  <si>
    <t>766660171</t>
  </si>
  <si>
    <t>Montáž dveřních křídel otvíravých 1křídlových š do 0,8 m do obložkové zárubně</t>
  </si>
  <si>
    <t>1569941771</t>
  </si>
  <si>
    <t>,,3/T,,</t>
  </si>
  <si>
    <t>611627000.4</t>
  </si>
  <si>
    <t>dveře vnitřní hladké dýha dub prosklené 1křídlové 80x197 cm ELEGANT KOMFORT M40 ,,ozn.3/T,,</t>
  </si>
  <si>
    <t>-2036132171</t>
  </si>
  <si>
    <t>766660172</t>
  </si>
  <si>
    <t>Montáž dveřních křídel otvíravých 1křídlových š přes 0,8 m do obložkové zárubně</t>
  </si>
  <si>
    <t>-807904012</t>
  </si>
  <si>
    <t>,,pro dveře 4a,b/T,,</t>
  </si>
  <si>
    <t>611627000.5</t>
  </si>
  <si>
    <t>dveře vnitřní plné 1křídlové 95x250 cm (dle stávajících,,ozn.4aT,,</t>
  </si>
  <si>
    <t>72266658</t>
  </si>
  <si>
    <t>611627000.7</t>
  </si>
  <si>
    <t>dveře vnitřní plné 1křídlové 95x250 cm (dle stávajících) ,,ozn.,4bT,,</t>
  </si>
  <si>
    <t>638497942</t>
  </si>
  <si>
    <t>-1201492557</t>
  </si>
  <si>
    <t>549146100.1</t>
  </si>
  <si>
    <t xml:space="preserve">klika včetně rozet a montážního materiálu  nerez </t>
  </si>
  <si>
    <t>449622792</t>
  </si>
  <si>
    <t>-480188287</t>
  </si>
  <si>
    <t>766682113</t>
  </si>
  <si>
    <t>Montáž zárubní obložkových pro dveře jednokřídlové tl stěny přes 350 mm</t>
  </si>
  <si>
    <t>477776754</t>
  </si>
  <si>
    <t>,,pro dveře 3/T,,</t>
  </si>
  <si>
    <t>611822620.1</t>
  </si>
  <si>
    <t xml:space="preserve">zárubeň obložková pro dveře 1křídlové 60,70,80,90x197 cm,  dub,buk </t>
  </si>
  <si>
    <t>-824979452</t>
  </si>
  <si>
    <t>766682111</t>
  </si>
  <si>
    <t>Montáž zárubní obložkových pro dveře jednokřídlové tl stěny do 170 mm</t>
  </si>
  <si>
    <t>-905816105</t>
  </si>
  <si>
    <t>,,pro dveře 4a/T,4b/T,,,</t>
  </si>
  <si>
    <t>1+2</t>
  </si>
  <si>
    <t>611822620.2</t>
  </si>
  <si>
    <t xml:space="preserve">zárubeň obložková pro dveře 1křídlové 95x250 cm, tl. 6 - 17 cm  </t>
  </si>
  <si>
    <t>-2079178163</t>
  </si>
  <si>
    <t>,,4a/Tb/T,,</t>
  </si>
  <si>
    <t>96</t>
  </si>
  <si>
    <t>766694112</t>
  </si>
  <si>
    <t>Montáž parapetních desek dřevěných nebo plastových šířky do 30 cm délky do 1,6 m</t>
  </si>
  <si>
    <t>1820064834</t>
  </si>
  <si>
    <t>,,dřevěné parapety,,</t>
  </si>
  <si>
    <t>,,lamino parapety,,</t>
  </si>
  <si>
    <t>97</t>
  </si>
  <si>
    <t>6111</t>
  </si>
  <si>
    <t>deska parapetní masil dub 1200/160 mm</t>
  </si>
  <si>
    <t>-1667000333</t>
  </si>
  <si>
    <t>1,20*0,16*2</t>
  </si>
  <si>
    <t>98</t>
  </si>
  <si>
    <t>607941000.</t>
  </si>
  <si>
    <t>deska parapetní dřevotřísková vnitřní  0,16 x 1 m</t>
  </si>
  <si>
    <t>912952095</t>
  </si>
  <si>
    <t>1,40*5</t>
  </si>
  <si>
    <t>99</t>
  </si>
  <si>
    <t>607941210</t>
  </si>
  <si>
    <t>koncovka PVC k parapetním deskám 600 mm</t>
  </si>
  <si>
    <t>-694916102</t>
  </si>
  <si>
    <t>,,pro parapet lamino,,</t>
  </si>
  <si>
    <t>-867668789</t>
  </si>
  <si>
    <t>101</t>
  </si>
  <si>
    <t>771574131</t>
  </si>
  <si>
    <t>Montáž podlah keramických režných protiskluzných lepených flexibilním lepidlem do 50 ks/m2</t>
  </si>
  <si>
    <t>-1202491676</t>
  </si>
  <si>
    <t>102</t>
  </si>
  <si>
    <t>597612900</t>
  </si>
  <si>
    <t xml:space="preserve">dlaždice keramické </t>
  </si>
  <si>
    <t>-1432066206</t>
  </si>
  <si>
    <t>103</t>
  </si>
  <si>
    <t>771579196</t>
  </si>
  <si>
    <t>Příplatek k montáž podlah keramických za spárování tmelem dvousložkovým</t>
  </si>
  <si>
    <t>319693242</t>
  </si>
  <si>
    <t>104</t>
  </si>
  <si>
    <t>771591111</t>
  </si>
  <si>
    <t>Podlahy penetrace podkladu</t>
  </si>
  <si>
    <t>2135962687</t>
  </si>
  <si>
    <t>105</t>
  </si>
  <si>
    <t>998771102</t>
  </si>
  <si>
    <t>Přesun hmot tonážní pro podlahy z dlaždic v objektech v do 12 m</t>
  </si>
  <si>
    <t>-2095594900</t>
  </si>
  <si>
    <t>106</t>
  </si>
  <si>
    <t>998771181</t>
  </si>
  <si>
    <t>Příplatek k přesunu hmot tonážní 771 prováděný bez použití mechanizace</t>
  </si>
  <si>
    <t>607919294</t>
  </si>
  <si>
    <t>107</t>
  </si>
  <si>
    <t>781473113</t>
  </si>
  <si>
    <t>Montáž obkladů vnitřních keramických hladkých do 19 ks/m2 lepených standardním lepidlem</t>
  </si>
  <si>
    <t>775334929</t>
  </si>
  <si>
    <t>,,1.05c,,</t>
  </si>
  <si>
    <t>(1,90+0,90)*2*2-0,70*2</t>
  </si>
  <si>
    <t>,,1.05b,,</t>
  </si>
  <si>
    <t>(1,90+2,03)*2*2-0,80*2-0,70*2</t>
  </si>
  <si>
    <t>108</t>
  </si>
  <si>
    <t>597610260</t>
  </si>
  <si>
    <t>obkládačky keramické</t>
  </si>
  <si>
    <t>-2127937307</t>
  </si>
  <si>
    <t>109</t>
  </si>
  <si>
    <t>781495111</t>
  </si>
  <si>
    <t>Penetrace podkladu vnitřních obkladů</t>
  </si>
  <si>
    <t>-1513074585</t>
  </si>
  <si>
    <t>110</t>
  </si>
  <si>
    <t>998781102</t>
  </si>
  <si>
    <t>Přesun hmot tonážní pro obklady keramické v objektech v do 12 m</t>
  </si>
  <si>
    <t>488016292</t>
  </si>
  <si>
    <t>111</t>
  </si>
  <si>
    <t>998781181</t>
  </si>
  <si>
    <t>Příplatek k přesunu hmot tonážní 781 prováděný bez použití mechanizace</t>
  </si>
  <si>
    <t>-1776275330</t>
  </si>
  <si>
    <t>112</t>
  </si>
  <si>
    <t>783315101</t>
  </si>
  <si>
    <t>Mezinátěr jednonásobný syntetický standardní zámečnických konstrukcí</t>
  </si>
  <si>
    <t>-1596801897</t>
  </si>
  <si>
    <t>,,zárubeň 1/T,2/T,,</t>
  </si>
  <si>
    <t>(2*1,97+0,70)*(0,10+2*0,05)</t>
  </si>
  <si>
    <t>(2*1,97+0,80)*(0,10+2*0,05)</t>
  </si>
  <si>
    <t>113</t>
  </si>
  <si>
    <t>783317101</t>
  </si>
  <si>
    <t>Krycí jednonásobný syntetický standardní nátěr zámečnických konstrukcí</t>
  </si>
  <si>
    <t>1622083229</t>
  </si>
  <si>
    <t>114</t>
  </si>
  <si>
    <t>783823133</t>
  </si>
  <si>
    <t>Penetrační silikátový nátěr hladkých, tenkovrstvých zrnitých nebo štukových omítek</t>
  </si>
  <si>
    <t>-1741375249</t>
  </si>
  <si>
    <t>115</t>
  </si>
  <si>
    <t>783827443</t>
  </si>
  <si>
    <t>Krycí dvojnásobný silikátový nátěr omítek stupně členitosti 3</t>
  </si>
  <si>
    <t>-449397583</t>
  </si>
  <si>
    <t>,,fasáda,,</t>
  </si>
  <si>
    <t>116</t>
  </si>
  <si>
    <t>783897607</t>
  </si>
  <si>
    <t>Příplatek k cenám dvojnásobného krycího nátěru omítek za barevné provedení v odstínu světlém</t>
  </si>
  <si>
    <t>195143106</t>
  </si>
  <si>
    <t>117</t>
  </si>
  <si>
    <t>784181101</t>
  </si>
  <si>
    <t>Základní akrylátová jednonásobná penetrace podkladu v místnostech výšky do 3,80m</t>
  </si>
  <si>
    <t>-197832248</t>
  </si>
  <si>
    <t>(4+3,30)*2*3,50</t>
  </si>
  <si>
    <t>(4,48+4)*2*3,50</t>
  </si>
  <si>
    <t>(4+3)*2*3,50</t>
  </si>
  <si>
    <t>(4+4,50)*2*3,50</t>
  </si>
  <si>
    <t>-1,65*4,20+4</t>
  </si>
  <si>
    <t>118</t>
  </si>
  <si>
    <t>784211111</t>
  </si>
  <si>
    <t>Dvojnásobné  bílé malby ze směsí za mokra velmi dobře otěruvzdorných v místnostech výšky do 3,80 m</t>
  </si>
  <si>
    <t>-54232758</t>
  </si>
  <si>
    <t>,,zdivo,,</t>
  </si>
  <si>
    <t>418,28</t>
  </si>
  <si>
    <t>,,sádrokarton,,</t>
  </si>
  <si>
    <t>54+26,43</t>
  </si>
  <si>
    <t>1.2.2 - Vnitřní rozvody vody,kanalizace,zařizovací předměty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</si>
  <si>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</si>
  <si>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</si>
  <si>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</si>
  <si>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727 - Zdravotechnika - ostatní</t>
  </si>
  <si>
    <t xml:space="preserve">    735 - Ústřední vytápění - otopná tělesa</t>
  </si>
  <si>
    <t xml:space="preserve">    751 - Vzduchotechnika</t>
  </si>
  <si>
    <t>721 R 274124</t>
  </si>
  <si>
    <t>Přivzdušňovací ventil vnitřní odpadních potrubí do DN 110</t>
  </si>
  <si>
    <t>-1446042820</t>
  </si>
  <si>
    <t>Kanalizační přivzdušňovací ventil DN75/90/110 s tepelnou izolací a masivním vícebřitovým pryžovým těsněním Al, 32 l/s</t>
  </si>
  <si>
    <t>721174004</t>
  </si>
  <si>
    <t>Potrubí kanalizační z PP svodné systém HT DN 70</t>
  </si>
  <si>
    <t>-2067777431</t>
  </si>
  <si>
    <t>721174005</t>
  </si>
  <si>
    <t>Potrubí kanalizační z PP svodné systém HT DN 100</t>
  </si>
  <si>
    <t>-957428314</t>
  </si>
  <si>
    <t>721174043</t>
  </si>
  <si>
    <t>Potrubí kanalizační z PP připojovací systém HT DN 50</t>
  </si>
  <si>
    <t>-537790106</t>
  </si>
  <si>
    <t>721194105</t>
  </si>
  <si>
    <t>Vyvedení a upevnění odpadních výpustek DN 50</t>
  </si>
  <si>
    <t>1501888293</t>
  </si>
  <si>
    <t>721194107</t>
  </si>
  <si>
    <t>Vyvedení a upevnění odpadních výpustek DN 70</t>
  </si>
  <si>
    <t>-994626251</t>
  </si>
  <si>
    <t>721194109</t>
  </si>
  <si>
    <t>Vyvedení a upevnění odpadních výpustek DN 100</t>
  </si>
  <si>
    <t>-147703422</t>
  </si>
  <si>
    <t>"WC"     1</t>
  </si>
  <si>
    <t>721290111</t>
  </si>
  <si>
    <t>Zkouška těsnosti potrubí kanalizace vodou do DN 125</t>
  </si>
  <si>
    <t>-1762475475</t>
  </si>
  <si>
    <t>998721201</t>
  </si>
  <si>
    <t>Přesun hmot procentní pro vnitřní kanalizace v objektech v do 6 m</t>
  </si>
  <si>
    <t>1156922949</t>
  </si>
  <si>
    <t>722174021</t>
  </si>
  <si>
    <t>Potrubí vodovodní plastové PPR svar polyfuze PN 20 D 16 x 2,7 mm</t>
  </si>
  <si>
    <t>-1497496192</t>
  </si>
  <si>
    <t>,,SV+TUV,,</t>
  </si>
  <si>
    <t>7,50+6</t>
  </si>
  <si>
    <t>722174023</t>
  </si>
  <si>
    <t>Potrubí vodovodní plastové PPR svar polyfuze PN 20 D 25 x 4,2 mm</t>
  </si>
  <si>
    <t>2062041754</t>
  </si>
  <si>
    <t>722181221</t>
  </si>
  <si>
    <t>Ochrana vodovodního potrubí přilepenými tepelně izolačními trubicemi z PE tl do 10 mm DN do 22 mm</t>
  </si>
  <si>
    <t>458029513</t>
  </si>
  <si>
    <t>722181222</t>
  </si>
  <si>
    <t>Ochrana vodovodního potrubí přilepenými tepelně izolačními trubicemi z PE tl do 10 mm DN do 42 mm</t>
  </si>
  <si>
    <t>-1484051649</t>
  </si>
  <si>
    <t>722190401</t>
  </si>
  <si>
    <t>Vyvedení a upevnění výpustku do DN 25</t>
  </si>
  <si>
    <t>-1472528741</t>
  </si>
  <si>
    <t>722220152</t>
  </si>
  <si>
    <t>Nástěnka závitová plastová PPR PN 20 DN 20 x G 1/2</t>
  </si>
  <si>
    <t>-1343447248</t>
  </si>
  <si>
    <t>722220161</t>
  </si>
  <si>
    <t>Nástěnný komplet plastový PPR PN 20 DN 20 x G 1/2</t>
  </si>
  <si>
    <t>soubor</t>
  </si>
  <si>
    <t>233989904</t>
  </si>
  <si>
    <t>722229101</t>
  </si>
  <si>
    <t>Montáž vodovodních armatur s jedním závitem G 1/2 ostatní typ</t>
  </si>
  <si>
    <t>-1192174020</t>
  </si>
  <si>
    <t>"rohový kohout s filtrem"     5</t>
  </si>
  <si>
    <t>551119980</t>
  </si>
  <si>
    <t>ventil rohový kulový s filtrem IVAR 1/2" x 1/2"</t>
  </si>
  <si>
    <t>-577597937</t>
  </si>
  <si>
    <t>IVAR, ceníkový kód: art.230</t>
  </si>
  <si>
    <t>722240123</t>
  </si>
  <si>
    <t>Kohout kulový plastový PPR DN 25</t>
  </si>
  <si>
    <t>1330525745</t>
  </si>
  <si>
    <t>722263205</t>
  </si>
  <si>
    <t>Vodoměr závitový jednovtokový suchoběžný do 100°C G 1/2 x 80 mm Qn 1,5 m3/h horizontální</t>
  </si>
  <si>
    <t>-606334074</t>
  </si>
  <si>
    <t>722290226</t>
  </si>
  <si>
    <t>Zkouška těsnosti vodovodního potrubí závitového do DN 50</t>
  </si>
  <si>
    <t>1165569504</t>
  </si>
  <si>
    <t>722290234</t>
  </si>
  <si>
    <t>Proplach a dezinfekce vodovodního potrubí do DN 80</t>
  </si>
  <si>
    <t>-136732222</t>
  </si>
  <si>
    <t>998722201</t>
  </si>
  <si>
    <t>Přesun hmot procentní pro vnitřní vodovod v objektech v do 6 m</t>
  </si>
  <si>
    <t>-1987400056</t>
  </si>
  <si>
    <t>725119122</t>
  </si>
  <si>
    <t>Montáž klozetových mís kombi</t>
  </si>
  <si>
    <t>-1479523662</t>
  </si>
  <si>
    <t>642320510</t>
  </si>
  <si>
    <t>kombiklozet keramický hluboké splachování odpad vodorovný (LYRA PLUS 8.2638.6.000.241.3) bílý</t>
  </si>
  <si>
    <t>620270840</t>
  </si>
  <si>
    <t>725219101</t>
  </si>
  <si>
    <t>Montáž umyvadla připevněného na konzoly</t>
  </si>
  <si>
    <t>-180653285</t>
  </si>
  <si>
    <t>642110450</t>
  </si>
  <si>
    <t>umyvadlo keramické závěsné LYRA plus 55 x 45 cm bílé</t>
  </si>
  <si>
    <t>-99868837</t>
  </si>
  <si>
    <t>642110480</t>
  </si>
  <si>
    <t>kryt na sifon LYRA plus bílý</t>
  </si>
  <si>
    <t>-1161243684</t>
  </si>
  <si>
    <t>725249101</t>
  </si>
  <si>
    <t>Montáž vaničky sprchové</t>
  </si>
  <si>
    <t>1680187413</t>
  </si>
  <si>
    <t>"viz TABULKA VYBAVENÍ - SANITA"</t>
  </si>
  <si>
    <t>"S"</t>
  </si>
  <si>
    <t>"8P2.15"     1</t>
  </si>
  <si>
    <t>554230120</t>
  </si>
  <si>
    <t>vanička sprchová akrylátová ARIES protiskluzová 80x80x11 cm bílá</t>
  </si>
  <si>
    <t>-295645581</t>
  </si>
  <si>
    <t>725249103</t>
  </si>
  <si>
    <t>Montáž koutu sprchového</t>
  </si>
  <si>
    <t>1333603891</t>
  </si>
  <si>
    <t>554842010</t>
  </si>
  <si>
    <t>kout sprchový čtrvtkruh zasouvací - výška 1850 cm ECR1/900 rozměr 870-905 mm</t>
  </si>
  <si>
    <t>2090950293</t>
  </si>
  <si>
    <t>725339111</t>
  </si>
  <si>
    <t>Montáž výlevky</t>
  </si>
  <si>
    <t>-505738873</t>
  </si>
  <si>
    <t>642711010</t>
  </si>
  <si>
    <t>výlevka keramická MIRA bílá</t>
  </si>
  <si>
    <t>-1052619098</t>
  </si>
  <si>
    <t>725532112</t>
  </si>
  <si>
    <t>Elektrický ohřívač zásobníkový akumulační závěsný svislý 50 l / 2 kW</t>
  </si>
  <si>
    <t>-699268473</t>
  </si>
  <si>
    <t>725829131</t>
  </si>
  <si>
    <t>Montáž baterie umyvadlové stojánkové G 1/2 ostatní typ</t>
  </si>
  <si>
    <t>-1404834895</t>
  </si>
  <si>
    <t>551440060</t>
  </si>
  <si>
    <t>baterie umyvadlová páková nízkotlaká stojánková N321S</t>
  </si>
  <si>
    <t>-930284891</t>
  </si>
  <si>
    <t>Speciální baterie určená pro použití u ohřevu vody pomoci elektrického průtokového ohřívače. Baterie se liší zejména tím, že snižuje tlak vody přicházející vodovodním řadem. Součástí je i odlišný perlátor umožňující větší průtok vody.</t>
  </si>
  <si>
    <t>725839101</t>
  </si>
  <si>
    <t>Montáž baterie vanové nástěnné G 1/2 ostatní typ</t>
  </si>
  <si>
    <t>-1657945080</t>
  </si>
  <si>
    <t>,,pro výlevku,,</t>
  </si>
  <si>
    <t>551440310</t>
  </si>
  <si>
    <t>baterie vanová RENO RI1029 kombinovaná, se sprchou</t>
  </si>
  <si>
    <t>-1125906853</t>
  </si>
  <si>
    <t>725849412</t>
  </si>
  <si>
    <t>Montáž baterie sprchové nástěnné s pevnou výškou sprchy</t>
  </si>
  <si>
    <t>1434652455</t>
  </si>
  <si>
    <t>551455940</t>
  </si>
  <si>
    <t>baterie sprchová páková Vienda 1760Y(U) 150mm chrom</t>
  </si>
  <si>
    <t>-1855090990</t>
  </si>
  <si>
    <t>998725201</t>
  </si>
  <si>
    <t>Přesun hmot procentní pro zařizovací předměty v objektech v do 6 m</t>
  </si>
  <si>
    <t>117047650</t>
  </si>
  <si>
    <t>727 R 001</t>
  </si>
  <si>
    <t>Stavební přípomoce</t>
  </si>
  <si>
    <t>kpl</t>
  </si>
  <si>
    <t>39566141</t>
  </si>
  <si>
    <t>Vysekání drážek vč. zapravení</t>
  </si>
  <si>
    <t>735419125</t>
  </si>
  <si>
    <t>Montáž konvektoru s osazením na konzoly typ TS 025 délka do 1290 mm</t>
  </si>
  <si>
    <t>-48779150</t>
  </si>
  <si>
    <t>484558370.1</t>
  </si>
  <si>
    <t>konvektor nástěnný Ecoflex TAC 07</t>
  </si>
  <si>
    <t>840135513</t>
  </si>
  <si>
    <t>484558370.2</t>
  </si>
  <si>
    <t>konvektor nástěnný Ecoflex TAC 05</t>
  </si>
  <si>
    <t>-1803679391</t>
  </si>
  <si>
    <t>484558370.3</t>
  </si>
  <si>
    <t>konvektor nástěnný Ecoflex TAC 10</t>
  </si>
  <si>
    <t>1201192147</t>
  </si>
  <si>
    <t>998735102</t>
  </si>
  <si>
    <t>Přesun hmot tonážní pro otopná tělesa v objektech v do 12 m</t>
  </si>
  <si>
    <t>-23269839</t>
  </si>
  <si>
    <t>998735181</t>
  </si>
  <si>
    <t>Příplatek k přesunu hmot tonážní 735 prováděný bez použití mechanizace</t>
  </si>
  <si>
    <t>682161624</t>
  </si>
  <si>
    <t>751111012</t>
  </si>
  <si>
    <t>Mtž vent ax ntl nástěnného základního D do 200 mm</t>
  </si>
  <si>
    <t>686154779</t>
  </si>
  <si>
    <t>429141170</t>
  </si>
  <si>
    <t>ventilátor axiální k montáži na stěnu, skříň z plastu HEF 120 T  IP44</t>
  </si>
  <si>
    <t>810168384</t>
  </si>
  <si>
    <t>T – zpožděný doběh 4–8 minut</t>
  </si>
  <si>
    <t>998751101</t>
  </si>
  <si>
    <t>Přesun hmot tonážní pro vzduchotechniku v objektech v do 12 m</t>
  </si>
  <si>
    <t>1757836624</t>
  </si>
  <si>
    <t>998751181</t>
  </si>
  <si>
    <t>Příplatek k přesunu hmot tonážní 751 prováděný bez použití mechanizace</t>
  </si>
  <si>
    <t>885888649</t>
  </si>
  <si>
    <t>1.2.3 - Silnoproudá elektroinstalace</t>
  </si>
  <si>
    <t>M - Práce a dodávky M</t>
  </si>
  <si>
    <t xml:space="preserve">    21-M - Elektromontáže</t>
  </si>
  <si>
    <t>21M1</t>
  </si>
  <si>
    <t>Silnoproudá elektroinstalace  -  PŘENOS</t>
  </si>
  <si>
    <t>182864253</t>
  </si>
  <si>
    <t>1.2.4 - SO 02  -  Venkovní vodovod</t>
  </si>
  <si>
    <t>113106123</t>
  </si>
  <si>
    <t>Rozebrání dlažeb komunikací pro pěší ze zámkových dlaždic</t>
  </si>
  <si>
    <t>-1678827506</t>
  </si>
  <si>
    <t>65*0,80</t>
  </si>
  <si>
    <t>113107162</t>
  </si>
  <si>
    <t>Odstranění podkladu pl přes 50 do 200 m2 z kameniva drceného tl 200 mm</t>
  </si>
  <si>
    <t>-727533043</t>
  </si>
  <si>
    <t>132212201</t>
  </si>
  <si>
    <t>Hloubení rýh š přes 600 do 2000 mm ručním nebo pneum nářadím v soudržných horninách tř. 3</t>
  </si>
  <si>
    <t>-1287283396</t>
  </si>
  <si>
    <t>"terén"           0,80*8*1,60</t>
  </si>
  <si>
    <t>"chodník"      0,80*65*(1,60-0,20)</t>
  </si>
  <si>
    <t>132212209</t>
  </si>
  <si>
    <t>Příplatek za lepivost u hloubení rýh š do 2000 mm ručním nebo pneum nářadím v hornině tř. 3</t>
  </si>
  <si>
    <t>1784017133</t>
  </si>
  <si>
    <t>-792072909</t>
  </si>
  <si>
    <t>83,04-5,84-5,84</t>
  </si>
  <si>
    <t>1759305457</t>
  </si>
  <si>
    <t>0,80*(65+8)*0,10</t>
  </si>
  <si>
    <t>583312000</t>
  </si>
  <si>
    <t>štěrkopísek (Bratčice) netříděný zásypový materiál</t>
  </si>
  <si>
    <t>1457684052</t>
  </si>
  <si>
    <t>215901101</t>
  </si>
  <si>
    <t>Zhutnění podloží z hornin soudržných do 92% PS nebo nesoudržných sypkých I(d) do 0,8</t>
  </si>
  <si>
    <t>-1299160244</t>
  </si>
  <si>
    <t>(65+8)*0,80</t>
  </si>
  <si>
    <t>451573111</t>
  </si>
  <si>
    <t>Lože pod potrubí otevřený výkop ze štěrkopísku</t>
  </si>
  <si>
    <t>1220234324</t>
  </si>
  <si>
    <t>596211110</t>
  </si>
  <si>
    <t>Kladení zámkové dlažby komunikací pro pěší tl 60 mm skupiny A pl do 50 m2</t>
  </si>
  <si>
    <t>-2075126269</t>
  </si>
  <si>
    <t>"zámková dlažba - tl. 6cm"</t>
  </si>
  <si>
    <t>592453080</t>
  </si>
  <si>
    <t>dlažba BEST-KLASIKO 20 x 10 x 6 cm přírodní</t>
  </si>
  <si>
    <t>199543335</t>
  </si>
  <si>
    <t>"zámková dlažba - tl. 6cm - 30% výměna"</t>
  </si>
  <si>
    <t>65*0,80*0,3</t>
  </si>
  <si>
    <t>871161141</t>
  </si>
  <si>
    <t>Montáž potrubí z PE100 SDR 11 otevřený výkop svařovaných na tupo D 32 x 3,0 mm</t>
  </si>
  <si>
    <t>1671945929</t>
  </si>
  <si>
    <t>286135950</t>
  </si>
  <si>
    <t>potrubí dvouvrstvé PE100 s 10% signalizační vrstvou, SDR 11, 32x3,0. L=12m</t>
  </si>
  <si>
    <t>-697499849</t>
  </si>
  <si>
    <t>879171111</t>
  </si>
  <si>
    <t>Montáž vodovodní přípojky na potrubí DN 32</t>
  </si>
  <si>
    <t>936243828</t>
  </si>
  <si>
    <t>891181811</t>
  </si>
  <si>
    <t>Demontáž vodovodních šoupátek otevřený výkop DN 40</t>
  </si>
  <si>
    <t>-1845796582</t>
  </si>
  <si>
    <t>891211112</t>
  </si>
  <si>
    <t>Montáž vodovodních šoupátek otevřený výkop DN 50</t>
  </si>
  <si>
    <t>-102421586</t>
  </si>
  <si>
    <t>422 HAWLE 2520</t>
  </si>
  <si>
    <t>Kombinované navrtávací ISO šoupátko pro DN 3/4-2" - č. 2520</t>
  </si>
  <si>
    <t>414122185</t>
  </si>
  <si>
    <t>422 HAWLE 9601</t>
  </si>
  <si>
    <t>zemní souprava teleskopická pro šoupátka - A 1,3-1,8 pro DN 3/4-2" - č. 9601</t>
  </si>
  <si>
    <t>-394492575</t>
  </si>
  <si>
    <t>891319111</t>
  </si>
  <si>
    <t>Montáž navrtávacích pasů na potrubí z jakýchkoli trub DN 150</t>
  </si>
  <si>
    <t>-458347098</t>
  </si>
  <si>
    <t>422735620</t>
  </si>
  <si>
    <t>navrtávací pasy HAKU se závitovým výstupem z tvárné litiny, pro vodovodní PE a PVC potrubí 160-2”</t>
  </si>
  <si>
    <t>-1052349577</t>
  </si>
  <si>
    <t>892233122</t>
  </si>
  <si>
    <t>Proplach a dezinfekce vodovodního potrubí DN od 40 do 70</t>
  </si>
  <si>
    <t>-432648352</t>
  </si>
  <si>
    <t>892241111</t>
  </si>
  <si>
    <t>Tlaková zkouška vodou potrubí do 80</t>
  </si>
  <si>
    <t>-180581106</t>
  </si>
  <si>
    <t>899401112</t>
  </si>
  <si>
    <t>Osazení poklopů litinových šoupátkových</t>
  </si>
  <si>
    <t>-235077688</t>
  </si>
  <si>
    <t>422 HAWLE 1650</t>
  </si>
  <si>
    <t>uliční poklop tuhý (č. 1650)</t>
  </si>
  <si>
    <t>-1125920152</t>
  </si>
  <si>
    <t>422 HAWLE 3481</t>
  </si>
  <si>
    <t>univerzální podkladová deska - č. 3481</t>
  </si>
  <si>
    <t>-1262027821</t>
  </si>
  <si>
    <t>899721111</t>
  </si>
  <si>
    <t>Signalizační vodič DN do 150 mm na potrubí PVC</t>
  </si>
  <si>
    <t>-237880368</t>
  </si>
  <si>
    <t>899722112</t>
  </si>
  <si>
    <t>Krytí potrubí z plastů výstražnou fólií z PVC 25 cm</t>
  </si>
  <si>
    <t>1108575571</t>
  </si>
  <si>
    <t>997013111</t>
  </si>
  <si>
    <t>Vnitrostaveništní doprava suti a vybouraných hmot pro budovy v do 6 m s použitím mechanizace</t>
  </si>
  <si>
    <t>-1278771555</t>
  </si>
  <si>
    <t>997013501</t>
  </si>
  <si>
    <t>Odvoz suti a vybouraných hmot na skládku nebo meziskládku do 1 km se složením</t>
  </si>
  <si>
    <t>127887640</t>
  </si>
  <si>
    <t>Příplatek k odvozu suti a vybouraných hmot na skládku ZKD 1 km přes 1 km - t.j. 9x</t>
  </si>
  <si>
    <t>-945213086</t>
  </si>
  <si>
    <t>997013801</t>
  </si>
  <si>
    <t>Poplatek za uložení stavebního betonového odpadu na skládce (skládkovné)</t>
  </si>
  <si>
    <t>2127818281</t>
  </si>
  <si>
    <t>657555090</t>
  </si>
  <si>
    <t>998229112</t>
  </si>
  <si>
    <t>Přesun hmot ruční pro pozemní komunikace s krytem dlážděným na vzdálenost do 50 m</t>
  </si>
  <si>
    <t>538416405</t>
  </si>
  <si>
    <t>722261924</t>
  </si>
  <si>
    <t xml:space="preserve">Výměna závitových vodoměrů </t>
  </si>
  <si>
    <t>122500466</t>
  </si>
  <si>
    <t>388 R 214650</t>
  </si>
  <si>
    <t>Domovní  vodoměr  DS TRP/M10 DN30, L=260mm</t>
  </si>
  <si>
    <t>2084791232</t>
  </si>
  <si>
    <t>998722101</t>
  </si>
  <si>
    <t>Přesun hmot tonážní pro vnitřní vodovod v objektech v do 6 m</t>
  </si>
  <si>
    <t>1505785741</t>
  </si>
  <si>
    <t>1.2.5 - SO 03  -  Venkovní kanalizace</t>
  </si>
  <si>
    <t>131201101</t>
  </si>
  <si>
    <t>Hloubení jam nezapažených v hornině tř. 3 objemu do 100 m3</t>
  </si>
  <si>
    <t>-1439669206</t>
  </si>
  <si>
    <t>,,výkop pro žumpu,,</t>
  </si>
  <si>
    <t>1,90*5*1,80</t>
  </si>
  <si>
    <t>131201109</t>
  </si>
  <si>
    <t>Příplatek za lepivost u hloubení jam nezapažených v hornině tř. 3</t>
  </si>
  <si>
    <t>1593278948</t>
  </si>
  <si>
    <t>161101101</t>
  </si>
  <si>
    <t>Svislé přemístění výkopku z horniny tř. 1 až 4 hl výkopu do 2,5 m</t>
  </si>
  <si>
    <t>-645874691</t>
  </si>
  <si>
    <t>162701105</t>
  </si>
  <si>
    <t>Vodorovné přemístění do 10000 m výkopku/sypaniny z horniny tř. 1 až 4</t>
  </si>
  <si>
    <t>-1151013270</t>
  </si>
  <si>
    <t>17,10-6,975-0,36-0,18</t>
  </si>
  <si>
    <t>167101101</t>
  </si>
  <si>
    <t>Nakládání výkopku z hornin tř. 1 až 4 do 100 m3</t>
  </si>
  <si>
    <t>926739975</t>
  </si>
  <si>
    <t>171201201</t>
  </si>
  <si>
    <t>Uložení sypaniny na skládky</t>
  </si>
  <si>
    <t>2140988273</t>
  </si>
  <si>
    <t>171201211</t>
  </si>
  <si>
    <t>Poplatek za uložení odpadu ze sypaniny na skládce (skládkovné)</t>
  </si>
  <si>
    <t>246659749</t>
  </si>
  <si>
    <t>763870913</t>
  </si>
  <si>
    <t>,,žumpa,,</t>
  </si>
  <si>
    <t>17,10-(4,50*1,50*1,50)</t>
  </si>
  <si>
    <t>-128420801</t>
  </si>
  <si>
    <t>2*0,60*0,30</t>
  </si>
  <si>
    <t>1872133751</t>
  </si>
  <si>
    <t>-719660735</t>
  </si>
  <si>
    <t>1,90*5</t>
  </si>
  <si>
    <t>382411113.1</t>
  </si>
  <si>
    <t>Osazení a dodávka žumpy NAUTILUS NVL7 včetně nátoku a  zhotovení dna pro usazení</t>
  </si>
  <si>
    <t>-154008208</t>
  </si>
  <si>
    <t>včetně čerpadla</t>
  </si>
  <si>
    <t>-1057368383</t>
  </si>
  <si>
    <t>2*0,60*0,15</t>
  </si>
  <si>
    <t>871273121</t>
  </si>
  <si>
    <t>Montáž kanalizačního potrubí z PVC těsněné gumovým kroužkem otevřený výkop sklon do 20 % DN 125</t>
  </si>
  <si>
    <t>1102672825</t>
  </si>
  <si>
    <t>"trubka 125"</t>
  </si>
  <si>
    <t>"2000"     2,0*1</t>
  </si>
  <si>
    <t>286112350</t>
  </si>
  <si>
    <t>trubka KGEM s hrdlem 125X3,2X2M SN4KOEX,PVC</t>
  </si>
  <si>
    <t>-1075730777</t>
  </si>
  <si>
    <t>894812201</t>
  </si>
  <si>
    <t>Revizní a čistící šachta z PP šachtové dno DN 425/150 průtočné</t>
  </si>
  <si>
    <t>27714890</t>
  </si>
  <si>
    <t>"šachta revizní"</t>
  </si>
  <si>
    <t>894812231</t>
  </si>
  <si>
    <t>Revizní a čistící šachta z PP DN 425 šachtová roura korugovaná bez hrdla světlé hloubky 1500 mm</t>
  </si>
  <si>
    <t>871730579</t>
  </si>
  <si>
    <t>894812241</t>
  </si>
  <si>
    <t>Revizní a čistící šachta z PP DN 425 šachtová roura teleskopická světlé hloubky 375 mm</t>
  </si>
  <si>
    <t>-1179895114</t>
  </si>
  <si>
    <t>894812249</t>
  </si>
  <si>
    <t>Příplatek k rourám revizní a čistící šachty z PP DN 425 za uříznutí šachtové roury</t>
  </si>
  <si>
    <t>477186685</t>
  </si>
  <si>
    <t>894812257</t>
  </si>
  <si>
    <t>Revizní a čistící šachta z PP DN 425 poklop plastový pochůzí pro zatížení 1,5 t</t>
  </si>
  <si>
    <t>848323050</t>
  </si>
  <si>
    <t>895971111</t>
  </si>
  <si>
    <t>Zasakovací box z polypropylenu PP bez revize pro vsakování jednořadová galerie objemu do 5 m3</t>
  </si>
  <si>
    <t>1093322932</t>
  </si>
  <si>
    <t>998276101</t>
  </si>
  <si>
    <t>Přesun hmot pro trubní vedení z trub z plastických hmot otevřený výkop</t>
  </si>
  <si>
    <t>951470742</t>
  </si>
  <si>
    <t>721242116</t>
  </si>
  <si>
    <t>Lapač střešních splavenin z PP se zápachovou klapkou a lapacím košem DN 125</t>
  </si>
  <si>
    <t>-2142983779</t>
  </si>
  <si>
    <t>"lapač"</t>
  </si>
  <si>
    <t>998721101</t>
  </si>
  <si>
    <t>Přesun hmot tonážní pro vnitřní kanalizace v objektech v do 6 m</t>
  </si>
  <si>
    <t>-1161343431</t>
  </si>
  <si>
    <t>1.2.6 - Demolice sociálního zařízení</t>
  </si>
  <si>
    <t>981011311</t>
  </si>
  <si>
    <t>Demolice budov zděných na MVC podíl konstrukcí do 10 % postupným rozebíráním</t>
  </si>
  <si>
    <t>468224569</t>
  </si>
  <si>
    <t>997006512</t>
  </si>
  <si>
    <t>Vodorovné doprava suti s naložením a složením na skládku do 1 km</t>
  </si>
  <si>
    <t>-1923040748</t>
  </si>
  <si>
    <t>997006519</t>
  </si>
  <si>
    <t>Příplatek k vodorovnému přemístění suti na skládku ZKD 1 km přes 1 km</t>
  </si>
  <si>
    <t>-1652488234</t>
  </si>
  <si>
    <t>5,550*9</t>
  </si>
  <si>
    <t>837825129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</si>
</sst>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800080"/>
      <name val="Trebuchet MS"/>
      <family val="2"/>
    </font>
    <font>
      <sz val="8"/>
      <color rgb="FFFF0000"/>
      <name val="Trebuchet MS"/>
      <family val="2"/>
    </font>
    <font>
      <sz val="8"/>
      <color rgb="FF0000A8"/>
      <name val="Trebuchet MS"/>
      <family val="2"/>
    </font>
    <font>
      <sz val="8"/>
      <color rgb="FFFAE682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sz val="18"/>
      <color theme="10"/>
      <name val="Wingdings 2"/>
      <family val="2"/>
    </font>
    <font>
      <b/>
      <sz val="10"/>
      <color rgb="FF003366"/>
      <name val="Trebuchet MS"/>
      <family val="2"/>
    </font>
    <font>
      <b/>
      <sz val="12"/>
      <color rgb="FF800000"/>
      <name val="Trebuchet MS"/>
      <family val="2"/>
    </font>
    <font>
      <b/>
      <sz val="8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8"/>
      <color rgb="FF0000FF"/>
      <name val="Trebuchet MS"/>
      <family val="2"/>
    </font>
    <font>
      <i/>
      <sz val="7"/>
      <color rgb="FF969696"/>
      <name val="Trebuchet MS"/>
      <family val="2"/>
    </font>
    <font>
      <u val="single"/>
      <sz val="11"/>
      <color theme="1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304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2" borderId="0" xfId="0" applyFont="1" applyFill="1" applyAlignment="1" applyProtection="1">
      <alignment horizontal="left"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15" fillId="2" borderId="0" xfId="0" applyFont="1" applyFill="1" applyAlignment="1" applyProtection="1">
      <alignment horizontal="left" vertical="center"/>
      <protection/>
    </xf>
    <xf numFmtId="0" fontId="16" fillId="2" borderId="0" xfId="20" applyFont="1" applyFill="1" applyAlignment="1" applyProtection="1">
      <alignment vertical="center"/>
      <protection/>
    </xf>
    <xf numFmtId="0" fontId="0" fillId="2" borderId="0" xfId="0" applyFill="1"/>
    <xf numFmtId="0" fontId="14" fillId="2" borderId="0" xfId="0" applyFont="1" applyFill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7" fillId="3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9" fillId="0" borderId="0" xfId="0" applyFont="1" applyAlignment="1">
      <alignment horizontal="left" vertical="center"/>
    </xf>
    <xf numFmtId="0" fontId="0" fillId="0" borderId="0" xfId="0" applyBorder="1" applyProtection="1">
      <protection/>
    </xf>
    <xf numFmtId="0" fontId="20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21" fillId="0" borderId="0" xfId="0" applyFont="1" applyAlignment="1">
      <alignment horizontal="left" vertical="center" wrapText="1"/>
    </xf>
    <xf numFmtId="0" fontId="4" fillId="0" borderId="0" xfId="0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21" fillId="0" borderId="0" xfId="0" applyFont="1" applyAlignment="1">
      <alignment horizontal="left" vertical="center"/>
    </xf>
    <xf numFmtId="0" fontId="20" fillId="0" borderId="0" xfId="0" applyFont="1" applyBorder="1" applyAlignment="1" applyProtection="1">
      <alignment horizontal="left" vertical="center"/>
      <protection/>
    </xf>
    <xf numFmtId="0" fontId="3" fillId="4" borderId="0" xfId="0" applyFont="1" applyFill="1" applyBorder="1" applyAlignment="1" applyProtection="1">
      <alignment horizontal="left" vertical="center"/>
      <protection locked="0"/>
    </xf>
    <xf numFmtId="49" fontId="3" fillId="4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0" fillId="0" borderId="6" xfId="0" applyBorder="1" applyProtection="1">
      <protection/>
    </xf>
    <xf numFmtId="0" fontId="22" fillId="0" borderId="0" xfId="0" applyFont="1" applyBorder="1" applyAlignment="1" applyProtection="1">
      <alignment horizontal="left" vertical="center"/>
      <protection/>
    </xf>
    <xf numFmtId="4" fontId="6" fillId="0" borderId="0" xfId="0" applyNumberFormat="1" applyFont="1" applyBorder="1" applyAlignment="1" applyProtection="1">
      <alignment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3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4" fontId="23" fillId="0" borderId="7" xfId="0" applyNumberFormat="1" applyFont="1" applyBorder="1" applyAlignment="1" applyProtection="1">
      <alignment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4" fillId="5" borderId="9" xfId="0" applyFont="1" applyFill="1" applyBorder="1" applyAlignment="1" applyProtection="1">
      <alignment horizontal="left" vertical="center"/>
      <protection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10" xfId="0" applyFont="1" applyFill="1" applyBorder="1" applyAlignment="1" applyProtection="1">
      <alignment vertical="center"/>
      <protection/>
    </xf>
    <xf numFmtId="0" fontId="24" fillId="0" borderId="11" xfId="0" applyFont="1" applyBorder="1" applyAlignment="1" applyProtection="1">
      <alignment horizontal="left"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Border="1" applyProtection="1">
      <protection/>
    </xf>
    <xf numFmtId="0" fontId="0" fillId="0" borderId="15" xfId="0" applyBorder="1" applyProtection="1">
      <protection/>
    </xf>
    <xf numFmtId="0" fontId="25" fillId="0" borderId="16" xfId="0" applyFont="1" applyBorder="1" applyAlignment="1" applyProtection="1">
      <alignment horizontal="left"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25" fillId="0" borderId="17" xfId="0" applyFont="1" applyBorder="1" applyAlignment="1" applyProtection="1">
      <alignment horizontal="left"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5" xfId="0" applyFont="1" applyBorder="1" applyAlignment="1" applyProtection="1">
      <alignment vertical="center"/>
      <protection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5" xfId="0" applyFont="1" applyBorder="1" applyAlignment="1" applyProtection="1">
      <alignment vertical="center"/>
      <protection/>
    </xf>
    <xf numFmtId="0" fontId="26" fillId="0" borderId="0" xfId="0" applyFont="1" applyBorder="1" applyAlignment="1" applyProtection="1">
      <alignment vertical="center"/>
      <protection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27" fillId="0" borderId="11" xfId="0" applyFont="1" applyBorder="1" applyAlignment="1">
      <alignment horizontal="center" vertical="center"/>
    </xf>
    <xf numFmtId="0" fontId="27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" fillId="0" borderId="14" xfId="0" applyFont="1" applyBorder="1" applyAlignment="1" applyProtection="1">
      <alignment horizontal="left"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3" fillId="6" borderId="8" xfId="0" applyFont="1" applyFill="1" applyBorder="1" applyAlignment="1" applyProtection="1">
      <alignment horizontal="center" vertical="center"/>
      <protection/>
    </xf>
    <xf numFmtId="0" fontId="3" fillId="6" borderId="9" xfId="0" applyFont="1" applyFill="1" applyBorder="1" applyAlignment="1" applyProtection="1">
      <alignment horizontal="left" vertical="center"/>
      <protection/>
    </xf>
    <xf numFmtId="0" fontId="0" fillId="6" borderId="9" xfId="0" applyFont="1" applyFill="1" applyBorder="1" applyAlignment="1" applyProtection="1">
      <alignment vertical="center"/>
      <protection/>
    </xf>
    <xf numFmtId="0" fontId="3" fillId="6" borderId="9" xfId="0" applyFont="1" applyFill="1" applyBorder="1" applyAlignment="1" applyProtection="1">
      <alignment horizontal="center" vertical="center"/>
      <protection/>
    </xf>
    <xf numFmtId="0" fontId="3" fillId="6" borderId="10" xfId="0" applyFont="1" applyFill="1" applyBorder="1" applyAlignment="1" applyProtection="1">
      <alignment horizontal="left" vertical="center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0" fontId="20" fillId="0" borderId="23" xfId="0" applyFont="1" applyBorder="1" applyAlignment="1" applyProtection="1">
      <alignment horizontal="center" vertical="center" wrapText="1"/>
      <protection/>
    </xf>
    <xf numFmtId="0" fontId="20" fillId="0" borderId="24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horizontal="right"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4" fontId="27" fillId="0" borderId="14" xfId="0" applyNumberFormat="1" applyFont="1" applyBorder="1" applyAlignment="1" applyProtection="1">
      <alignment vertical="center"/>
      <protection/>
    </xf>
    <xf numFmtId="4" fontId="27" fillId="0" borderId="0" xfId="0" applyNumberFormat="1" applyFont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vertical="center"/>
      <protection/>
    </xf>
    <xf numFmtId="4" fontId="27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5" fillId="0" borderId="4" xfId="0" applyFont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horizontal="left" vertical="center" wrapText="1"/>
      <protection/>
    </xf>
    <xf numFmtId="0" fontId="31" fillId="0" borderId="0" xfId="0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horizontal="right"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0" fontId="5" fillId="0" borderId="5" xfId="0" applyFont="1" applyBorder="1" applyAlignment="1" applyProtection="1">
      <alignment vertical="center"/>
      <protection/>
    </xf>
    <xf numFmtId="4" fontId="32" fillId="0" borderId="14" xfId="0" applyNumberFormat="1" applyFont="1" applyBorder="1" applyAlignment="1" applyProtection="1">
      <alignment vertical="center"/>
      <protection/>
    </xf>
    <xf numFmtId="4" fontId="32" fillId="0" borderId="0" xfId="0" applyNumberFormat="1" applyFont="1" applyBorder="1" applyAlignment="1" applyProtection="1">
      <alignment vertical="center"/>
      <protection/>
    </xf>
    <xf numFmtId="166" fontId="32" fillId="0" borderId="0" xfId="0" applyNumberFormat="1" applyFont="1" applyBorder="1" applyAlignment="1" applyProtection="1">
      <alignment vertical="center"/>
      <protection/>
    </xf>
    <xf numFmtId="4" fontId="3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33" fillId="0" borderId="0" xfId="20" applyFont="1" applyAlignment="1">
      <alignment horizontal="center" vertical="center"/>
    </xf>
    <xf numFmtId="0" fontId="6" fillId="0" borderId="4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34" fillId="0" borderId="0" xfId="0" applyFont="1" applyBorder="1" applyAlignment="1" applyProtection="1">
      <alignment horizontal="left" vertical="center" wrapText="1"/>
      <protection/>
    </xf>
    <xf numFmtId="4" fontId="8" fillId="0" borderId="0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4" fontId="25" fillId="0" borderId="14" xfId="0" applyNumberFormat="1" applyFont="1" applyBorder="1" applyAlignment="1" applyProtection="1">
      <alignment vertical="center"/>
      <protection/>
    </xf>
    <xf numFmtId="4" fontId="25" fillId="0" borderId="0" xfId="0" applyNumberFormat="1" applyFont="1" applyBorder="1" applyAlignment="1" applyProtection="1">
      <alignment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4" fontId="25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8" fillId="0" borderId="0" xfId="0" applyNumberFormat="1" applyFont="1" applyBorder="1" applyAlignment="1" applyProtection="1">
      <alignment horizontal="right" vertical="center"/>
      <protection/>
    </xf>
    <xf numFmtId="4" fontId="25" fillId="0" borderId="16" xfId="0" applyNumberFormat="1" applyFont="1" applyBorder="1" applyAlignment="1" applyProtection="1">
      <alignment vertical="center"/>
      <protection/>
    </xf>
    <xf numFmtId="4" fontId="25" fillId="0" borderId="17" xfId="0" applyNumberFormat="1" applyFont="1" applyBorder="1" applyAlignment="1" applyProtection="1">
      <alignment vertical="center"/>
      <protection/>
    </xf>
    <xf numFmtId="166" fontId="25" fillId="0" borderId="17" xfId="0" applyNumberFormat="1" applyFont="1" applyBorder="1" applyAlignment="1" applyProtection="1">
      <alignment vertical="center"/>
      <protection/>
    </xf>
    <xf numFmtId="4" fontId="25" fillId="0" borderId="18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4" fontId="8" fillId="4" borderId="0" xfId="0" applyNumberFormat="1" applyFont="1" applyFill="1" applyBorder="1" applyAlignment="1" applyProtection="1">
      <alignment vertical="center"/>
      <protection locked="0"/>
    </xf>
    <xf numFmtId="164" fontId="25" fillId="4" borderId="11" xfId="0" applyNumberFormat="1" applyFont="1" applyFill="1" applyBorder="1" applyAlignment="1" applyProtection="1">
      <alignment horizontal="center" vertical="center"/>
      <protection locked="0"/>
    </xf>
    <xf numFmtId="0" fontId="25" fillId="4" borderId="12" xfId="0" applyFont="1" applyFill="1" applyBorder="1" applyAlignment="1" applyProtection="1">
      <alignment horizontal="center" vertical="center"/>
      <protection locked="0"/>
    </xf>
    <xf numFmtId="4" fontId="25" fillId="0" borderId="13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8" fillId="4" borderId="0" xfId="0" applyFont="1" applyFill="1" applyBorder="1" applyAlignment="1" applyProtection="1">
      <alignment horizontal="left" vertical="center"/>
      <protection locked="0"/>
    </xf>
    <xf numFmtId="164" fontId="25" fillId="4" borderId="14" xfId="0" applyNumberFormat="1" applyFont="1" applyFill="1" applyBorder="1" applyAlignment="1" applyProtection="1">
      <alignment horizontal="center" vertical="center"/>
      <protection locked="0"/>
    </xf>
    <xf numFmtId="0" fontId="25" fillId="4" borderId="0" xfId="0" applyFont="1" applyFill="1" applyBorder="1" applyAlignment="1" applyProtection="1">
      <alignment horizontal="center" vertical="center"/>
      <protection locked="0"/>
    </xf>
    <xf numFmtId="164" fontId="25" fillId="4" borderId="16" xfId="0" applyNumberFormat="1" applyFont="1" applyFill="1" applyBorder="1" applyAlignment="1" applyProtection="1">
      <alignment horizontal="center" vertical="center"/>
      <protection locked="0"/>
    </xf>
    <xf numFmtId="0" fontId="25" fillId="4" borderId="17" xfId="0" applyFont="1" applyFill="1" applyBorder="1" applyAlignment="1" applyProtection="1">
      <alignment horizontal="center" vertical="center"/>
      <protection locked="0"/>
    </xf>
    <xf numFmtId="0" fontId="28" fillId="6" borderId="0" xfId="0" applyFont="1" applyFill="1" applyBorder="1" applyAlignment="1" applyProtection="1">
      <alignment horizontal="left"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4" fontId="28" fillId="6" borderId="0" xfId="0" applyNumberFormat="1" applyFont="1" applyFill="1" applyBorder="1" applyAlignment="1" applyProtection="1">
      <alignment vertical="center"/>
      <protection/>
    </xf>
    <xf numFmtId="0" fontId="0" fillId="2" borderId="0" xfId="0" applyFill="1" applyProtection="1">
      <protection/>
    </xf>
    <xf numFmtId="0" fontId="16" fillId="2" borderId="0" xfId="20" applyFont="1" applyFill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horizontal="left" vertical="center" wrapText="1"/>
      <protection/>
    </xf>
    <xf numFmtId="165" fontId="3" fillId="4" borderId="0" xfId="0" applyNumberFormat="1" applyFont="1" applyFill="1" applyBorder="1" applyAlignment="1" applyProtection="1">
      <alignment horizontal="left" vertical="center"/>
      <protection locked="0"/>
    </xf>
    <xf numFmtId="0" fontId="3" fillId="4" borderId="0" xfId="0" applyFont="1" applyFill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0" fontId="4" fillId="6" borderId="8" xfId="0" applyFont="1" applyFill="1" applyBorder="1" applyAlignment="1" applyProtection="1">
      <alignment horizontal="left" vertical="center"/>
      <protection/>
    </xf>
    <xf numFmtId="0" fontId="4" fillId="6" borderId="9" xfId="0" applyFont="1" applyFill="1" applyBorder="1" applyAlignment="1" applyProtection="1">
      <alignment horizontal="right" vertical="center"/>
      <protection/>
    </xf>
    <xf numFmtId="0" fontId="4" fillId="6" borderId="9" xfId="0" applyFont="1" applyFill="1" applyBorder="1" applyAlignment="1" applyProtection="1">
      <alignment horizontal="center" vertical="center"/>
      <protection/>
    </xf>
    <xf numFmtId="4" fontId="4" fillId="6" borderId="9" xfId="0" applyNumberFormat="1" applyFont="1" applyFill="1" applyBorder="1" applyAlignment="1" applyProtection="1">
      <alignment vertical="center"/>
      <protection/>
    </xf>
    <xf numFmtId="4" fontId="4" fillId="6" borderId="10" xfId="0" applyNumberFormat="1" applyFont="1" applyFill="1" applyBorder="1" applyAlignment="1" applyProtection="1">
      <alignment vertical="center"/>
      <protection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0" fillId="0" borderId="0" xfId="0" applyProtection="1">
      <protection/>
    </xf>
    <xf numFmtId="0" fontId="3" fillId="6" borderId="0" xfId="0" applyFont="1" applyFill="1" applyBorder="1" applyAlignment="1" applyProtection="1">
      <alignment horizontal="center" vertical="center"/>
      <protection/>
    </xf>
    <xf numFmtId="0" fontId="35" fillId="0" borderId="0" xfId="0" applyFont="1" applyBorder="1" applyAlignment="1" applyProtection="1">
      <alignment horizontal="left" vertical="center"/>
      <protection/>
    </xf>
    <xf numFmtId="4" fontId="35" fillId="0" borderId="0" xfId="0" applyNumberFormat="1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4" fontId="7" fillId="0" borderId="0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8" fillId="0" borderId="4" xfId="0" applyFont="1" applyBorder="1" applyAlignment="1" applyProtection="1">
      <alignment vertical="center"/>
      <protection/>
    </xf>
    <xf numFmtId="0" fontId="8" fillId="0" borderId="5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4" fontId="7" fillId="0" borderId="0" xfId="0" applyNumberFormat="1" applyFont="1" applyBorder="1" applyAlignment="1" applyProtection="1">
      <alignment/>
      <protection/>
    </xf>
    <xf numFmtId="4" fontId="36" fillId="0" borderId="0" xfId="0" applyNumberFormat="1" applyFont="1" applyBorder="1" applyAlignment="1" applyProtection="1">
      <alignment vertical="center"/>
      <protection/>
    </xf>
    <xf numFmtId="0" fontId="0" fillId="0" borderId="25" xfId="0" applyFont="1" applyBorder="1" applyAlignment="1" applyProtection="1">
      <alignment vertical="center"/>
      <protection/>
    </xf>
    <xf numFmtId="0" fontId="20" fillId="0" borderId="25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25" fillId="0" borderId="15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  <protection/>
    </xf>
    <xf numFmtId="0" fontId="25" fillId="0" borderId="18" xfId="0" applyFont="1" applyBorder="1" applyAlignment="1" applyProtection="1">
      <alignment horizontal="center" vertical="center"/>
      <protection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6" borderId="22" xfId="0" applyFont="1" applyFill="1" applyBorder="1" applyAlignment="1" applyProtection="1">
      <alignment horizontal="center" vertical="center" wrapText="1"/>
      <protection/>
    </xf>
    <xf numFmtId="0" fontId="3" fillId="6" borderId="23" xfId="0" applyFont="1" applyFill="1" applyBorder="1" applyAlignment="1" applyProtection="1">
      <alignment horizontal="center" vertical="center" wrapText="1"/>
      <protection/>
    </xf>
    <xf numFmtId="0" fontId="3" fillId="6" borderId="24" xfId="0" applyFont="1" applyFill="1" applyBorder="1" applyAlignment="1" applyProtection="1">
      <alignment horizontal="center" vertical="center" wrapText="1"/>
      <protection/>
    </xf>
    <xf numFmtId="0" fontId="0" fillId="0" borderId="5" xfId="0" applyFont="1" applyBorder="1" applyAlignment="1" applyProtection="1">
      <alignment horizontal="center" vertical="center" wrapText="1"/>
      <protection/>
    </xf>
    <xf numFmtId="4" fontId="28" fillId="0" borderId="12" xfId="0" applyNumberFormat="1" applyFont="1" applyBorder="1" applyAlignment="1" applyProtection="1">
      <alignment/>
      <protection/>
    </xf>
    <xf numFmtId="4" fontId="4" fillId="0" borderId="12" xfId="0" applyNumberFormat="1" applyFont="1" applyBorder="1" applyAlignment="1" applyProtection="1">
      <alignment vertical="center"/>
      <protection/>
    </xf>
    <xf numFmtId="166" fontId="37" fillId="0" borderId="12" xfId="0" applyNumberFormat="1" applyFont="1" applyBorder="1" applyAlignment="1" applyProtection="1">
      <alignment/>
      <protection/>
    </xf>
    <xf numFmtId="166" fontId="37" fillId="0" borderId="13" xfId="0" applyNumberFormat="1" applyFont="1" applyBorder="1" applyAlignment="1" applyProtection="1">
      <alignment/>
      <protection/>
    </xf>
    <xf numFmtId="4" fontId="38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left"/>
      <protection/>
    </xf>
    <xf numFmtId="0" fontId="9" fillId="0" borderId="5" xfId="0" applyFont="1" applyBorder="1" applyAlignment="1" applyProtection="1">
      <alignment/>
      <protection/>
    </xf>
    <xf numFmtId="0" fontId="9" fillId="0" borderId="14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Border="1" applyAlignment="1" applyProtection="1">
      <alignment horizontal="left"/>
      <protection/>
    </xf>
    <xf numFmtId="4" fontId="8" fillId="0" borderId="17" xfId="0" applyNumberFormat="1" applyFont="1" applyBorder="1" applyAlignment="1" applyProtection="1">
      <alignment/>
      <protection/>
    </xf>
    <xf numFmtId="4" fontId="8" fillId="0" borderId="17" xfId="0" applyNumberFormat="1" applyFont="1" applyBorder="1" applyAlignment="1" applyProtection="1">
      <alignment vertical="center"/>
      <protection/>
    </xf>
    <xf numFmtId="0" fontId="0" fillId="0" borderId="25" xfId="0" applyFont="1" applyBorder="1" applyAlignment="1" applyProtection="1">
      <alignment horizontal="center" vertical="center"/>
      <protection/>
    </xf>
    <xf numFmtId="49" fontId="0" fillId="0" borderId="25" xfId="0" applyNumberFormat="1" applyFont="1" applyBorder="1" applyAlignment="1" applyProtection="1">
      <alignment horizontal="left" vertical="center" wrapText="1"/>
      <protection/>
    </xf>
    <xf numFmtId="0" fontId="0" fillId="0" borderId="25" xfId="0" applyFont="1" applyBorder="1" applyAlignment="1" applyProtection="1">
      <alignment horizontal="left" vertical="center" wrapText="1"/>
      <protection/>
    </xf>
    <xf numFmtId="0" fontId="0" fillId="0" borderId="25" xfId="0" applyFont="1" applyBorder="1" applyAlignment="1" applyProtection="1">
      <alignment horizontal="center" vertical="center" wrapText="1"/>
      <protection/>
    </xf>
    <xf numFmtId="167" fontId="0" fillId="0" borderId="25" xfId="0" applyNumberFormat="1" applyFont="1" applyBorder="1" applyAlignment="1" applyProtection="1">
      <alignment vertical="center"/>
      <protection/>
    </xf>
    <xf numFmtId="4" fontId="0" fillId="4" borderId="25" xfId="0" applyNumberFormat="1" applyFont="1" applyFill="1" applyBorder="1" applyAlignment="1" applyProtection="1">
      <alignment vertical="center"/>
      <protection locked="0"/>
    </xf>
    <xf numFmtId="4" fontId="0" fillId="4" borderId="25" xfId="0" applyNumberFormat="1" applyFont="1" applyFill="1" applyBorder="1" applyAlignment="1" applyProtection="1">
      <alignment vertical="center"/>
      <protection/>
    </xf>
    <xf numFmtId="4" fontId="0" fillId="0" borderId="25" xfId="0" applyNumberFormat="1" applyFont="1" applyBorder="1" applyAlignment="1" applyProtection="1">
      <alignment vertical="center"/>
      <protection/>
    </xf>
    <xf numFmtId="0" fontId="2" fillId="4" borderId="25" xfId="0" applyFont="1" applyFill="1" applyBorder="1" applyAlignment="1" applyProtection="1">
      <alignment horizontal="left" vertical="center"/>
      <protection locked="0"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12" xfId="0" applyFont="1" applyBorder="1" applyAlignment="1" applyProtection="1">
      <alignment horizontal="left" vertical="center" wrapText="1"/>
      <protection/>
    </xf>
    <xf numFmtId="0" fontId="10" fillId="0" borderId="12" xfId="0" applyFont="1" applyBorder="1" applyAlignment="1" applyProtection="1">
      <alignment vertical="center"/>
      <protection/>
    </xf>
    <xf numFmtId="167" fontId="10" fillId="0" borderId="0" xfId="0" applyNumberFormat="1" applyFont="1" applyBorder="1" applyAlignment="1" applyProtection="1">
      <alignment vertical="center"/>
      <protection/>
    </xf>
    <xf numFmtId="0" fontId="10" fillId="0" borderId="5" xfId="0" applyFont="1" applyBorder="1" applyAlignment="1" applyProtection="1">
      <alignment vertical="center"/>
      <protection/>
    </xf>
    <xf numFmtId="0" fontId="10" fillId="0" borderId="14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12" xfId="0" applyFont="1" applyBorder="1" applyAlignment="1" applyProtection="1">
      <alignment horizontal="left" vertical="center" wrapText="1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5" xfId="0" applyFont="1" applyBorder="1" applyAlignment="1" applyProtection="1">
      <alignment vertical="center"/>
      <protection/>
    </xf>
    <xf numFmtId="0" fontId="11" fillId="0" borderId="14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0" fillId="0" borderId="0" xfId="0" applyFont="1" applyBorder="1" applyAlignment="1" applyProtection="1">
      <alignment horizontal="left" vertical="center" wrapText="1"/>
      <protection/>
    </xf>
    <xf numFmtId="0" fontId="12" fillId="0" borderId="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left" vertical="center" wrapText="1"/>
      <protection/>
    </xf>
    <xf numFmtId="167" fontId="12" fillId="0" borderId="0" xfId="0" applyNumberFormat="1" applyFont="1" applyBorder="1" applyAlignment="1" applyProtection="1">
      <alignment vertical="center"/>
      <protection/>
    </xf>
    <xf numFmtId="0" fontId="12" fillId="0" borderId="5" xfId="0" applyFont="1" applyBorder="1" applyAlignment="1" applyProtection="1">
      <alignment vertical="center"/>
      <protection/>
    </xf>
    <xf numFmtId="0" fontId="12" fillId="0" borderId="14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4" fontId="8" fillId="0" borderId="23" xfId="0" applyNumberFormat="1" applyFont="1" applyBorder="1" applyAlignment="1" applyProtection="1">
      <alignment/>
      <protection/>
    </xf>
    <xf numFmtId="4" fontId="8" fillId="0" borderId="23" xfId="0" applyNumberFormat="1" applyFont="1" applyBorder="1" applyAlignment="1" applyProtection="1">
      <alignment vertical="center"/>
      <protection/>
    </xf>
    <xf numFmtId="4" fontId="7" fillId="0" borderId="12" xfId="0" applyNumberFormat="1" applyFont="1" applyBorder="1" applyAlignment="1" applyProtection="1">
      <alignment/>
      <protection/>
    </xf>
    <xf numFmtId="4" fontId="7" fillId="0" borderId="12" xfId="0" applyNumberFormat="1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39" fillId="0" borderId="25" xfId="0" applyFont="1" applyBorder="1" applyAlignment="1" applyProtection="1">
      <alignment horizontal="center" vertical="center"/>
      <protection/>
    </xf>
    <xf numFmtId="49" fontId="39" fillId="0" borderId="25" xfId="0" applyNumberFormat="1" applyFont="1" applyBorder="1" applyAlignment="1" applyProtection="1">
      <alignment horizontal="left" vertical="center" wrapText="1"/>
      <protection/>
    </xf>
    <xf numFmtId="0" fontId="39" fillId="0" borderId="25" xfId="0" applyFont="1" applyBorder="1" applyAlignment="1" applyProtection="1">
      <alignment horizontal="left" vertical="center" wrapText="1"/>
      <protection/>
    </xf>
    <xf numFmtId="0" fontId="39" fillId="0" borderId="25" xfId="0" applyFont="1" applyBorder="1" applyAlignment="1" applyProtection="1">
      <alignment horizontal="center" vertical="center" wrapText="1"/>
      <protection/>
    </xf>
    <xf numFmtId="167" fontId="39" fillId="0" borderId="25" xfId="0" applyNumberFormat="1" applyFont="1" applyBorder="1" applyAlignment="1" applyProtection="1">
      <alignment vertical="center"/>
      <protection/>
    </xf>
    <xf numFmtId="4" fontId="39" fillId="4" borderId="25" xfId="0" applyNumberFormat="1" applyFont="1" applyFill="1" applyBorder="1" applyAlignment="1" applyProtection="1">
      <alignment vertical="center"/>
      <protection locked="0"/>
    </xf>
    <xf numFmtId="4" fontId="39" fillId="4" borderId="25" xfId="0" applyNumberFormat="1" applyFont="1" applyFill="1" applyBorder="1" applyAlignment="1" applyProtection="1">
      <alignment vertical="center"/>
      <protection/>
    </xf>
    <xf numFmtId="4" fontId="39" fillId="0" borderId="25" xfId="0" applyNumberFormat="1" applyFont="1" applyBorder="1" applyAlignment="1" applyProtection="1">
      <alignment vertical="center"/>
      <protection/>
    </xf>
    <xf numFmtId="0" fontId="13" fillId="0" borderId="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left" vertical="center" wrapText="1"/>
      <protection/>
    </xf>
    <xf numFmtId="167" fontId="13" fillId="0" borderId="0" xfId="0" applyNumberFormat="1" applyFont="1" applyBorder="1" applyAlignment="1" applyProtection="1">
      <alignment vertical="center"/>
      <protection/>
    </xf>
    <xf numFmtId="0" fontId="13" fillId="0" borderId="5" xfId="0" applyFont="1" applyBorder="1" applyAlignment="1" applyProtection="1">
      <alignment vertical="center"/>
      <protection/>
    </xf>
    <xf numFmtId="0" fontId="13" fillId="0" borderId="14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40" fillId="0" borderId="12" xfId="0" applyFont="1" applyBorder="1" applyAlignment="1" applyProtection="1">
      <alignment vertical="center" wrapText="1"/>
      <protection/>
    </xf>
    <xf numFmtId="167" fontId="0" fillId="4" borderId="25" xfId="0" applyNumberFormat="1" applyFont="1" applyFill="1" applyBorder="1" applyAlignment="1" applyProtection="1">
      <alignment vertical="center"/>
      <protection locked="0"/>
    </xf>
    <xf numFmtId="4" fontId="7" fillId="0" borderId="17" xfId="0" applyNumberFormat="1" applyFont="1" applyBorder="1" applyAlignment="1" applyProtection="1">
      <alignment/>
      <protection/>
    </xf>
    <xf numFmtId="4" fontId="7" fillId="0" borderId="17" xfId="0" applyNumberFormat="1" applyFont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horizontal="center" vertical="center"/>
      <protection locked="0"/>
    </xf>
    <xf numFmtId="49" fontId="0" fillId="4" borderId="25" xfId="0" applyNumberFormat="1" applyFont="1" applyFill="1" applyBorder="1" applyAlignment="1" applyProtection="1">
      <alignment horizontal="left" vertical="center" wrapText="1"/>
      <protection locked="0"/>
    </xf>
    <xf numFmtId="0" fontId="0" fillId="4" borderId="25" xfId="0" applyFont="1" applyFill="1" applyBorder="1" applyAlignment="1" applyProtection="1">
      <alignment horizontal="left" vertical="center" wrapText="1"/>
      <protection locked="0"/>
    </xf>
    <xf numFmtId="0" fontId="0" fillId="4" borderId="25" xfId="0" applyFont="1" applyFill="1" applyBorder="1" applyAlignment="1" applyProtection="1">
      <alignment horizontal="center" vertical="center" wrapText="1"/>
      <protection locked="0"/>
    </xf>
    <xf numFmtId="0" fontId="2" fillId="4" borderId="25" xfId="0" applyFont="1" applyFill="1" applyBorder="1" applyAlignment="1" applyProtection="1">
      <alignment horizontal="center" vertical="center"/>
      <protection locked="0"/>
    </xf>
    <xf numFmtId="4" fontId="7" fillId="0" borderId="23" xfId="0" applyNumberFormat="1" applyFont="1" applyBorder="1" applyAlignment="1" applyProtection="1">
      <alignment/>
      <protection/>
    </xf>
    <xf numFmtId="4" fontId="7" fillId="0" borderId="23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105"/>
  <sheetViews>
    <sheetView showGridLines="0" tabSelected="1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89" width="9.33203125" style="0" hidden="1" customWidth="1"/>
  </cols>
  <sheetData>
    <row r="1" spans="1:73" ht="21.35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6"/>
      <c r="AH1" s="16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20" t="s">
        <v>4</v>
      </c>
      <c r="BB1" s="20" t="s">
        <v>5</v>
      </c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T1" s="21" t="s">
        <v>6</v>
      </c>
      <c r="BU1" s="21" t="s">
        <v>6</v>
      </c>
    </row>
    <row r="2" spans="3:72" ht="36.95" customHeight="1">
      <c r="C2" s="22" t="s">
        <v>7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R2" s="24" t="s">
        <v>8</v>
      </c>
      <c r="BS2" s="25" t="s">
        <v>9</v>
      </c>
      <c r="BT2" s="25" t="s">
        <v>10</v>
      </c>
    </row>
    <row r="3" spans="2:72" ht="6.95" customHeight="1">
      <c r="B3" s="26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8"/>
      <c r="BS3" s="25" t="s">
        <v>9</v>
      </c>
      <c r="BT3" s="25" t="s">
        <v>11</v>
      </c>
    </row>
    <row r="4" spans="2:71" ht="36.95" customHeight="1">
      <c r="B4" s="29"/>
      <c r="C4" s="30" t="s">
        <v>12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2"/>
      <c r="AS4" s="23" t="s">
        <v>13</v>
      </c>
      <c r="BE4" s="33" t="s">
        <v>14</v>
      </c>
      <c r="BS4" s="25" t="s">
        <v>15</v>
      </c>
    </row>
    <row r="5" spans="2:71" ht="14.4" customHeight="1">
      <c r="B5" s="29"/>
      <c r="C5" s="34"/>
      <c r="D5" s="35" t="s">
        <v>16</v>
      </c>
      <c r="E5" s="34"/>
      <c r="F5" s="34"/>
      <c r="G5" s="34"/>
      <c r="H5" s="34"/>
      <c r="I5" s="34"/>
      <c r="J5" s="34"/>
      <c r="K5" s="36" t="s">
        <v>17</v>
      </c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2"/>
      <c r="BE5" s="37" t="s">
        <v>18</v>
      </c>
      <c r="BS5" s="25" t="s">
        <v>9</v>
      </c>
    </row>
    <row r="6" spans="2:71" ht="36.95" customHeight="1">
      <c r="B6" s="29"/>
      <c r="C6" s="34"/>
      <c r="D6" s="38" t="s">
        <v>19</v>
      </c>
      <c r="E6" s="34"/>
      <c r="F6" s="34"/>
      <c r="G6" s="34"/>
      <c r="H6" s="34"/>
      <c r="I6" s="34"/>
      <c r="J6" s="34"/>
      <c r="K6" s="39" t="s">
        <v>20</v>
      </c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2"/>
      <c r="BE6" s="40"/>
      <c r="BS6" s="25" t="s">
        <v>21</v>
      </c>
    </row>
    <row r="7" spans="2:71" ht="14.4" customHeight="1">
      <c r="B7" s="29"/>
      <c r="C7" s="34"/>
      <c r="D7" s="41" t="s">
        <v>22</v>
      </c>
      <c r="E7" s="34"/>
      <c r="F7" s="34"/>
      <c r="G7" s="34"/>
      <c r="H7" s="34"/>
      <c r="I7" s="34"/>
      <c r="J7" s="34"/>
      <c r="K7" s="36" t="s">
        <v>23</v>
      </c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41" t="s">
        <v>24</v>
      </c>
      <c r="AL7" s="34"/>
      <c r="AM7" s="34"/>
      <c r="AN7" s="36" t="s">
        <v>23</v>
      </c>
      <c r="AO7" s="34"/>
      <c r="AP7" s="34"/>
      <c r="AQ7" s="32"/>
      <c r="BE7" s="40"/>
      <c r="BS7" s="25" t="s">
        <v>25</v>
      </c>
    </row>
    <row r="8" spans="2:71" ht="14.4" customHeight="1">
      <c r="B8" s="29"/>
      <c r="C8" s="34"/>
      <c r="D8" s="41" t="s">
        <v>26</v>
      </c>
      <c r="E8" s="34"/>
      <c r="F8" s="34"/>
      <c r="G8" s="34"/>
      <c r="H8" s="34"/>
      <c r="I8" s="34"/>
      <c r="J8" s="34"/>
      <c r="K8" s="36" t="s">
        <v>27</v>
      </c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41" t="s">
        <v>28</v>
      </c>
      <c r="AL8" s="34"/>
      <c r="AM8" s="34"/>
      <c r="AN8" s="42" t="s">
        <v>29</v>
      </c>
      <c r="AO8" s="34"/>
      <c r="AP8" s="34"/>
      <c r="AQ8" s="32"/>
      <c r="BE8" s="40"/>
      <c r="BS8" s="25" t="s">
        <v>30</v>
      </c>
    </row>
    <row r="9" spans="2:71" ht="14.4" customHeight="1">
      <c r="B9" s="29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2"/>
      <c r="BE9" s="40"/>
      <c r="BS9" s="25" t="s">
        <v>31</v>
      </c>
    </row>
    <row r="10" spans="2:71" ht="14.4" customHeight="1">
      <c r="B10" s="29"/>
      <c r="C10" s="34"/>
      <c r="D10" s="41" t="s">
        <v>32</v>
      </c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41" t="s">
        <v>33</v>
      </c>
      <c r="AL10" s="34"/>
      <c r="AM10" s="34"/>
      <c r="AN10" s="36" t="s">
        <v>23</v>
      </c>
      <c r="AO10" s="34"/>
      <c r="AP10" s="34"/>
      <c r="AQ10" s="32"/>
      <c r="BE10" s="40"/>
      <c r="BS10" s="25" t="s">
        <v>21</v>
      </c>
    </row>
    <row r="11" spans="2:71" ht="18.45" customHeight="1">
      <c r="B11" s="29"/>
      <c r="C11" s="34"/>
      <c r="D11" s="34"/>
      <c r="E11" s="36" t="s">
        <v>34</v>
      </c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41" t="s">
        <v>35</v>
      </c>
      <c r="AL11" s="34"/>
      <c r="AM11" s="34"/>
      <c r="AN11" s="36" t="s">
        <v>23</v>
      </c>
      <c r="AO11" s="34"/>
      <c r="AP11" s="34"/>
      <c r="AQ11" s="32"/>
      <c r="BE11" s="40"/>
      <c r="BS11" s="25" t="s">
        <v>21</v>
      </c>
    </row>
    <row r="12" spans="2:71" ht="6.95" customHeight="1">
      <c r="B12" s="29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2"/>
      <c r="BE12" s="40"/>
      <c r="BS12" s="25" t="s">
        <v>21</v>
      </c>
    </row>
    <row r="13" spans="2:71" ht="14.4" customHeight="1">
      <c r="B13" s="29"/>
      <c r="C13" s="34"/>
      <c r="D13" s="41" t="s">
        <v>36</v>
      </c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41" t="s">
        <v>33</v>
      </c>
      <c r="AL13" s="34"/>
      <c r="AM13" s="34"/>
      <c r="AN13" s="43" t="s">
        <v>37</v>
      </c>
      <c r="AO13" s="34"/>
      <c r="AP13" s="34"/>
      <c r="AQ13" s="32"/>
      <c r="BE13" s="40"/>
      <c r="BS13" s="25" t="s">
        <v>21</v>
      </c>
    </row>
    <row r="14" spans="2:71" ht="13.5">
      <c r="B14" s="29"/>
      <c r="C14" s="34"/>
      <c r="D14" s="34"/>
      <c r="E14" s="43" t="s">
        <v>37</v>
      </c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1" t="s">
        <v>35</v>
      </c>
      <c r="AL14" s="34"/>
      <c r="AM14" s="34"/>
      <c r="AN14" s="43" t="s">
        <v>37</v>
      </c>
      <c r="AO14" s="34"/>
      <c r="AP14" s="34"/>
      <c r="AQ14" s="32"/>
      <c r="BE14" s="40"/>
      <c r="BS14" s="25" t="s">
        <v>21</v>
      </c>
    </row>
    <row r="15" spans="2:71" ht="6.95" customHeight="1">
      <c r="B15" s="29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2"/>
      <c r="BE15" s="40"/>
      <c r="BS15" s="25" t="s">
        <v>6</v>
      </c>
    </row>
    <row r="16" spans="2:71" ht="14.4" customHeight="1">
      <c r="B16" s="29"/>
      <c r="C16" s="34"/>
      <c r="D16" s="41" t="s">
        <v>38</v>
      </c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41" t="s">
        <v>33</v>
      </c>
      <c r="AL16" s="34"/>
      <c r="AM16" s="34"/>
      <c r="AN16" s="36" t="s">
        <v>39</v>
      </c>
      <c r="AO16" s="34"/>
      <c r="AP16" s="34"/>
      <c r="AQ16" s="32"/>
      <c r="BE16" s="40"/>
      <c r="BS16" s="25" t="s">
        <v>6</v>
      </c>
    </row>
    <row r="17" spans="2:71" ht="18.45" customHeight="1">
      <c r="B17" s="29"/>
      <c r="C17" s="34"/>
      <c r="D17" s="34"/>
      <c r="E17" s="36" t="s">
        <v>40</v>
      </c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41" t="s">
        <v>35</v>
      </c>
      <c r="AL17" s="34"/>
      <c r="AM17" s="34"/>
      <c r="AN17" s="36" t="s">
        <v>23</v>
      </c>
      <c r="AO17" s="34"/>
      <c r="AP17" s="34"/>
      <c r="AQ17" s="32"/>
      <c r="BE17" s="40"/>
      <c r="BS17" s="25" t="s">
        <v>41</v>
      </c>
    </row>
    <row r="18" spans="2:71" ht="6.95" customHeight="1">
      <c r="B18" s="29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2"/>
      <c r="BE18" s="40"/>
      <c r="BS18" s="25" t="s">
        <v>9</v>
      </c>
    </row>
    <row r="19" spans="2:71" ht="14.4" customHeight="1">
      <c r="B19" s="29"/>
      <c r="C19" s="34"/>
      <c r="D19" s="41" t="s">
        <v>42</v>
      </c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41" t="s">
        <v>33</v>
      </c>
      <c r="AL19" s="34"/>
      <c r="AM19" s="34"/>
      <c r="AN19" s="36" t="s">
        <v>23</v>
      </c>
      <c r="AO19" s="34"/>
      <c r="AP19" s="34"/>
      <c r="AQ19" s="32"/>
      <c r="BE19" s="40"/>
      <c r="BS19" s="25" t="s">
        <v>9</v>
      </c>
    </row>
    <row r="20" spans="2:57" ht="18.45" customHeight="1">
      <c r="B20" s="29"/>
      <c r="C20" s="34"/>
      <c r="D20" s="34"/>
      <c r="E20" s="36" t="s">
        <v>43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41" t="s">
        <v>35</v>
      </c>
      <c r="AL20" s="34"/>
      <c r="AM20" s="34"/>
      <c r="AN20" s="36" t="s">
        <v>23</v>
      </c>
      <c r="AO20" s="34"/>
      <c r="AP20" s="34"/>
      <c r="AQ20" s="32"/>
      <c r="BE20" s="40"/>
    </row>
    <row r="21" spans="2:57" ht="6.95" customHeight="1">
      <c r="B21" s="29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2"/>
      <c r="BE21" s="40"/>
    </row>
    <row r="22" spans="2:57" ht="13.5">
      <c r="B22" s="29"/>
      <c r="C22" s="34"/>
      <c r="D22" s="41" t="s">
        <v>44</v>
      </c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2"/>
      <c r="BE22" s="40"/>
    </row>
    <row r="23" spans="2:57" ht="71.25" customHeight="1">
      <c r="B23" s="29"/>
      <c r="C23" s="34"/>
      <c r="D23" s="34"/>
      <c r="E23" s="45" t="s">
        <v>45</v>
      </c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34"/>
      <c r="AP23" s="34"/>
      <c r="AQ23" s="32"/>
      <c r="BE23" s="40"/>
    </row>
    <row r="24" spans="2:57" ht="6.95" customHeight="1">
      <c r="B24" s="29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2"/>
      <c r="BE24" s="40"/>
    </row>
    <row r="25" spans="2:57" ht="6.95" customHeight="1">
      <c r="B25" s="29"/>
      <c r="C25" s="34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34"/>
      <c r="AQ25" s="32"/>
      <c r="BE25" s="40"/>
    </row>
    <row r="26" spans="2:57" ht="14.4" customHeight="1">
      <c r="B26" s="29"/>
      <c r="C26" s="34"/>
      <c r="D26" s="47" t="s">
        <v>46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48">
        <f>ROUND(AG87,2)</f>
        <v>0</v>
      </c>
      <c r="AL26" s="34"/>
      <c r="AM26" s="34"/>
      <c r="AN26" s="34"/>
      <c r="AO26" s="34"/>
      <c r="AP26" s="34"/>
      <c r="AQ26" s="32"/>
      <c r="BE26" s="40"/>
    </row>
    <row r="27" spans="2:57" ht="14.4" customHeight="1">
      <c r="B27" s="29"/>
      <c r="C27" s="34"/>
      <c r="D27" s="47" t="s">
        <v>47</v>
      </c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48">
        <f>ROUND(AG98,2)</f>
        <v>0</v>
      </c>
      <c r="AL27" s="48"/>
      <c r="AM27" s="48"/>
      <c r="AN27" s="48"/>
      <c r="AO27" s="48"/>
      <c r="AP27" s="34"/>
      <c r="AQ27" s="32"/>
      <c r="BE27" s="40"/>
    </row>
    <row r="28" spans="2:57" s="1" customFormat="1" ht="6.95" customHeight="1">
      <c r="B28" s="49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1"/>
      <c r="BE28" s="40"/>
    </row>
    <row r="29" spans="2:57" s="1" customFormat="1" ht="25.9" customHeight="1">
      <c r="B29" s="49"/>
      <c r="C29" s="50"/>
      <c r="D29" s="52" t="s">
        <v>48</v>
      </c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4">
        <f>ROUND(AK26+AK27,2)</f>
        <v>0</v>
      </c>
      <c r="AL29" s="53"/>
      <c r="AM29" s="53"/>
      <c r="AN29" s="53"/>
      <c r="AO29" s="53"/>
      <c r="AP29" s="50"/>
      <c r="AQ29" s="51"/>
      <c r="BE29" s="40"/>
    </row>
    <row r="30" spans="2:57" s="1" customFormat="1" ht="6.95" customHeight="1">
      <c r="B30" s="49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1"/>
      <c r="BE30" s="40"/>
    </row>
    <row r="31" spans="2:57" s="2" customFormat="1" ht="14.4" customHeight="1">
      <c r="B31" s="55"/>
      <c r="C31" s="56"/>
      <c r="D31" s="57" t="s">
        <v>49</v>
      </c>
      <c r="E31" s="56"/>
      <c r="F31" s="57" t="s">
        <v>50</v>
      </c>
      <c r="G31" s="56"/>
      <c r="H31" s="56"/>
      <c r="I31" s="56"/>
      <c r="J31" s="56"/>
      <c r="K31" s="56"/>
      <c r="L31" s="58">
        <v>0.21</v>
      </c>
      <c r="M31" s="56"/>
      <c r="N31" s="56"/>
      <c r="O31" s="56"/>
      <c r="P31" s="56"/>
      <c r="Q31" s="56"/>
      <c r="R31" s="56"/>
      <c r="S31" s="56"/>
      <c r="T31" s="59" t="s">
        <v>51</v>
      </c>
      <c r="U31" s="56"/>
      <c r="V31" s="56"/>
      <c r="W31" s="60">
        <f>ROUND(AZ87+SUM(CD99:CD103),2)</f>
        <v>0</v>
      </c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60">
        <f>ROUND(AV87+SUM(BY99:BY103),2)</f>
        <v>0</v>
      </c>
      <c r="AL31" s="56"/>
      <c r="AM31" s="56"/>
      <c r="AN31" s="56"/>
      <c r="AO31" s="56"/>
      <c r="AP31" s="56"/>
      <c r="AQ31" s="61"/>
      <c r="BE31" s="40"/>
    </row>
    <row r="32" spans="2:57" s="2" customFormat="1" ht="14.4" customHeight="1">
      <c r="B32" s="55"/>
      <c r="C32" s="56"/>
      <c r="D32" s="56"/>
      <c r="E32" s="56"/>
      <c r="F32" s="57" t="s">
        <v>52</v>
      </c>
      <c r="G32" s="56"/>
      <c r="H32" s="56"/>
      <c r="I32" s="56"/>
      <c r="J32" s="56"/>
      <c r="K32" s="56"/>
      <c r="L32" s="58">
        <v>0.15</v>
      </c>
      <c r="M32" s="56"/>
      <c r="N32" s="56"/>
      <c r="O32" s="56"/>
      <c r="P32" s="56"/>
      <c r="Q32" s="56"/>
      <c r="R32" s="56"/>
      <c r="S32" s="56"/>
      <c r="T32" s="59" t="s">
        <v>51</v>
      </c>
      <c r="U32" s="56"/>
      <c r="V32" s="56"/>
      <c r="W32" s="60">
        <f>ROUND(BA87+SUM(CE99:CE103),2)</f>
        <v>0</v>
      </c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60">
        <f>ROUND(AW87+SUM(BZ99:BZ103),2)</f>
        <v>0</v>
      </c>
      <c r="AL32" s="56"/>
      <c r="AM32" s="56"/>
      <c r="AN32" s="56"/>
      <c r="AO32" s="56"/>
      <c r="AP32" s="56"/>
      <c r="AQ32" s="61"/>
      <c r="BE32" s="40"/>
    </row>
    <row r="33" spans="2:57" s="2" customFormat="1" ht="14.4" customHeight="1" hidden="1">
      <c r="B33" s="55"/>
      <c r="C33" s="56"/>
      <c r="D33" s="56"/>
      <c r="E33" s="56"/>
      <c r="F33" s="57" t="s">
        <v>53</v>
      </c>
      <c r="G33" s="56"/>
      <c r="H33" s="56"/>
      <c r="I33" s="56"/>
      <c r="J33" s="56"/>
      <c r="K33" s="56"/>
      <c r="L33" s="58">
        <v>0.21</v>
      </c>
      <c r="M33" s="56"/>
      <c r="N33" s="56"/>
      <c r="O33" s="56"/>
      <c r="P33" s="56"/>
      <c r="Q33" s="56"/>
      <c r="R33" s="56"/>
      <c r="S33" s="56"/>
      <c r="T33" s="59" t="s">
        <v>51</v>
      </c>
      <c r="U33" s="56"/>
      <c r="V33" s="56"/>
      <c r="W33" s="60">
        <f>ROUND(BB87+SUM(CF99:CF103),2)</f>
        <v>0</v>
      </c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60">
        <v>0</v>
      </c>
      <c r="AL33" s="56"/>
      <c r="AM33" s="56"/>
      <c r="AN33" s="56"/>
      <c r="AO33" s="56"/>
      <c r="AP33" s="56"/>
      <c r="AQ33" s="61"/>
      <c r="BE33" s="40"/>
    </row>
    <row r="34" spans="2:57" s="2" customFormat="1" ht="14.4" customHeight="1" hidden="1">
      <c r="B34" s="55"/>
      <c r="C34" s="56"/>
      <c r="D34" s="56"/>
      <c r="E34" s="56"/>
      <c r="F34" s="57" t="s">
        <v>54</v>
      </c>
      <c r="G34" s="56"/>
      <c r="H34" s="56"/>
      <c r="I34" s="56"/>
      <c r="J34" s="56"/>
      <c r="K34" s="56"/>
      <c r="L34" s="58">
        <v>0.15</v>
      </c>
      <c r="M34" s="56"/>
      <c r="N34" s="56"/>
      <c r="O34" s="56"/>
      <c r="P34" s="56"/>
      <c r="Q34" s="56"/>
      <c r="R34" s="56"/>
      <c r="S34" s="56"/>
      <c r="T34" s="59" t="s">
        <v>51</v>
      </c>
      <c r="U34" s="56"/>
      <c r="V34" s="56"/>
      <c r="W34" s="60">
        <f>ROUND(BC87+SUM(CG99:CG103),2)</f>
        <v>0</v>
      </c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60">
        <v>0</v>
      </c>
      <c r="AL34" s="56"/>
      <c r="AM34" s="56"/>
      <c r="AN34" s="56"/>
      <c r="AO34" s="56"/>
      <c r="AP34" s="56"/>
      <c r="AQ34" s="61"/>
      <c r="BE34" s="40"/>
    </row>
    <row r="35" spans="2:43" s="2" customFormat="1" ht="14.4" customHeight="1" hidden="1">
      <c r="B35" s="55"/>
      <c r="C35" s="56"/>
      <c r="D35" s="56"/>
      <c r="E35" s="56"/>
      <c r="F35" s="57" t="s">
        <v>55</v>
      </c>
      <c r="G35" s="56"/>
      <c r="H35" s="56"/>
      <c r="I35" s="56"/>
      <c r="J35" s="56"/>
      <c r="K35" s="56"/>
      <c r="L35" s="58">
        <v>0</v>
      </c>
      <c r="M35" s="56"/>
      <c r="N35" s="56"/>
      <c r="O35" s="56"/>
      <c r="P35" s="56"/>
      <c r="Q35" s="56"/>
      <c r="R35" s="56"/>
      <c r="S35" s="56"/>
      <c r="T35" s="59" t="s">
        <v>51</v>
      </c>
      <c r="U35" s="56"/>
      <c r="V35" s="56"/>
      <c r="W35" s="60">
        <f>ROUND(BD87+SUM(CH99:CH103),2)</f>
        <v>0</v>
      </c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60">
        <v>0</v>
      </c>
      <c r="AL35" s="56"/>
      <c r="AM35" s="56"/>
      <c r="AN35" s="56"/>
      <c r="AO35" s="56"/>
      <c r="AP35" s="56"/>
      <c r="AQ35" s="61"/>
    </row>
    <row r="36" spans="2:43" s="1" customFormat="1" ht="6.95" customHeight="1">
      <c r="B36" s="49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1"/>
    </row>
    <row r="37" spans="2:43" s="1" customFormat="1" ht="25.9" customHeight="1">
      <c r="B37" s="49"/>
      <c r="C37" s="62"/>
      <c r="D37" s="63" t="s">
        <v>56</v>
      </c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5" t="s">
        <v>57</v>
      </c>
      <c r="U37" s="64"/>
      <c r="V37" s="64"/>
      <c r="W37" s="64"/>
      <c r="X37" s="66" t="s">
        <v>58</v>
      </c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7">
        <f>SUM(AK29:AK35)</f>
        <v>0</v>
      </c>
      <c r="AL37" s="64"/>
      <c r="AM37" s="64"/>
      <c r="AN37" s="64"/>
      <c r="AO37" s="68"/>
      <c r="AP37" s="62"/>
      <c r="AQ37" s="51"/>
    </row>
    <row r="38" spans="2:43" s="1" customFormat="1" ht="14.4" customHeight="1">
      <c r="B38" s="49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1"/>
    </row>
    <row r="39" spans="2:43" ht="13.5">
      <c r="B39" s="29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2"/>
    </row>
    <row r="40" spans="2:43" ht="13.5">
      <c r="B40" s="29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2"/>
    </row>
    <row r="41" spans="2:43" ht="13.5">
      <c r="B41" s="29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2"/>
    </row>
    <row r="42" spans="2:43" ht="13.5">
      <c r="B42" s="29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2"/>
    </row>
    <row r="43" spans="2:43" ht="13.5">
      <c r="B43" s="29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2"/>
    </row>
    <row r="44" spans="2:43" ht="13.5">
      <c r="B44" s="29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2"/>
    </row>
    <row r="45" spans="2:43" ht="13.5">
      <c r="B45" s="29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2"/>
    </row>
    <row r="46" spans="2:43" ht="13.5">
      <c r="B46" s="29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2"/>
    </row>
    <row r="47" spans="2:43" ht="13.5">
      <c r="B47" s="29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2"/>
    </row>
    <row r="48" spans="2:43" ht="13.5">
      <c r="B48" s="29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2"/>
    </row>
    <row r="49" spans="2:43" s="1" customFormat="1" ht="13.5">
      <c r="B49" s="49"/>
      <c r="C49" s="50"/>
      <c r="D49" s="69" t="s">
        <v>59</v>
      </c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1"/>
      <c r="AA49" s="50"/>
      <c r="AB49" s="50"/>
      <c r="AC49" s="69" t="s">
        <v>60</v>
      </c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1"/>
      <c r="AP49" s="50"/>
      <c r="AQ49" s="51"/>
    </row>
    <row r="50" spans="2:43" ht="13.5">
      <c r="B50" s="29"/>
      <c r="C50" s="34"/>
      <c r="D50" s="72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73"/>
      <c r="AA50" s="34"/>
      <c r="AB50" s="34"/>
      <c r="AC50" s="72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73"/>
      <c r="AP50" s="34"/>
      <c r="AQ50" s="32"/>
    </row>
    <row r="51" spans="2:43" ht="13.5">
      <c r="B51" s="29"/>
      <c r="C51" s="34"/>
      <c r="D51" s="72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73"/>
      <c r="AA51" s="34"/>
      <c r="AB51" s="34"/>
      <c r="AC51" s="72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73"/>
      <c r="AP51" s="34"/>
      <c r="AQ51" s="32"/>
    </row>
    <row r="52" spans="2:43" ht="13.5">
      <c r="B52" s="29"/>
      <c r="C52" s="34"/>
      <c r="D52" s="72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73"/>
      <c r="AA52" s="34"/>
      <c r="AB52" s="34"/>
      <c r="AC52" s="72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73"/>
      <c r="AP52" s="34"/>
      <c r="AQ52" s="32"/>
    </row>
    <row r="53" spans="2:43" ht="13.5">
      <c r="B53" s="29"/>
      <c r="C53" s="34"/>
      <c r="D53" s="72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73"/>
      <c r="AA53" s="34"/>
      <c r="AB53" s="34"/>
      <c r="AC53" s="72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73"/>
      <c r="AP53" s="34"/>
      <c r="AQ53" s="32"/>
    </row>
    <row r="54" spans="2:43" ht="13.5">
      <c r="B54" s="29"/>
      <c r="C54" s="34"/>
      <c r="D54" s="72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73"/>
      <c r="AA54" s="34"/>
      <c r="AB54" s="34"/>
      <c r="AC54" s="72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73"/>
      <c r="AP54" s="34"/>
      <c r="AQ54" s="32"/>
    </row>
    <row r="55" spans="2:43" ht="13.5">
      <c r="B55" s="29"/>
      <c r="C55" s="34"/>
      <c r="D55" s="72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73"/>
      <c r="AA55" s="34"/>
      <c r="AB55" s="34"/>
      <c r="AC55" s="72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73"/>
      <c r="AP55" s="34"/>
      <c r="AQ55" s="32"/>
    </row>
    <row r="56" spans="2:43" ht="13.5">
      <c r="B56" s="29"/>
      <c r="C56" s="34"/>
      <c r="D56" s="72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73"/>
      <c r="AA56" s="34"/>
      <c r="AB56" s="34"/>
      <c r="AC56" s="72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73"/>
      <c r="AP56" s="34"/>
      <c r="AQ56" s="32"/>
    </row>
    <row r="57" spans="2:43" ht="13.5">
      <c r="B57" s="29"/>
      <c r="C57" s="34"/>
      <c r="D57" s="72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73"/>
      <c r="AA57" s="34"/>
      <c r="AB57" s="34"/>
      <c r="AC57" s="72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73"/>
      <c r="AP57" s="34"/>
      <c r="AQ57" s="32"/>
    </row>
    <row r="58" spans="2:43" s="1" customFormat="1" ht="13.5">
      <c r="B58" s="49"/>
      <c r="C58" s="50"/>
      <c r="D58" s="74" t="s">
        <v>61</v>
      </c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6" t="s">
        <v>62</v>
      </c>
      <c r="S58" s="75"/>
      <c r="T58" s="75"/>
      <c r="U58" s="75"/>
      <c r="V58" s="75"/>
      <c r="W58" s="75"/>
      <c r="X58" s="75"/>
      <c r="Y58" s="75"/>
      <c r="Z58" s="77"/>
      <c r="AA58" s="50"/>
      <c r="AB58" s="50"/>
      <c r="AC58" s="74" t="s">
        <v>61</v>
      </c>
      <c r="AD58" s="75"/>
      <c r="AE58" s="75"/>
      <c r="AF58" s="75"/>
      <c r="AG58" s="75"/>
      <c r="AH58" s="75"/>
      <c r="AI58" s="75"/>
      <c r="AJ58" s="75"/>
      <c r="AK58" s="75"/>
      <c r="AL58" s="75"/>
      <c r="AM58" s="76" t="s">
        <v>62</v>
      </c>
      <c r="AN58" s="75"/>
      <c r="AO58" s="77"/>
      <c r="AP58" s="50"/>
      <c r="AQ58" s="51"/>
    </row>
    <row r="59" spans="2:43" ht="13.5">
      <c r="B59" s="29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2"/>
    </row>
    <row r="60" spans="2:43" s="1" customFormat="1" ht="13.5">
      <c r="B60" s="49"/>
      <c r="C60" s="50"/>
      <c r="D60" s="69" t="s">
        <v>63</v>
      </c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1"/>
      <c r="AA60" s="50"/>
      <c r="AB60" s="50"/>
      <c r="AC60" s="69" t="s">
        <v>64</v>
      </c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1"/>
      <c r="AP60" s="50"/>
      <c r="AQ60" s="51"/>
    </row>
    <row r="61" spans="2:43" ht="13.5">
      <c r="B61" s="29"/>
      <c r="C61" s="34"/>
      <c r="D61" s="72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73"/>
      <c r="AA61" s="34"/>
      <c r="AB61" s="34"/>
      <c r="AC61" s="72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73"/>
      <c r="AP61" s="34"/>
      <c r="AQ61" s="32"/>
    </row>
    <row r="62" spans="2:43" ht="13.5">
      <c r="B62" s="29"/>
      <c r="C62" s="34"/>
      <c r="D62" s="72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73"/>
      <c r="AA62" s="34"/>
      <c r="AB62" s="34"/>
      <c r="AC62" s="72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73"/>
      <c r="AP62" s="34"/>
      <c r="AQ62" s="32"/>
    </row>
    <row r="63" spans="2:43" ht="13.5">
      <c r="B63" s="29"/>
      <c r="C63" s="34"/>
      <c r="D63" s="72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73"/>
      <c r="AA63" s="34"/>
      <c r="AB63" s="34"/>
      <c r="AC63" s="72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73"/>
      <c r="AP63" s="34"/>
      <c r="AQ63" s="32"/>
    </row>
    <row r="64" spans="2:43" ht="13.5">
      <c r="B64" s="29"/>
      <c r="C64" s="34"/>
      <c r="D64" s="72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73"/>
      <c r="AA64" s="34"/>
      <c r="AB64" s="34"/>
      <c r="AC64" s="72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73"/>
      <c r="AP64" s="34"/>
      <c r="AQ64" s="32"/>
    </row>
    <row r="65" spans="2:43" ht="13.5">
      <c r="B65" s="29"/>
      <c r="C65" s="34"/>
      <c r="D65" s="72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73"/>
      <c r="AA65" s="34"/>
      <c r="AB65" s="34"/>
      <c r="AC65" s="72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73"/>
      <c r="AP65" s="34"/>
      <c r="AQ65" s="32"/>
    </row>
    <row r="66" spans="2:43" ht="13.5">
      <c r="B66" s="29"/>
      <c r="C66" s="34"/>
      <c r="D66" s="72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73"/>
      <c r="AA66" s="34"/>
      <c r="AB66" s="34"/>
      <c r="AC66" s="72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73"/>
      <c r="AP66" s="34"/>
      <c r="AQ66" s="32"/>
    </row>
    <row r="67" spans="2:43" ht="13.5">
      <c r="B67" s="29"/>
      <c r="C67" s="34"/>
      <c r="D67" s="72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73"/>
      <c r="AA67" s="34"/>
      <c r="AB67" s="34"/>
      <c r="AC67" s="72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73"/>
      <c r="AP67" s="34"/>
      <c r="AQ67" s="32"/>
    </row>
    <row r="68" spans="2:43" ht="13.5">
      <c r="B68" s="29"/>
      <c r="C68" s="34"/>
      <c r="D68" s="72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73"/>
      <c r="AA68" s="34"/>
      <c r="AB68" s="34"/>
      <c r="AC68" s="72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73"/>
      <c r="AP68" s="34"/>
      <c r="AQ68" s="32"/>
    </row>
    <row r="69" spans="2:43" s="1" customFormat="1" ht="13.5">
      <c r="B69" s="49"/>
      <c r="C69" s="50"/>
      <c r="D69" s="74" t="s">
        <v>61</v>
      </c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6" t="s">
        <v>62</v>
      </c>
      <c r="S69" s="75"/>
      <c r="T69" s="75"/>
      <c r="U69" s="75"/>
      <c r="V69" s="75"/>
      <c r="W69" s="75"/>
      <c r="X69" s="75"/>
      <c r="Y69" s="75"/>
      <c r="Z69" s="77"/>
      <c r="AA69" s="50"/>
      <c r="AB69" s="50"/>
      <c r="AC69" s="74" t="s">
        <v>61</v>
      </c>
      <c r="AD69" s="75"/>
      <c r="AE69" s="75"/>
      <c r="AF69" s="75"/>
      <c r="AG69" s="75"/>
      <c r="AH69" s="75"/>
      <c r="AI69" s="75"/>
      <c r="AJ69" s="75"/>
      <c r="AK69" s="75"/>
      <c r="AL69" s="75"/>
      <c r="AM69" s="76" t="s">
        <v>62</v>
      </c>
      <c r="AN69" s="75"/>
      <c r="AO69" s="77"/>
      <c r="AP69" s="50"/>
      <c r="AQ69" s="51"/>
    </row>
    <row r="70" spans="2:43" s="1" customFormat="1" ht="6.95" customHeight="1">
      <c r="B70" s="49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50"/>
      <c r="AQ70" s="51"/>
    </row>
    <row r="71" spans="2:43" s="1" customFormat="1" ht="6.95" customHeight="1">
      <c r="B71" s="78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A71" s="79"/>
      <c r="AB71" s="79"/>
      <c r="AC71" s="79"/>
      <c r="AD71" s="79"/>
      <c r="AE71" s="79"/>
      <c r="AF71" s="79"/>
      <c r="AG71" s="79"/>
      <c r="AH71" s="79"/>
      <c r="AI71" s="79"/>
      <c r="AJ71" s="79"/>
      <c r="AK71" s="79"/>
      <c r="AL71" s="79"/>
      <c r="AM71" s="79"/>
      <c r="AN71" s="79"/>
      <c r="AO71" s="79"/>
      <c r="AP71" s="79"/>
      <c r="AQ71" s="80"/>
    </row>
    <row r="75" spans="2:43" s="1" customFormat="1" ht="6.95" customHeight="1">
      <c r="B75" s="81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  <c r="AL75" s="82"/>
      <c r="AM75" s="82"/>
      <c r="AN75" s="82"/>
      <c r="AO75" s="82"/>
      <c r="AP75" s="82"/>
      <c r="AQ75" s="83"/>
    </row>
    <row r="76" spans="2:43" s="1" customFormat="1" ht="36.95" customHeight="1">
      <c r="B76" s="49"/>
      <c r="C76" s="30" t="s">
        <v>65</v>
      </c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51"/>
    </row>
    <row r="77" spans="2:43" s="3" customFormat="1" ht="14.4" customHeight="1">
      <c r="B77" s="84"/>
      <c r="C77" s="41" t="s">
        <v>16</v>
      </c>
      <c r="D77" s="85"/>
      <c r="E77" s="85"/>
      <c r="F77" s="85"/>
      <c r="G77" s="85"/>
      <c r="H77" s="85"/>
      <c r="I77" s="85"/>
      <c r="J77" s="85"/>
      <c r="K77" s="85"/>
      <c r="L77" s="85" t="str">
        <f>K5</f>
        <v>VA1</v>
      </c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  <c r="AN77" s="85"/>
      <c r="AO77" s="85"/>
      <c r="AP77" s="85"/>
      <c r="AQ77" s="86"/>
    </row>
    <row r="78" spans="2:43" s="4" customFormat="1" ht="36.95" customHeight="1">
      <c r="B78" s="87"/>
      <c r="C78" s="88" t="s">
        <v>19</v>
      </c>
      <c r="D78" s="89"/>
      <c r="E78" s="89"/>
      <c r="F78" s="89"/>
      <c r="G78" s="89"/>
      <c r="H78" s="89"/>
      <c r="I78" s="89"/>
      <c r="J78" s="89"/>
      <c r="K78" s="89"/>
      <c r="L78" s="90" t="str">
        <f>K6</f>
        <v>Objekt kaple na pohřebišti v Krásném Březně p.p.č.897/2</v>
      </c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89"/>
      <c r="Z78" s="89"/>
      <c r="AA78" s="89"/>
      <c r="AB78" s="89"/>
      <c r="AC78" s="89"/>
      <c r="AD78" s="89"/>
      <c r="AE78" s="89"/>
      <c r="AF78" s="89"/>
      <c r="AG78" s="89"/>
      <c r="AH78" s="89"/>
      <c r="AI78" s="89"/>
      <c r="AJ78" s="89"/>
      <c r="AK78" s="89"/>
      <c r="AL78" s="89"/>
      <c r="AM78" s="89"/>
      <c r="AN78" s="89"/>
      <c r="AO78" s="89"/>
      <c r="AP78" s="89"/>
      <c r="AQ78" s="91"/>
    </row>
    <row r="79" spans="2:43" s="1" customFormat="1" ht="6.95" customHeight="1">
      <c r="B79" s="49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  <c r="AQ79" s="51"/>
    </row>
    <row r="80" spans="2:43" s="1" customFormat="1" ht="13.5">
      <c r="B80" s="49"/>
      <c r="C80" s="41" t="s">
        <v>26</v>
      </c>
      <c r="D80" s="50"/>
      <c r="E80" s="50"/>
      <c r="F80" s="50"/>
      <c r="G80" s="50"/>
      <c r="H80" s="50"/>
      <c r="I80" s="50"/>
      <c r="J80" s="50"/>
      <c r="K80" s="50"/>
      <c r="L80" s="92" t="str">
        <f>IF(K8="","",K8)</f>
        <v>Krásné Březno</v>
      </c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41" t="s">
        <v>28</v>
      </c>
      <c r="AJ80" s="50"/>
      <c r="AK80" s="50"/>
      <c r="AL80" s="50"/>
      <c r="AM80" s="93" t="str">
        <f>IF(AN8="","",AN8)</f>
        <v>14. 11. 2017</v>
      </c>
      <c r="AN80" s="50"/>
      <c r="AO80" s="50"/>
      <c r="AP80" s="50"/>
      <c r="AQ80" s="51"/>
    </row>
    <row r="81" spans="2:43" s="1" customFormat="1" ht="6.95" customHeight="1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1"/>
    </row>
    <row r="82" spans="2:56" s="1" customFormat="1" ht="13.5">
      <c r="B82" s="49"/>
      <c r="C82" s="41" t="s">
        <v>32</v>
      </c>
      <c r="D82" s="50"/>
      <c r="E82" s="50"/>
      <c r="F82" s="50"/>
      <c r="G82" s="50"/>
      <c r="H82" s="50"/>
      <c r="I82" s="50"/>
      <c r="J82" s="50"/>
      <c r="K82" s="50"/>
      <c r="L82" s="85" t="str">
        <f>IF(E11="","",E11)</f>
        <v xml:space="preserve"> </v>
      </c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41" t="s">
        <v>38</v>
      </c>
      <c r="AJ82" s="50"/>
      <c r="AK82" s="50"/>
      <c r="AL82" s="50"/>
      <c r="AM82" s="85" t="str">
        <f>IF(E17="","",E17)</f>
        <v>VARIA s.r.o.</v>
      </c>
      <c r="AN82" s="85"/>
      <c r="AO82" s="85"/>
      <c r="AP82" s="85"/>
      <c r="AQ82" s="51"/>
      <c r="AS82" s="94" t="s">
        <v>66</v>
      </c>
      <c r="AT82" s="95"/>
      <c r="AU82" s="96"/>
      <c r="AV82" s="96"/>
      <c r="AW82" s="96"/>
      <c r="AX82" s="96"/>
      <c r="AY82" s="96"/>
      <c r="AZ82" s="96"/>
      <c r="BA82" s="96"/>
      <c r="BB82" s="96"/>
      <c r="BC82" s="96"/>
      <c r="BD82" s="97"/>
    </row>
    <row r="83" spans="2:56" s="1" customFormat="1" ht="13.5">
      <c r="B83" s="49"/>
      <c r="C83" s="41" t="s">
        <v>36</v>
      </c>
      <c r="D83" s="50"/>
      <c r="E83" s="50"/>
      <c r="F83" s="50"/>
      <c r="G83" s="50"/>
      <c r="H83" s="50"/>
      <c r="I83" s="50"/>
      <c r="J83" s="50"/>
      <c r="K83" s="50"/>
      <c r="L83" s="85" t="str">
        <f>IF(E14="Vyplň údaj","",E14)</f>
        <v/>
      </c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41" t="s">
        <v>42</v>
      </c>
      <c r="AJ83" s="50"/>
      <c r="AK83" s="50"/>
      <c r="AL83" s="50"/>
      <c r="AM83" s="85" t="str">
        <f>IF(E20="","",E20)</f>
        <v>D.Prombergerová</v>
      </c>
      <c r="AN83" s="85"/>
      <c r="AO83" s="85"/>
      <c r="AP83" s="85"/>
      <c r="AQ83" s="51"/>
      <c r="AS83" s="98"/>
      <c r="AT83" s="99"/>
      <c r="AU83" s="100"/>
      <c r="AV83" s="100"/>
      <c r="AW83" s="100"/>
      <c r="AX83" s="100"/>
      <c r="AY83" s="100"/>
      <c r="AZ83" s="100"/>
      <c r="BA83" s="100"/>
      <c r="BB83" s="100"/>
      <c r="BC83" s="100"/>
      <c r="BD83" s="101"/>
    </row>
    <row r="84" spans="2:56" s="1" customFormat="1" ht="10.8" customHeight="1">
      <c r="B84" s="49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50"/>
      <c r="AP84" s="50"/>
      <c r="AQ84" s="51"/>
      <c r="AS84" s="102"/>
      <c r="AT84" s="57"/>
      <c r="AU84" s="50"/>
      <c r="AV84" s="50"/>
      <c r="AW84" s="50"/>
      <c r="AX84" s="50"/>
      <c r="AY84" s="50"/>
      <c r="AZ84" s="50"/>
      <c r="BA84" s="50"/>
      <c r="BB84" s="50"/>
      <c r="BC84" s="50"/>
      <c r="BD84" s="103"/>
    </row>
    <row r="85" spans="2:56" s="1" customFormat="1" ht="29.25" customHeight="1">
      <c r="B85" s="49"/>
      <c r="C85" s="104" t="s">
        <v>67</v>
      </c>
      <c r="D85" s="105"/>
      <c r="E85" s="105"/>
      <c r="F85" s="105"/>
      <c r="G85" s="105"/>
      <c r="H85" s="106"/>
      <c r="I85" s="107" t="s">
        <v>68</v>
      </c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5"/>
      <c r="Z85" s="105"/>
      <c r="AA85" s="105"/>
      <c r="AB85" s="105"/>
      <c r="AC85" s="105"/>
      <c r="AD85" s="105"/>
      <c r="AE85" s="105"/>
      <c r="AF85" s="105"/>
      <c r="AG85" s="107" t="s">
        <v>69</v>
      </c>
      <c r="AH85" s="105"/>
      <c r="AI85" s="105"/>
      <c r="AJ85" s="105"/>
      <c r="AK85" s="105"/>
      <c r="AL85" s="105"/>
      <c r="AM85" s="105"/>
      <c r="AN85" s="107" t="s">
        <v>70</v>
      </c>
      <c r="AO85" s="105"/>
      <c r="AP85" s="108"/>
      <c r="AQ85" s="51"/>
      <c r="AS85" s="109" t="s">
        <v>71</v>
      </c>
      <c r="AT85" s="110" t="s">
        <v>72</v>
      </c>
      <c r="AU85" s="110" t="s">
        <v>73</v>
      </c>
      <c r="AV85" s="110" t="s">
        <v>74</v>
      </c>
      <c r="AW85" s="110" t="s">
        <v>75</v>
      </c>
      <c r="AX85" s="110" t="s">
        <v>76</v>
      </c>
      <c r="AY85" s="110" t="s">
        <v>77</v>
      </c>
      <c r="AZ85" s="110" t="s">
        <v>78</v>
      </c>
      <c r="BA85" s="110" t="s">
        <v>79</v>
      </c>
      <c r="BB85" s="110" t="s">
        <v>80</v>
      </c>
      <c r="BC85" s="110" t="s">
        <v>81</v>
      </c>
      <c r="BD85" s="111" t="s">
        <v>82</v>
      </c>
    </row>
    <row r="86" spans="2:56" s="1" customFormat="1" ht="10.8" customHeight="1">
      <c r="B86" s="49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50"/>
      <c r="AQ86" s="51"/>
      <c r="AS86" s="112"/>
      <c r="AT86" s="70"/>
      <c r="AU86" s="70"/>
      <c r="AV86" s="70"/>
      <c r="AW86" s="70"/>
      <c r="AX86" s="70"/>
      <c r="AY86" s="70"/>
      <c r="AZ86" s="70"/>
      <c r="BA86" s="70"/>
      <c r="BB86" s="70"/>
      <c r="BC86" s="70"/>
      <c r="BD86" s="71"/>
    </row>
    <row r="87" spans="2:76" s="4" customFormat="1" ht="32.4" customHeight="1">
      <c r="B87" s="87"/>
      <c r="C87" s="113" t="s">
        <v>83</v>
      </c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4"/>
      <c r="O87" s="114"/>
      <c r="P87" s="114"/>
      <c r="Q87" s="114"/>
      <c r="R87" s="114"/>
      <c r="S87" s="114"/>
      <c r="T87" s="114"/>
      <c r="U87" s="114"/>
      <c r="V87" s="114"/>
      <c r="W87" s="114"/>
      <c r="X87" s="114"/>
      <c r="Y87" s="114"/>
      <c r="Z87" s="114"/>
      <c r="AA87" s="114"/>
      <c r="AB87" s="114"/>
      <c r="AC87" s="114"/>
      <c r="AD87" s="114"/>
      <c r="AE87" s="114"/>
      <c r="AF87" s="114"/>
      <c r="AG87" s="115">
        <f>ROUND(AG88,2)</f>
        <v>0</v>
      </c>
      <c r="AH87" s="115"/>
      <c r="AI87" s="115"/>
      <c r="AJ87" s="115"/>
      <c r="AK87" s="115"/>
      <c r="AL87" s="115"/>
      <c r="AM87" s="115"/>
      <c r="AN87" s="116">
        <f>SUM(AG87,AT87)</f>
        <v>0</v>
      </c>
      <c r="AO87" s="116"/>
      <c r="AP87" s="116"/>
      <c r="AQ87" s="91"/>
      <c r="AS87" s="117">
        <f>ROUND(AS88,2)</f>
        <v>0</v>
      </c>
      <c r="AT87" s="118">
        <f>ROUND(SUM(AV87:AW87),2)</f>
        <v>0</v>
      </c>
      <c r="AU87" s="119">
        <f>ROUND(AU88,5)</f>
        <v>0</v>
      </c>
      <c r="AV87" s="118">
        <f>ROUND(AZ87*L31,2)</f>
        <v>0</v>
      </c>
      <c r="AW87" s="118">
        <f>ROUND(BA87*L32,2)</f>
        <v>0</v>
      </c>
      <c r="AX87" s="118">
        <f>ROUND(BB87*L31,2)</f>
        <v>0</v>
      </c>
      <c r="AY87" s="118">
        <f>ROUND(BC87*L32,2)</f>
        <v>0</v>
      </c>
      <c r="AZ87" s="118">
        <f>ROUND(AZ88,2)</f>
        <v>0</v>
      </c>
      <c r="BA87" s="118">
        <f>ROUND(BA88,2)</f>
        <v>0</v>
      </c>
      <c r="BB87" s="118">
        <f>ROUND(BB88,2)</f>
        <v>0</v>
      </c>
      <c r="BC87" s="118">
        <f>ROUND(BC88,2)</f>
        <v>0</v>
      </c>
      <c r="BD87" s="120">
        <f>ROUND(BD88,2)</f>
        <v>0</v>
      </c>
      <c r="BS87" s="121" t="s">
        <v>84</v>
      </c>
      <c r="BT87" s="121" t="s">
        <v>85</v>
      </c>
      <c r="BU87" s="122" t="s">
        <v>86</v>
      </c>
      <c r="BV87" s="121" t="s">
        <v>87</v>
      </c>
      <c r="BW87" s="121" t="s">
        <v>88</v>
      </c>
      <c r="BX87" s="121" t="s">
        <v>89</v>
      </c>
    </row>
    <row r="88" spans="2:76" s="5" customFormat="1" ht="31.5" customHeight="1">
      <c r="B88" s="123"/>
      <c r="C88" s="124"/>
      <c r="D88" s="125" t="s">
        <v>25</v>
      </c>
      <c r="E88" s="125"/>
      <c r="F88" s="125"/>
      <c r="G88" s="125"/>
      <c r="H88" s="125"/>
      <c r="I88" s="126"/>
      <c r="J88" s="125" t="s">
        <v>90</v>
      </c>
      <c r="K88" s="125"/>
      <c r="L88" s="125"/>
      <c r="M88" s="125"/>
      <c r="N88" s="125"/>
      <c r="O88" s="125"/>
      <c r="P88" s="125"/>
      <c r="Q88" s="125"/>
      <c r="R88" s="125"/>
      <c r="S88" s="125"/>
      <c r="T88" s="125"/>
      <c r="U88" s="125"/>
      <c r="V88" s="125"/>
      <c r="W88" s="125"/>
      <c r="X88" s="125"/>
      <c r="Y88" s="125"/>
      <c r="Z88" s="125"/>
      <c r="AA88" s="125"/>
      <c r="AB88" s="125"/>
      <c r="AC88" s="125"/>
      <c r="AD88" s="125"/>
      <c r="AE88" s="125"/>
      <c r="AF88" s="125"/>
      <c r="AG88" s="127">
        <f>ROUND(AG89+AG90,2)</f>
        <v>0</v>
      </c>
      <c r="AH88" s="126"/>
      <c r="AI88" s="126"/>
      <c r="AJ88" s="126"/>
      <c r="AK88" s="126"/>
      <c r="AL88" s="126"/>
      <c r="AM88" s="126"/>
      <c r="AN88" s="128">
        <f>SUM(AG88,AT88)</f>
        <v>0</v>
      </c>
      <c r="AO88" s="126"/>
      <c r="AP88" s="126"/>
      <c r="AQ88" s="129"/>
      <c r="AS88" s="130">
        <f>ROUND(AS89+AS90,2)</f>
        <v>0</v>
      </c>
      <c r="AT88" s="131">
        <f>ROUND(SUM(AV88:AW88),2)</f>
        <v>0</v>
      </c>
      <c r="AU88" s="132">
        <f>ROUND(AU89+AU90,5)</f>
        <v>0</v>
      </c>
      <c r="AV88" s="131">
        <f>ROUND(AZ88*L31,2)</f>
        <v>0</v>
      </c>
      <c r="AW88" s="131">
        <f>ROUND(BA88*L32,2)</f>
        <v>0</v>
      </c>
      <c r="AX88" s="131">
        <f>ROUND(BB88*L31,2)</f>
        <v>0</v>
      </c>
      <c r="AY88" s="131">
        <f>ROUND(BC88*L32,2)</f>
        <v>0</v>
      </c>
      <c r="AZ88" s="131">
        <f>ROUND(AZ89+AZ90,2)</f>
        <v>0</v>
      </c>
      <c r="BA88" s="131">
        <f>ROUND(BA89+BA90,2)</f>
        <v>0</v>
      </c>
      <c r="BB88" s="131">
        <f>ROUND(BB89+BB90,2)</f>
        <v>0</v>
      </c>
      <c r="BC88" s="131">
        <f>ROUND(BC89+BC90,2)</f>
        <v>0</v>
      </c>
      <c r="BD88" s="133">
        <f>ROUND(BD89+BD90,2)</f>
        <v>0</v>
      </c>
      <c r="BS88" s="134" t="s">
        <v>84</v>
      </c>
      <c r="BT88" s="134" t="s">
        <v>25</v>
      </c>
      <c r="BU88" s="134" t="s">
        <v>86</v>
      </c>
      <c r="BV88" s="134" t="s">
        <v>87</v>
      </c>
      <c r="BW88" s="134" t="s">
        <v>91</v>
      </c>
      <c r="BX88" s="134" t="s">
        <v>88</v>
      </c>
    </row>
    <row r="89" spans="1:76" s="6" customFormat="1" ht="16.5" customHeight="1">
      <c r="A89" s="135" t="s">
        <v>92</v>
      </c>
      <c r="B89" s="136"/>
      <c r="C89" s="137"/>
      <c r="D89" s="137"/>
      <c r="E89" s="138" t="s">
        <v>93</v>
      </c>
      <c r="F89" s="138"/>
      <c r="G89" s="138"/>
      <c r="H89" s="138"/>
      <c r="I89" s="138"/>
      <c r="J89" s="137"/>
      <c r="K89" s="138" t="s">
        <v>94</v>
      </c>
      <c r="L89" s="138"/>
      <c r="M89" s="138"/>
      <c r="N89" s="138"/>
      <c r="O89" s="138"/>
      <c r="P89" s="138"/>
      <c r="Q89" s="138"/>
      <c r="R89" s="138"/>
      <c r="S89" s="138"/>
      <c r="T89" s="138"/>
      <c r="U89" s="138"/>
      <c r="V89" s="138"/>
      <c r="W89" s="138"/>
      <c r="X89" s="138"/>
      <c r="Y89" s="138"/>
      <c r="Z89" s="138"/>
      <c r="AA89" s="138"/>
      <c r="AB89" s="138"/>
      <c r="AC89" s="138"/>
      <c r="AD89" s="138"/>
      <c r="AE89" s="138"/>
      <c r="AF89" s="138"/>
      <c r="AG89" s="139">
        <f>'1.1 - Rekonstrukce kaple ...'!M31</f>
        <v>0</v>
      </c>
      <c r="AH89" s="137"/>
      <c r="AI89" s="137"/>
      <c r="AJ89" s="137"/>
      <c r="AK89" s="137"/>
      <c r="AL89" s="137"/>
      <c r="AM89" s="137"/>
      <c r="AN89" s="139">
        <f>SUM(AG89,AT89)</f>
        <v>0</v>
      </c>
      <c r="AO89" s="137"/>
      <c r="AP89" s="137"/>
      <c r="AQ89" s="140"/>
      <c r="AS89" s="141">
        <f>'1.1 - Rekonstrukce kaple ...'!M29</f>
        <v>0</v>
      </c>
      <c r="AT89" s="142">
        <f>ROUND(SUM(AV89:AW89),2)</f>
        <v>0</v>
      </c>
      <c r="AU89" s="143">
        <f>'1.1 - Rekonstrukce kaple ...'!W130</f>
        <v>0</v>
      </c>
      <c r="AV89" s="142">
        <f>'1.1 - Rekonstrukce kaple ...'!M33</f>
        <v>0</v>
      </c>
      <c r="AW89" s="142">
        <f>'1.1 - Rekonstrukce kaple ...'!M34</f>
        <v>0</v>
      </c>
      <c r="AX89" s="142">
        <f>'1.1 - Rekonstrukce kaple ...'!M35</f>
        <v>0</v>
      </c>
      <c r="AY89" s="142">
        <f>'1.1 - Rekonstrukce kaple ...'!M36</f>
        <v>0</v>
      </c>
      <c r="AZ89" s="142">
        <f>'1.1 - Rekonstrukce kaple ...'!H33</f>
        <v>0</v>
      </c>
      <c r="BA89" s="142">
        <f>'1.1 - Rekonstrukce kaple ...'!H34</f>
        <v>0</v>
      </c>
      <c r="BB89" s="142">
        <f>'1.1 - Rekonstrukce kaple ...'!H35</f>
        <v>0</v>
      </c>
      <c r="BC89" s="142">
        <f>'1.1 - Rekonstrukce kaple ...'!H36</f>
        <v>0</v>
      </c>
      <c r="BD89" s="144">
        <f>'1.1 - Rekonstrukce kaple ...'!H37</f>
        <v>0</v>
      </c>
      <c r="BT89" s="145" t="s">
        <v>95</v>
      </c>
      <c r="BV89" s="145" t="s">
        <v>87</v>
      </c>
      <c r="BW89" s="145" t="s">
        <v>96</v>
      </c>
      <c r="BX89" s="145" t="s">
        <v>91</v>
      </c>
    </row>
    <row r="90" spans="2:76" s="6" customFormat="1" ht="16.5" customHeight="1">
      <c r="B90" s="136"/>
      <c r="C90" s="137"/>
      <c r="D90" s="137"/>
      <c r="E90" s="138" t="s">
        <v>97</v>
      </c>
      <c r="F90" s="138"/>
      <c r="G90" s="138"/>
      <c r="H90" s="138"/>
      <c r="I90" s="138"/>
      <c r="J90" s="137"/>
      <c r="K90" s="138" t="s">
        <v>98</v>
      </c>
      <c r="L90" s="138"/>
      <c r="M90" s="138"/>
      <c r="N90" s="138"/>
      <c r="O90" s="138"/>
      <c r="P90" s="138"/>
      <c r="Q90" s="138"/>
      <c r="R90" s="138"/>
      <c r="S90" s="138"/>
      <c r="T90" s="138"/>
      <c r="U90" s="138"/>
      <c r="V90" s="138"/>
      <c r="W90" s="138"/>
      <c r="X90" s="138"/>
      <c r="Y90" s="138"/>
      <c r="Z90" s="138"/>
      <c r="AA90" s="138"/>
      <c r="AB90" s="138"/>
      <c r="AC90" s="138"/>
      <c r="AD90" s="138"/>
      <c r="AE90" s="138"/>
      <c r="AF90" s="138"/>
      <c r="AG90" s="146">
        <f>ROUND(SUM(AG91:AG96),2)</f>
        <v>0</v>
      </c>
      <c r="AH90" s="137"/>
      <c r="AI90" s="137"/>
      <c r="AJ90" s="137"/>
      <c r="AK90" s="137"/>
      <c r="AL90" s="137"/>
      <c r="AM90" s="137"/>
      <c r="AN90" s="139">
        <f>SUM(AG90,AT90)</f>
        <v>0</v>
      </c>
      <c r="AO90" s="137"/>
      <c r="AP90" s="137"/>
      <c r="AQ90" s="140"/>
      <c r="AS90" s="141">
        <f>ROUND(SUM(AS91:AS96),2)</f>
        <v>0</v>
      </c>
      <c r="AT90" s="142">
        <f>ROUND(SUM(AV90:AW90),2)</f>
        <v>0</v>
      </c>
      <c r="AU90" s="143">
        <f>ROUND(SUM(AU91:AU96),5)</f>
        <v>0</v>
      </c>
      <c r="AV90" s="142">
        <f>ROUND(AZ90*L31,2)</f>
        <v>0</v>
      </c>
      <c r="AW90" s="142">
        <f>ROUND(BA90*L32,2)</f>
        <v>0</v>
      </c>
      <c r="AX90" s="142">
        <f>ROUND(BB90*L31,2)</f>
        <v>0</v>
      </c>
      <c r="AY90" s="142">
        <f>ROUND(BC90*L32,2)</f>
        <v>0</v>
      </c>
      <c r="AZ90" s="142">
        <f>ROUND(SUM(AZ91:AZ96),2)</f>
        <v>0</v>
      </c>
      <c r="BA90" s="142">
        <f>ROUND(SUM(BA91:BA96),2)</f>
        <v>0</v>
      </c>
      <c r="BB90" s="142">
        <f>ROUND(SUM(BB91:BB96),2)</f>
        <v>0</v>
      </c>
      <c r="BC90" s="142">
        <f>ROUND(SUM(BC91:BC96),2)</f>
        <v>0</v>
      </c>
      <c r="BD90" s="144">
        <f>ROUND(SUM(BD91:BD96),2)</f>
        <v>0</v>
      </c>
      <c r="BS90" s="145" t="s">
        <v>84</v>
      </c>
      <c r="BT90" s="145" t="s">
        <v>95</v>
      </c>
      <c r="BU90" s="145" t="s">
        <v>86</v>
      </c>
      <c r="BV90" s="145" t="s">
        <v>87</v>
      </c>
      <c r="BW90" s="145" t="s">
        <v>99</v>
      </c>
      <c r="BX90" s="145" t="s">
        <v>91</v>
      </c>
    </row>
    <row r="91" spans="1:76" s="6" customFormat="1" ht="16.5" customHeight="1">
      <c r="A91" s="135" t="s">
        <v>92</v>
      </c>
      <c r="B91" s="136"/>
      <c r="C91" s="137"/>
      <c r="D91" s="137"/>
      <c r="E91" s="137"/>
      <c r="F91" s="138" t="s">
        <v>100</v>
      </c>
      <c r="G91" s="138"/>
      <c r="H91" s="138"/>
      <c r="I91" s="138"/>
      <c r="J91" s="138"/>
      <c r="K91" s="137"/>
      <c r="L91" s="138" t="s">
        <v>101</v>
      </c>
      <c r="M91" s="138"/>
      <c r="N91" s="138"/>
      <c r="O91" s="138"/>
      <c r="P91" s="138"/>
      <c r="Q91" s="138"/>
      <c r="R91" s="138"/>
      <c r="S91" s="138"/>
      <c r="T91" s="138"/>
      <c r="U91" s="138"/>
      <c r="V91" s="138"/>
      <c r="W91" s="138"/>
      <c r="X91" s="138"/>
      <c r="Y91" s="138"/>
      <c r="Z91" s="138"/>
      <c r="AA91" s="138"/>
      <c r="AB91" s="138"/>
      <c r="AC91" s="138"/>
      <c r="AD91" s="138"/>
      <c r="AE91" s="138"/>
      <c r="AF91" s="138"/>
      <c r="AG91" s="139">
        <f>'1.2.1 - Stavebně konstruk...'!M32</f>
        <v>0</v>
      </c>
      <c r="AH91" s="137"/>
      <c r="AI91" s="137"/>
      <c r="AJ91" s="137"/>
      <c r="AK91" s="137"/>
      <c r="AL91" s="137"/>
      <c r="AM91" s="137"/>
      <c r="AN91" s="139">
        <f>SUM(AG91,AT91)</f>
        <v>0</v>
      </c>
      <c r="AO91" s="137"/>
      <c r="AP91" s="137"/>
      <c r="AQ91" s="140"/>
      <c r="AS91" s="141">
        <f>'1.2.1 - Stavebně konstruk...'!M30</f>
        <v>0</v>
      </c>
      <c r="AT91" s="142">
        <f>ROUND(SUM(AV91:AW91),2)</f>
        <v>0</v>
      </c>
      <c r="AU91" s="143">
        <f>'1.2.1 - Stavebně konstruk...'!W140</f>
        <v>0</v>
      </c>
      <c r="AV91" s="142">
        <f>'1.2.1 - Stavebně konstruk...'!M34</f>
        <v>0</v>
      </c>
      <c r="AW91" s="142">
        <f>'1.2.1 - Stavebně konstruk...'!M35</f>
        <v>0</v>
      </c>
      <c r="AX91" s="142">
        <f>'1.2.1 - Stavebně konstruk...'!M36</f>
        <v>0</v>
      </c>
      <c r="AY91" s="142">
        <f>'1.2.1 - Stavebně konstruk...'!M37</f>
        <v>0</v>
      </c>
      <c r="AZ91" s="142">
        <f>'1.2.1 - Stavebně konstruk...'!H34</f>
        <v>0</v>
      </c>
      <c r="BA91" s="142">
        <f>'1.2.1 - Stavebně konstruk...'!H35</f>
        <v>0</v>
      </c>
      <c r="BB91" s="142">
        <f>'1.2.1 - Stavebně konstruk...'!H36</f>
        <v>0</v>
      </c>
      <c r="BC91" s="142">
        <f>'1.2.1 - Stavebně konstruk...'!H37</f>
        <v>0</v>
      </c>
      <c r="BD91" s="144">
        <f>'1.2.1 - Stavebně konstruk...'!H38</f>
        <v>0</v>
      </c>
      <c r="BT91" s="145" t="s">
        <v>102</v>
      </c>
      <c r="BV91" s="145" t="s">
        <v>87</v>
      </c>
      <c r="BW91" s="145" t="s">
        <v>103</v>
      </c>
      <c r="BX91" s="145" t="s">
        <v>99</v>
      </c>
    </row>
    <row r="92" spans="1:76" s="6" customFormat="1" ht="28.5" customHeight="1">
      <c r="A92" s="135" t="s">
        <v>92</v>
      </c>
      <c r="B92" s="136"/>
      <c r="C92" s="137"/>
      <c r="D92" s="137"/>
      <c r="E92" s="137"/>
      <c r="F92" s="138" t="s">
        <v>104</v>
      </c>
      <c r="G92" s="138"/>
      <c r="H92" s="138"/>
      <c r="I92" s="138"/>
      <c r="J92" s="138"/>
      <c r="K92" s="137"/>
      <c r="L92" s="138" t="s">
        <v>105</v>
      </c>
      <c r="M92" s="138"/>
      <c r="N92" s="138"/>
      <c r="O92" s="138"/>
      <c r="P92" s="138"/>
      <c r="Q92" s="138"/>
      <c r="R92" s="138"/>
      <c r="S92" s="138"/>
      <c r="T92" s="138"/>
      <c r="U92" s="138"/>
      <c r="V92" s="138"/>
      <c r="W92" s="138"/>
      <c r="X92" s="138"/>
      <c r="Y92" s="138"/>
      <c r="Z92" s="138"/>
      <c r="AA92" s="138"/>
      <c r="AB92" s="138"/>
      <c r="AC92" s="138"/>
      <c r="AD92" s="138"/>
      <c r="AE92" s="138"/>
      <c r="AF92" s="138"/>
      <c r="AG92" s="139">
        <f>'1.2.2 - Vnitřní rozvody v...'!M32</f>
        <v>0</v>
      </c>
      <c r="AH92" s="137"/>
      <c r="AI92" s="137"/>
      <c r="AJ92" s="137"/>
      <c r="AK92" s="137"/>
      <c r="AL92" s="137"/>
      <c r="AM92" s="137"/>
      <c r="AN92" s="139">
        <f>SUM(AG92,AT92)</f>
        <v>0</v>
      </c>
      <c r="AO92" s="137"/>
      <c r="AP92" s="137"/>
      <c r="AQ92" s="140"/>
      <c r="AS92" s="141">
        <f>'1.2.2 - Vnitřní rozvody v...'!M30</f>
        <v>0</v>
      </c>
      <c r="AT92" s="142">
        <f>ROUND(SUM(AV92:AW92),2)</f>
        <v>0</v>
      </c>
      <c r="AU92" s="143">
        <f>'1.2.2 - Vnitřní rozvody v...'!W127</f>
        <v>0</v>
      </c>
      <c r="AV92" s="142">
        <f>'1.2.2 - Vnitřní rozvody v...'!M34</f>
        <v>0</v>
      </c>
      <c r="AW92" s="142">
        <f>'1.2.2 - Vnitřní rozvody v...'!M35</f>
        <v>0</v>
      </c>
      <c r="AX92" s="142">
        <f>'1.2.2 - Vnitřní rozvody v...'!M36</f>
        <v>0</v>
      </c>
      <c r="AY92" s="142">
        <f>'1.2.2 - Vnitřní rozvody v...'!M37</f>
        <v>0</v>
      </c>
      <c r="AZ92" s="142">
        <f>'1.2.2 - Vnitřní rozvody v...'!H34</f>
        <v>0</v>
      </c>
      <c r="BA92" s="142">
        <f>'1.2.2 - Vnitřní rozvody v...'!H35</f>
        <v>0</v>
      </c>
      <c r="BB92" s="142">
        <f>'1.2.2 - Vnitřní rozvody v...'!H36</f>
        <v>0</v>
      </c>
      <c r="BC92" s="142">
        <f>'1.2.2 - Vnitřní rozvody v...'!H37</f>
        <v>0</v>
      </c>
      <c r="BD92" s="144">
        <f>'1.2.2 - Vnitřní rozvody v...'!H38</f>
        <v>0</v>
      </c>
      <c r="BT92" s="145" t="s">
        <v>102</v>
      </c>
      <c r="BV92" s="145" t="s">
        <v>87</v>
      </c>
      <c r="BW92" s="145" t="s">
        <v>106</v>
      </c>
      <c r="BX92" s="145" t="s">
        <v>99</v>
      </c>
    </row>
    <row r="93" spans="1:76" s="6" customFormat="1" ht="16.5" customHeight="1">
      <c r="A93" s="135" t="s">
        <v>92</v>
      </c>
      <c r="B93" s="136"/>
      <c r="C93" s="137"/>
      <c r="D93" s="137"/>
      <c r="E93" s="137"/>
      <c r="F93" s="138" t="s">
        <v>107</v>
      </c>
      <c r="G93" s="138"/>
      <c r="H93" s="138"/>
      <c r="I93" s="138"/>
      <c r="J93" s="138"/>
      <c r="K93" s="137"/>
      <c r="L93" s="138" t="s">
        <v>108</v>
      </c>
      <c r="M93" s="138"/>
      <c r="N93" s="138"/>
      <c r="O93" s="138"/>
      <c r="P93" s="138"/>
      <c r="Q93" s="138"/>
      <c r="R93" s="138"/>
      <c r="S93" s="138"/>
      <c r="T93" s="138"/>
      <c r="U93" s="138"/>
      <c r="V93" s="138"/>
      <c r="W93" s="138"/>
      <c r="X93" s="138"/>
      <c r="Y93" s="138"/>
      <c r="Z93" s="138"/>
      <c r="AA93" s="138"/>
      <c r="AB93" s="138"/>
      <c r="AC93" s="138"/>
      <c r="AD93" s="138"/>
      <c r="AE93" s="138"/>
      <c r="AF93" s="138"/>
      <c r="AG93" s="139">
        <f>'1.2.3 - Silnoproudá elekt...'!M32</f>
        <v>0</v>
      </c>
      <c r="AH93" s="137"/>
      <c r="AI93" s="137"/>
      <c r="AJ93" s="137"/>
      <c r="AK93" s="137"/>
      <c r="AL93" s="137"/>
      <c r="AM93" s="137"/>
      <c r="AN93" s="139">
        <f>SUM(AG93,AT93)</f>
        <v>0</v>
      </c>
      <c r="AO93" s="137"/>
      <c r="AP93" s="137"/>
      <c r="AQ93" s="140"/>
      <c r="AS93" s="141">
        <f>'1.2.3 - Silnoproudá elekt...'!M30</f>
        <v>0</v>
      </c>
      <c r="AT93" s="142">
        <f>ROUND(SUM(AV93:AW93),2)</f>
        <v>0</v>
      </c>
      <c r="AU93" s="143">
        <f>'1.2.3 - Silnoproudá elekt...'!W122</f>
        <v>0</v>
      </c>
      <c r="AV93" s="142">
        <f>'1.2.3 - Silnoproudá elekt...'!M34</f>
        <v>0</v>
      </c>
      <c r="AW93" s="142">
        <f>'1.2.3 - Silnoproudá elekt...'!M35</f>
        <v>0</v>
      </c>
      <c r="AX93" s="142">
        <f>'1.2.3 - Silnoproudá elekt...'!M36</f>
        <v>0</v>
      </c>
      <c r="AY93" s="142">
        <f>'1.2.3 - Silnoproudá elekt...'!M37</f>
        <v>0</v>
      </c>
      <c r="AZ93" s="142">
        <f>'1.2.3 - Silnoproudá elekt...'!H34</f>
        <v>0</v>
      </c>
      <c r="BA93" s="142">
        <f>'1.2.3 - Silnoproudá elekt...'!H35</f>
        <v>0</v>
      </c>
      <c r="BB93" s="142">
        <f>'1.2.3 - Silnoproudá elekt...'!H36</f>
        <v>0</v>
      </c>
      <c r="BC93" s="142">
        <f>'1.2.3 - Silnoproudá elekt...'!H37</f>
        <v>0</v>
      </c>
      <c r="BD93" s="144">
        <f>'1.2.3 - Silnoproudá elekt...'!H38</f>
        <v>0</v>
      </c>
      <c r="BT93" s="145" t="s">
        <v>102</v>
      </c>
      <c r="BV93" s="145" t="s">
        <v>87</v>
      </c>
      <c r="BW93" s="145" t="s">
        <v>109</v>
      </c>
      <c r="BX93" s="145" t="s">
        <v>99</v>
      </c>
    </row>
    <row r="94" spans="1:76" s="6" customFormat="1" ht="16.5" customHeight="1">
      <c r="A94" s="135" t="s">
        <v>92</v>
      </c>
      <c r="B94" s="136"/>
      <c r="C94" s="137"/>
      <c r="D94" s="137"/>
      <c r="E94" s="137"/>
      <c r="F94" s="138" t="s">
        <v>110</v>
      </c>
      <c r="G94" s="138"/>
      <c r="H94" s="138"/>
      <c r="I94" s="138"/>
      <c r="J94" s="138"/>
      <c r="K94" s="137"/>
      <c r="L94" s="138" t="s">
        <v>111</v>
      </c>
      <c r="M94" s="138"/>
      <c r="N94" s="138"/>
      <c r="O94" s="138"/>
      <c r="P94" s="138"/>
      <c r="Q94" s="138"/>
      <c r="R94" s="138"/>
      <c r="S94" s="138"/>
      <c r="T94" s="138"/>
      <c r="U94" s="138"/>
      <c r="V94" s="138"/>
      <c r="W94" s="138"/>
      <c r="X94" s="138"/>
      <c r="Y94" s="138"/>
      <c r="Z94" s="138"/>
      <c r="AA94" s="138"/>
      <c r="AB94" s="138"/>
      <c r="AC94" s="138"/>
      <c r="AD94" s="138"/>
      <c r="AE94" s="138"/>
      <c r="AF94" s="138"/>
      <c r="AG94" s="139">
        <f>'1.2.4 - SO 02  -  Venkovn...'!M32</f>
        <v>0</v>
      </c>
      <c r="AH94" s="137"/>
      <c r="AI94" s="137"/>
      <c r="AJ94" s="137"/>
      <c r="AK94" s="137"/>
      <c r="AL94" s="137"/>
      <c r="AM94" s="137"/>
      <c r="AN94" s="139">
        <f>SUM(AG94,AT94)</f>
        <v>0</v>
      </c>
      <c r="AO94" s="137"/>
      <c r="AP94" s="137"/>
      <c r="AQ94" s="140"/>
      <c r="AS94" s="141">
        <f>'1.2.4 - SO 02  -  Venkovn...'!M30</f>
        <v>0</v>
      </c>
      <c r="AT94" s="142">
        <f>ROUND(SUM(AV94:AW94),2)</f>
        <v>0</v>
      </c>
      <c r="AU94" s="143">
        <f>'1.2.4 - SO 02  -  Venkovn...'!W130</f>
        <v>0</v>
      </c>
      <c r="AV94" s="142">
        <f>'1.2.4 - SO 02  -  Venkovn...'!M34</f>
        <v>0</v>
      </c>
      <c r="AW94" s="142">
        <f>'1.2.4 - SO 02  -  Venkovn...'!M35</f>
        <v>0</v>
      </c>
      <c r="AX94" s="142">
        <f>'1.2.4 - SO 02  -  Venkovn...'!M36</f>
        <v>0</v>
      </c>
      <c r="AY94" s="142">
        <f>'1.2.4 - SO 02  -  Venkovn...'!M37</f>
        <v>0</v>
      </c>
      <c r="AZ94" s="142">
        <f>'1.2.4 - SO 02  -  Venkovn...'!H34</f>
        <v>0</v>
      </c>
      <c r="BA94" s="142">
        <f>'1.2.4 - SO 02  -  Venkovn...'!H35</f>
        <v>0</v>
      </c>
      <c r="BB94" s="142">
        <f>'1.2.4 - SO 02  -  Venkovn...'!H36</f>
        <v>0</v>
      </c>
      <c r="BC94" s="142">
        <f>'1.2.4 - SO 02  -  Venkovn...'!H37</f>
        <v>0</v>
      </c>
      <c r="BD94" s="144">
        <f>'1.2.4 - SO 02  -  Venkovn...'!H38</f>
        <v>0</v>
      </c>
      <c r="BT94" s="145" t="s">
        <v>102</v>
      </c>
      <c r="BV94" s="145" t="s">
        <v>87</v>
      </c>
      <c r="BW94" s="145" t="s">
        <v>112</v>
      </c>
      <c r="BX94" s="145" t="s">
        <v>99</v>
      </c>
    </row>
    <row r="95" spans="1:76" s="6" customFormat="1" ht="16.5" customHeight="1">
      <c r="A95" s="135" t="s">
        <v>92</v>
      </c>
      <c r="B95" s="136"/>
      <c r="C95" s="137"/>
      <c r="D95" s="137"/>
      <c r="E95" s="137"/>
      <c r="F95" s="138" t="s">
        <v>113</v>
      </c>
      <c r="G95" s="138"/>
      <c r="H95" s="138"/>
      <c r="I95" s="138"/>
      <c r="J95" s="138"/>
      <c r="K95" s="137"/>
      <c r="L95" s="138" t="s">
        <v>114</v>
      </c>
      <c r="M95" s="138"/>
      <c r="N95" s="138"/>
      <c r="O95" s="138"/>
      <c r="P95" s="138"/>
      <c r="Q95" s="138"/>
      <c r="R95" s="138"/>
      <c r="S95" s="138"/>
      <c r="T95" s="138"/>
      <c r="U95" s="138"/>
      <c r="V95" s="138"/>
      <c r="W95" s="138"/>
      <c r="X95" s="138"/>
      <c r="Y95" s="138"/>
      <c r="Z95" s="138"/>
      <c r="AA95" s="138"/>
      <c r="AB95" s="138"/>
      <c r="AC95" s="138"/>
      <c r="AD95" s="138"/>
      <c r="AE95" s="138"/>
      <c r="AF95" s="138"/>
      <c r="AG95" s="139">
        <f>'1.2.5 - SO 03  -  Venkovn...'!M32</f>
        <v>0</v>
      </c>
      <c r="AH95" s="137"/>
      <c r="AI95" s="137"/>
      <c r="AJ95" s="137"/>
      <c r="AK95" s="137"/>
      <c r="AL95" s="137"/>
      <c r="AM95" s="137"/>
      <c r="AN95" s="139">
        <f>SUM(AG95,AT95)</f>
        <v>0</v>
      </c>
      <c r="AO95" s="137"/>
      <c r="AP95" s="137"/>
      <c r="AQ95" s="140"/>
      <c r="AS95" s="141">
        <f>'1.2.5 - SO 03  -  Venkovn...'!M30</f>
        <v>0</v>
      </c>
      <c r="AT95" s="142">
        <f>ROUND(SUM(AV95:AW95),2)</f>
        <v>0</v>
      </c>
      <c r="AU95" s="143">
        <f>'1.2.5 - SO 03  -  Venkovn...'!W129</f>
        <v>0</v>
      </c>
      <c r="AV95" s="142">
        <f>'1.2.5 - SO 03  -  Venkovn...'!M34</f>
        <v>0</v>
      </c>
      <c r="AW95" s="142">
        <f>'1.2.5 - SO 03  -  Venkovn...'!M35</f>
        <v>0</v>
      </c>
      <c r="AX95" s="142">
        <f>'1.2.5 - SO 03  -  Venkovn...'!M36</f>
        <v>0</v>
      </c>
      <c r="AY95" s="142">
        <f>'1.2.5 - SO 03  -  Venkovn...'!M37</f>
        <v>0</v>
      </c>
      <c r="AZ95" s="142">
        <f>'1.2.5 - SO 03  -  Venkovn...'!H34</f>
        <v>0</v>
      </c>
      <c r="BA95" s="142">
        <f>'1.2.5 - SO 03  -  Venkovn...'!H35</f>
        <v>0</v>
      </c>
      <c r="BB95" s="142">
        <f>'1.2.5 - SO 03  -  Venkovn...'!H36</f>
        <v>0</v>
      </c>
      <c r="BC95" s="142">
        <f>'1.2.5 - SO 03  -  Venkovn...'!H37</f>
        <v>0</v>
      </c>
      <c r="BD95" s="144">
        <f>'1.2.5 - SO 03  -  Venkovn...'!H38</f>
        <v>0</v>
      </c>
      <c r="BT95" s="145" t="s">
        <v>102</v>
      </c>
      <c r="BV95" s="145" t="s">
        <v>87</v>
      </c>
      <c r="BW95" s="145" t="s">
        <v>115</v>
      </c>
      <c r="BX95" s="145" t="s">
        <v>99</v>
      </c>
    </row>
    <row r="96" spans="1:76" s="6" customFormat="1" ht="16.5" customHeight="1">
      <c r="A96" s="135" t="s">
        <v>92</v>
      </c>
      <c r="B96" s="136"/>
      <c r="C96" s="137"/>
      <c r="D96" s="137"/>
      <c r="E96" s="137"/>
      <c r="F96" s="138" t="s">
        <v>116</v>
      </c>
      <c r="G96" s="138"/>
      <c r="H96" s="138"/>
      <c r="I96" s="138"/>
      <c r="J96" s="138"/>
      <c r="K96" s="137"/>
      <c r="L96" s="138" t="s">
        <v>117</v>
      </c>
      <c r="M96" s="138"/>
      <c r="N96" s="138"/>
      <c r="O96" s="138"/>
      <c r="P96" s="138"/>
      <c r="Q96" s="138"/>
      <c r="R96" s="138"/>
      <c r="S96" s="138"/>
      <c r="T96" s="138"/>
      <c r="U96" s="138"/>
      <c r="V96" s="138"/>
      <c r="W96" s="138"/>
      <c r="X96" s="138"/>
      <c r="Y96" s="138"/>
      <c r="Z96" s="138"/>
      <c r="AA96" s="138"/>
      <c r="AB96" s="138"/>
      <c r="AC96" s="138"/>
      <c r="AD96" s="138"/>
      <c r="AE96" s="138"/>
      <c r="AF96" s="138"/>
      <c r="AG96" s="139">
        <f>'1.2.6 - Demolice sociální...'!M32</f>
        <v>0</v>
      </c>
      <c r="AH96" s="137"/>
      <c r="AI96" s="137"/>
      <c r="AJ96" s="137"/>
      <c r="AK96" s="137"/>
      <c r="AL96" s="137"/>
      <c r="AM96" s="137"/>
      <c r="AN96" s="139">
        <f>SUM(AG96,AT96)</f>
        <v>0</v>
      </c>
      <c r="AO96" s="137"/>
      <c r="AP96" s="137"/>
      <c r="AQ96" s="140"/>
      <c r="AS96" s="147">
        <f>'1.2.6 - Demolice sociální...'!M30</f>
        <v>0</v>
      </c>
      <c r="AT96" s="148">
        <f>ROUND(SUM(AV96:AW96),2)</f>
        <v>0</v>
      </c>
      <c r="AU96" s="149">
        <f>'1.2.6 - Demolice sociální...'!W123</f>
        <v>0</v>
      </c>
      <c r="AV96" s="148">
        <f>'1.2.6 - Demolice sociální...'!M34</f>
        <v>0</v>
      </c>
      <c r="AW96" s="148">
        <f>'1.2.6 - Demolice sociální...'!M35</f>
        <v>0</v>
      </c>
      <c r="AX96" s="148">
        <f>'1.2.6 - Demolice sociální...'!M36</f>
        <v>0</v>
      </c>
      <c r="AY96" s="148">
        <f>'1.2.6 - Demolice sociální...'!M37</f>
        <v>0</v>
      </c>
      <c r="AZ96" s="148">
        <f>'1.2.6 - Demolice sociální...'!H34</f>
        <v>0</v>
      </c>
      <c r="BA96" s="148">
        <f>'1.2.6 - Demolice sociální...'!H35</f>
        <v>0</v>
      </c>
      <c r="BB96" s="148">
        <f>'1.2.6 - Demolice sociální...'!H36</f>
        <v>0</v>
      </c>
      <c r="BC96" s="148">
        <f>'1.2.6 - Demolice sociální...'!H37</f>
        <v>0</v>
      </c>
      <c r="BD96" s="150">
        <f>'1.2.6 - Demolice sociální...'!H38</f>
        <v>0</v>
      </c>
      <c r="BT96" s="145" t="s">
        <v>102</v>
      </c>
      <c r="BV96" s="145" t="s">
        <v>87</v>
      </c>
      <c r="BW96" s="145" t="s">
        <v>118</v>
      </c>
      <c r="BX96" s="145" t="s">
        <v>99</v>
      </c>
    </row>
    <row r="97" spans="2:43" ht="13.5">
      <c r="B97" s="29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2"/>
    </row>
    <row r="98" spans="2:48" s="1" customFormat="1" ht="30" customHeight="1">
      <c r="B98" s="49"/>
      <c r="C98" s="113" t="s">
        <v>119</v>
      </c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116">
        <f>ROUND(SUM(AG99:AG102),2)</f>
        <v>0</v>
      </c>
      <c r="AH98" s="116"/>
      <c r="AI98" s="116"/>
      <c r="AJ98" s="116"/>
      <c r="AK98" s="116"/>
      <c r="AL98" s="116"/>
      <c r="AM98" s="116"/>
      <c r="AN98" s="116">
        <f>ROUND(SUM(AN99:AN102),2)</f>
        <v>0</v>
      </c>
      <c r="AO98" s="116"/>
      <c r="AP98" s="116"/>
      <c r="AQ98" s="51"/>
      <c r="AS98" s="109" t="s">
        <v>120</v>
      </c>
      <c r="AT98" s="110" t="s">
        <v>121</v>
      </c>
      <c r="AU98" s="110" t="s">
        <v>49</v>
      </c>
      <c r="AV98" s="111" t="s">
        <v>72</v>
      </c>
    </row>
    <row r="99" spans="2:89" s="1" customFormat="1" ht="19.9" customHeight="1">
      <c r="B99" s="49"/>
      <c r="C99" s="50"/>
      <c r="D99" s="151" t="s">
        <v>122</v>
      </c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152">
        <f>ROUND(AG87*AS99,2)</f>
        <v>0</v>
      </c>
      <c r="AH99" s="139"/>
      <c r="AI99" s="139"/>
      <c r="AJ99" s="139"/>
      <c r="AK99" s="139"/>
      <c r="AL99" s="139"/>
      <c r="AM99" s="139"/>
      <c r="AN99" s="139">
        <f>ROUND(AG99+AV99,2)</f>
        <v>0</v>
      </c>
      <c r="AO99" s="139"/>
      <c r="AP99" s="139"/>
      <c r="AQ99" s="51"/>
      <c r="AS99" s="153">
        <v>0</v>
      </c>
      <c r="AT99" s="154" t="s">
        <v>123</v>
      </c>
      <c r="AU99" s="154" t="s">
        <v>50</v>
      </c>
      <c r="AV99" s="155">
        <f>ROUND(IF(AU99="základní",AG99*L31,IF(AU99="snížená",AG99*L32,0)),2)</f>
        <v>0</v>
      </c>
      <c r="BV99" s="25" t="s">
        <v>124</v>
      </c>
      <c r="BY99" s="156">
        <f>IF(AU99="základní",AV99,0)</f>
        <v>0</v>
      </c>
      <c r="BZ99" s="156">
        <f>IF(AU99="snížená",AV99,0)</f>
        <v>0</v>
      </c>
      <c r="CA99" s="156">
        <v>0</v>
      </c>
      <c r="CB99" s="156">
        <v>0</v>
      </c>
      <c r="CC99" s="156">
        <v>0</v>
      </c>
      <c r="CD99" s="156">
        <f>IF(AU99="základní",AG99,0)</f>
        <v>0</v>
      </c>
      <c r="CE99" s="156">
        <f>IF(AU99="snížená",AG99,0)</f>
        <v>0</v>
      </c>
      <c r="CF99" s="156">
        <f>IF(AU99="zákl. přenesená",AG99,0)</f>
        <v>0</v>
      </c>
      <c r="CG99" s="156">
        <f>IF(AU99="sníž. přenesená",AG99,0)</f>
        <v>0</v>
      </c>
      <c r="CH99" s="156">
        <f>IF(AU99="nulová",AG99,0)</f>
        <v>0</v>
      </c>
      <c r="CI99" s="25">
        <f>IF(AU99="základní",1,IF(AU99="snížená",2,IF(AU99="zákl. přenesená",4,IF(AU99="sníž. přenesená",5,3))))</f>
        <v>1</v>
      </c>
      <c r="CJ99" s="25">
        <f>IF(AT99="stavební čast",1,IF(8899="investiční čast",2,3))</f>
        <v>1</v>
      </c>
      <c r="CK99" s="25" t="str">
        <f>IF(D99="Vyplň vlastní","","x")</f>
        <v>x</v>
      </c>
    </row>
    <row r="100" spans="2:89" s="1" customFormat="1" ht="19.9" customHeight="1">
      <c r="B100" s="49"/>
      <c r="C100" s="50"/>
      <c r="D100" s="157" t="s">
        <v>125</v>
      </c>
      <c r="E100" s="151"/>
      <c r="F100" s="151"/>
      <c r="G100" s="151"/>
      <c r="H100" s="151"/>
      <c r="I100" s="151"/>
      <c r="J100" s="151"/>
      <c r="K100" s="151"/>
      <c r="L100" s="151"/>
      <c r="M100" s="151"/>
      <c r="N100" s="151"/>
      <c r="O100" s="151"/>
      <c r="P100" s="151"/>
      <c r="Q100" s="151"/>
      <c r="R100" s="151"/>
      <c r="S100" s="151"/>
      <c r="T100" s="151"/>
      <c r="U100" s="151"/>
      <c r="V100" s="151"/>
      <c r="W100" s="151"/>
      <c r="X100" s="151"/>
      <c r="Y100" s="151"/>
      <c r="Z100" s="151"/>
      <c r="AA100" s="151"/>
      <c r="AB100" s="151"/>
      <c r="AC100" s="50"/>
      <c r="AD100" s="50"/>
      <c r="AE100" s="50"/>
      <c r="AF100" s="50"/>
      <c r="AG100" s="152">
        <f>AG87*AS100</f>
        <v>0</v>
      </c>
      <c r="AH100" s="139"/>
      <c r="AI100" s="139"/>
      <c r="AJ100" s="139"/>
      <c r="AK100" s="139"/>
      <c r="AL100" s="139"/>
      <c r="AM100" s="139"/>
      <c r="AN100" s="139">
        <f>AG100+AV100</f>
        <v>0</v>
      </c>
      <c r="AO100" s="139"/>
      <c r="AP100" s="139"/>
      <c r="AQ100" s="51"/>
      <c r="AS100" s="158">
        <v>0</v>
      </c>
      <c r="AT100" s="159" t="s">
        <v>123</v>
      </c>
      <c r="AU100" s="159" t="s">
        <v>50</v>
      </c>
      <c r="AV100" s="144">
        <f>ROUND(IF(AU100="nulová",0,IF(OR(AU100="základní",AU100="zákl. přenesená"),AG100*L31,AG100*L32)),2)</f>
        <v>0</v>
      </c>
      <c r="BV100" s="25" t="s">
        <v>126</v>
      </c>
      <c r="BY100" s="156">
        <f>IF(AU100="základní",AV100,0)</f>
        <v>0</v>
      </c>
      <c r="BZ100" s="156">
        <f>IF(AU100="snížená",AV100,0)</f>
        <v>0</v>
      </c>
      <c r="CA100" s="156">
        <f>IF(AU100="zákl. přenesená",AV100,0)</f>
        <v>0</v>
      </c>
      <c r="CB100" s="156">
        <f>IF(AU100="sníž. přenesená",AV100,0)</f>
        <v>0</v>
      </c>
      <c r="CC100" s="156">
        <f>IF(AU100="nulová",AV100,0)</f>
        <v>0</v>
      </c>
      <c r="CD100" s="156">
        <f>IF(AU100="základní",AG100,0)</f>
        <v>0</v>
      </c>
      <c r="CE100" s="156">
        <f>IF(AU100="snížená",AG100,0)</f>
        <v>0</v>
      </c>
      <c r="CF100" s="156">
        <f>IF(AU100="zákl. přenesená",AG100,0)</f>
        <v>0</v>
      </c>
      <c r="CG100" s="156">
        <f>IF(AU100="sníž. přenesená",AG100,0)</f>
        <v>0</v>
      </c>
      <c r="CH100" s="156">
        <f>IF(AU100="nulová",AG100,0)</f>
        <v>0</v>
      </c>
      <c r="CI100" s="25">
        <f>IF(AU100="základní",1,IF(AU100="snížená",2,IF(AU100="zákl. přenesená",4,IF(AU100="sníž. přenesená",5,3))))</f>
        <v>1</v>
      </c>
      <c r="CJ100" s="25">
        <f>IF(AT100="stavební čast",1,IF(88100="investiční čast",2,3))</f>
        <v>1</v>
      </c>
      <c r="CK100" s="25" t="str">
        <f>IF(D100="Vyplň vlastní","","x")</f>
        <v/>
      </c>
    </row>
    <row r="101" spans="2:89" s="1" customFormat="1" ht="19.9" customHeight="1">
      <c r="B101" s="49"/>
      <c r="C101" s="50"/>
      <c r="D101" s="157" t="s">
        <v>125</v>
      </c>
      <c r="E101" s="151"/>
      <c r="F101" s="151"/>
      <c r="G101" s="151"/>
      <c r="H101" s="151"/>
      <c r="I101" s="151"/>
      <c r="J101" s="151"/>
      <c r="K101" s="151"/>
      <c r="L101" s="151"/>
      <c r="M101" s="151"/>
      <c r="N101" s="151"/>
      <c r="O101" s="151"/>
      <c r="P101" s="151"/>
      <c r="Q101" s="151"/>
      <c r="R101" s="151"/>
      <c r="S101" s="151"/>
      <c r="T101" s="151"/>
      <c r="U101" s="151"/>
      <c r="V101" s="151"/>
      <c r="W101" s="151"/>
      <c r="X101" s="151"/>
      <c r="Y101" s="151"/>
      <c r="Z101" s="151"/>
      <c r="AA101" s="151"/>
      <c r="AB101" s="151"/>
      <c r="AC101" s="50"/>
      <c r="AD101" s="50"/>
      <c r="AE101" s="50"/>
      <c r="AF101" s="50"/>
      <c r="AG101" s="152">
        <f>AG87*AS101</f>
        <v>0</v>
      </c>
      <c r="AH101" s="139"/>
      <c r="AI101" s="139"/>
      <c r="AJ101" s="139"/>
      <c r="AK101" s="139"/>
      <c r="AL101" s="139"/>
      <c r="AM101" s="139"/>
      <c r="AN101" s="139">
        <f>AG101+AV101</f>
        <v>0</v>
      </c>
      <c r="AO101" s="139"/>
      <c r="AP101" s="139"/>
      <c r="AQ101" s="51"/>
      <c r="AS101" s="158">
        <v>0</v>
      </c>
      <c r="AT101" s="159" t="s">
        <v>123</v>
      </c>
      <c r="AU101" s="159" t="s">
        <v>50</v>
      </c>
      <c r="AV101" s="144">
        <f>ROUND(IF(AU101="nulová",0,IF(OR(AU101="základní",AU101="zákl. přenesená"),AG101*L31,AG101*L32)),2)</f>
        <v>0</v>
      </c>
      <c r="BV101" s="25" t="s">
        <v>126</v>
      </c>
      <c r="BY101" s="156">
        <f>IF(AU101="základní",AV101,0)</f>
        <v>0</v>
      </c>
      <c r="BZ101" s="156">
        <f>IF(AU101="snížená",AV101,0)</f>
        <v>0</v>
      </c>
      <c r="CA101" s="156">
        <f>IF(AU101="zákl. přenesená",AV101,0)</f>
        <v>0</v>
      </c>
      <c r="CB101" s="156">
        <f>IF(AU101="sníž. přenesená",AV101,0)</f>
        <v>0</v>
      </c>
      <c r="CC101" s="156">
        <f>IF(AU101="nulová",AV101,0)</f>
        <v>0</v>
      </c>
      <c r="CD101" s="156">
        <f>IF(AU101="základní",AG101,0)</f>
        <v>0</v>
      </c>
      <c r="CE101" s="156">
        <f>IF(AU101="snížená",AG101,0)</f>
        <v>0</v>
      </c>
      <c r="CF101" s="156">
        <f>IF(AU101="zákl. přenesená",AG101,0)</f>
        <v>0</v>
      </c>
      <c r="CG101" s="156">
        <f>IF(AU101="sníž. přenesená",AG101,0)</f>
        <v>0</v>
      </c>
      <c r="CH101" s="156">
        <f>IF(AU101="nulová",AG101,0)</f>
        <v>0</v>
      </c>
      <c r="CI101" s="25">
        <f>IF(AU101="základní",1,IF(AU101="snížená",2,IF(AU101="zákl. přenesená",4,IF(AU101="sníž. přenesená",5,3))))</f>
        <v>1</v>
      </c>
      <c r="CJ101" s="25">
        <f>IF(AT101="stavební čast",1,IF(88101="investiční čast",2,3))</f>
        <v>1</v>
      </c>
      <c r="CK101" s="25" t="str">
        <f>IF(D101="Vyplň vlastní","","x")</f>
        <v/>
      </c>
    </row>
    <row r="102" spans="2:89" s="1" customFormat="1" ht="19.9" customHeight="1">
      <c r="B102" s="49"/>
      <c r="C102" s="50"/>
      <c r="D102" s="157" t="s">
        <v>125</v>
      </c>
      <c r="E102" s="151"/>
      <c r="F102" s="151"/>
      <c r="G102" s="151"/>
      <c r="H102" s="151"/>
      <c r="I102" s="151"/>
      <c r="J102" s="151"/>
      <c r="K102" s="151"/>
      <c r="L102" s="151"/>
      <c r="M102" s="151"/>
      <c r="N102" s="151"/>
      <c r="O102" s="151"/>
      <c r="P102" s="151"/>
      <c r="Q102" s="151"/>
      <c r="R102" s="151"/>
      <c r="S102" s="151"/>
      <c r="T102" s="151"/>
      <c r="U102" s="151"/>
      <c r="V102" s="151"/>
      <c r="W102" s="151"/>
      <c r="X102" s="151"/>
      <c r="Y102" s="151"/>
      <c r="Z102" s="151"/>
      <c r="AA102" s="151"/>
      <c r="AB102" s="151"/>
      <c r="AC102" s="50"/>
      <c r="AD102" s="50"/>
      <c r="AE102" s="50"/>
      <c r="AF102" s="50"/>
      <c r="AG102" s="152">
        <f>AG87*AS102</f>
        <v>0</v>
      </c>
      <c r="AH102" s="139"/>
      <c r="AI102" s="139"/>
      <c r="AJ102" s="139"/>
      <c r="AK102" s="139"/>
      <c r="AL102" s="139"/>
      <c r="AM102" s="139"/>
      <c r="AN102" s="139">
        <f>AG102+AV102</f>
        <v>0</v>
      </c>
      <c r="AO102" s="139"/>
      <c r="AP102" s="139"/>
      <c r="AQ102" s="51"/>
      <c r="AS102" s="160">
        <v>0</v>
      </c>
      <c r="AT102" s="161" t="s">
        <v>123</v>
      </c>
      <c r="AU102" s="161" t="s">
        <v>50</v>
      </c>
      <c r="AV102" s="150">
        <f>ROUND(IF(AU102="nulová",0,IF(OR(AU102="základní",AU102="zákl. přenesená"),AG102*L31,AG102*L32)),2)</f>
        <v>0</v>
      </c>
      <c r="BV102" s="25" t="s">
        <v>126</v>
      </c>
      <c r="BY102" s="156">
        <f>IF(AU102="základní",AV102,0)</f>
        <v>0</v>
      </c>
      <c r="BZ102" s="156">
        <f>IF(AU102="snížená",AV102,0)</f>
        <v>0</v>
      </c>
      <c r="CA102" s="156">
        <f>IF(AU102="zákl. přenesená",AV102,0)</f>
        <v>0</v>
      </c>
      <c r="CB102" s="156">
        <f>IF(AU102="sníž. přenesená",AV102,0)</f>
        <v>0</v>
      </c>
      <c r="CC102" s="156">
        <f>IF(AU102="nulová",AV102,0)</f>
        <v>0</v>
      </c>
      <c r="CD102" s="156">
        <f>IF(AU102="základní",AG102,0)</f>
        <v>0</v>
      </c>
      <c r="CE102" s="156">
        <f>IF(AU102="snížená",AG102,0)</f>
        <v>0</v>
      </c>
      <c r="CF102" s="156">
        <f>IF(AU102="zákl. přenesená",AG102,0)</f>
        <v>0</v>
      </c>
      <c r="CG102" s="156">
        <f>IF(AU102="sníž. přenesená",AG102,0)</f>
        <v>0</v>
      </c>
      <c r="CH102" s="156">
        <f>IF(AU102="nulová",AG102,0)</f>
        <v>0</v>
      </c>
      <c r="CI102" s="25">
        <f>IF(AU102="základní",1,IF(AU102="snížená",2,IF(AU102="zákl. přenesená",4,IF(AU102="sníž. přenesená",5,3))))</f>
        <v>1</v>
      </c>
      <c r="CJ102" s="25">
        <f>IF(AT102="stavební čast",1,IF(88102="investiční čast",2,3))</f>
        <v>1</v>
      </c>
      <c r="CK102" s="25" t="str">
        <f>IF(D102="Vyplň vlastní","","x")</f>
        <v/>
      </c>
    </row>
    <row r="103" spans="2:43" s="1" customFormat="1" ht="10.8" customHeight="1">
      <c r="B103" s="49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  <c r="AN103" s="50"/>
      <c r="AO103" s="50"/>
      <c r="AP103" s="50"/>
      <c r="AQ103" s="51"/>
    </row>
    <row r="104" spans="2:43" s="1" customFormat="1" ht="30" customHeight="1">
      <c r="B104" s="49"/>
      <c r="C104" s="162" t="s">
        <v>127</v>
      </c>
      <c r="D104" s="163"/>
      <c r="E104" s="163"/>
      <c r="F104" s="163"/>
      <c r="G104" s="163"/>
      <c r="H104" s="163"/>
      <c r="I104" s="163"/>
      <c r="J104" s="163"/>
      <c r="K104" s="163"/>
      <c r="L104" s="163"/>
      <c r="M104" s="163"/>
      <c r="N104" s="163"/>
      <c r="O104" s="163"/>
      <c r="P104" s="163"/>
      <c r="Q104" s="163"/>
      <c r="R104" s="163"/>
      <c r="S104" s="163"/>
      <c r="T104" s="163"/>
      <c r="U104" s="163"/>
      <c r="V104" s="163"/>
      <c r="W104" s="163"/>
      <c r="X104" s="163"/>
      <c r="Y104" s="163"/>
      <c r="Z104" s="163"/>
      <c r="AA104" s="163"/>
      <c r="AB104" s="163"/>
      <c r="AC104" s="163"/>
      <c r="AD104" s="163"/>
      <c r="AE104" s="163"/>
      <c r="AF104" s="163"/>
      <c r="AG104" s="164">
        <f>ROUND(AG87+AG98,2)</f>
        <v>0</v>
      </c>
      <c r="AH104" s="164"/>
      <c r="AI104" s="164"/>
      <c r="AJ104" s="164"/>
      <c r="AK104" s="164"/>
      <c r="AL104" s="164"/>
      <c r="AM104" s="164"/>
      <c r="AN104" s="164">
        <f>AN87+AN98</f>
        <v>0</v>
      </c>
      <c r="AO104" s="164"/>
      <c r="AP104" s="164"/>
      <c r="AQ104" s="51"/>
    </row>
    <row r="105" spans="2:43" s="1" customFormat="1" ht="6.95" customHeight="1">
      <c r="B105" s="78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  <c r="Q105" s="79"/>
      <c r="R105" s="79"/>
      <c r="S105" s="79"/>
      <c r="T105" s="79"/>
      <c r="U105" s="79"/>
      <c r="V105" s="79"/>
      <c r="W105" s="79"/>
      <c r="X105" s="79"/>
      <c r="Y105" s="79"/>
      <c r="Z105" s="79"/>
      <c r="AA105" s="79"/>
      <c r="AB105" s="79"/>
      <c r="AC105" s="79"/>
      <c r="AD105" s="79"/>
      <c r="AE105" s="79"/>
      <c r="AF105" s="79"/>
      <c r="AG105" s="79"/>
      <c r="AH105" s="79"/>
      <c r="AI105" s="79"/>
      <c r="AJ105" s="79"/>
      <c r="AK105" s="79"/>
      <c r="AL105" s="79"/>
      <c r="AM105" s="79"/>
      <c r="AN105" s="79"/>
      <c r="AO105" s="79"/>
      <c r="AP105" s="79"/>
      <c r="AQ105" s="80"/>
    </row>
  </sheetData>
  <sheetProtection password="CC35" sheet="1" objects="1" scenarios="1" formatColumns="0" formatRows="0"/>
  <mergeCells count="90"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L33:O33"/>
    <mergeCell ref="W33:AE33"/>
    <mergeCell ref="AK33:AO33"/>
    <mergeCell ref="L34:O34"/>
    <mergeCell ref="W34:AE34"/>
    <mergeCell ref="AK34:AO34"/>
    <mergeCell ref="L35:O35"/>
    <mergeCell ref="W35:AE35"/>
    <mergeCell ref="AK35:AO35"/>
    <mergeCell ref="X37:AB37"/>
    <mergeCell ref="AK37:AO37"/>
    <mergeCell ref="C76:AP76"/>
    <mergeCell ref="L78:AO78"/>
    <mergeCell ref="AM82:AP82"/>
    <mergeCell ref="AS82:AT84"/>
    <mergeCell ref="AM83:AP83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N89:AP89"/>
    <mergeCell ref="AG89:AM89"/>
    <mergeCell ref="E89:I89"/>
    <mergeCell ref="K89:AF89"/>
    <mergeCell ref="AN90:AP90"/>
    <mergeCell ref="AG90:AM90"/>
    <mergeCell ref="E90:I90"/>
    <mergeCell ref="K90:AF90"/>
    <mergeCell ref="AN91:AP91"/>
    <mergeCell ref="AG91:AM91"/>
    <mergeCell ref="F91:J91"/>
    <mergeCell ref="L91:AF91"/>
    <mergeCell ref="AN92:AP92"/>
    <mergeCell ref="AG92:AM92"/>
    <mergeCell ref="F92:J92"/>
    <mergeCell ref="L92:AF92"/>
    <mergeCell ref="AN93:AP93"/>
    <mergeCell ref="AG93:AM93"/>
    <mergeCell ref="F93:J93"/>
    <mergeCell ref="L93:AF93"/>
    <mergeCell ref="AN94:AP94"/>
    <mergeCell ref="AG94:AM94"/>
    <mergeCell ref="F94:J94"/>
    <mergeCell ref="L94:AF94"/>
    <mergeCell ref="AN95:AP95"/>
    <mergeCell ref="AG95:AM95"/>
    <mergeCell ref="F95:J95"/>
    <mergeCell ref="L95:AF95"/>
    <mergeCell ref="AN96:AP96"/>
    <mergeCell ref="AG96:AM96"/>
    <mergeCell ref="F96:J96"/>
    <mergeCell ref="L96:AF96"/>
    <mergeCell ref="AG99:AM99"/>
    <mergeCell ref="AN99:AP99"/>
    <mergeCell ref="D100:AB100"/>
    <mergeCell ref="AG100:AM100"/>
    <mergeCell ref="AN100:AP100"/>
    <mergeCell ref="D101:AB101"/>
    <mergeCell ref="AG101:AM101"/>
    <mergeCell ref="AN101:AP101"/>
    <mergeCell ref="D102:AB102"/>
    <mergeCell ref="AG102:AM102"/>
    <mergeCell ref="AN102:AP102"/>
    <mergeCell ref="AG87:AM87"/>
    <mergeCell ref="AN87:AP87"/>
    <mergeCell ref="AG98:AM98"/>
    <mergeCell ref="AN98:AP98"/>
    <mergeCell ref="AG104:AM104"/>
    <mergeCell ref="AN104:AP104"/>
    <mergeCell ref="AR2:BE2"/>
  </mergeCells>
  <dataValidations count="2">
    <dataValidation type="list" allowBlank="1" showInputMessage="1" showErrorMessage="1" error="Povoleny jsou hodnoty základní, snížená, zákl. přenesená, sníž. přenesená, nulová." sqref="AU99:AU103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99:AT103">
      <formula1>"stavební čast, technologická čast, investiční čast"</formula1>
    </dataValidation>
  </dataValidations>
  <hyperlinks>
    <hyperlink ref="K1:S1" location="C2" display="1) Souhrnný list stavby"/>
    <hyperlink ref="W1:AF1" location="C87" display="2) Rekapitulace objektů"/>
    <hyperlink ref="A89" location="'1.1 - Rekonstrukce kaple ...'!C2" display="/"/>
    <hyperlink ref="A91" location="'1.2.1 - Stavebně konstruk...'!C2" display="/"/>
    <hyperlink ref="A92" location="'1.2.2 - Vnitřní rozvody v...'!C2" display="/"/>
    <hyperlink ref="A93" location="'1.2.3 - Silnoproudá elekt...'!C2" display="/"/>
    <hyperlink ref="A94" location="'1.2.4 - SO 02  -  Venkovn...'!C2" display="/"/>
    <hyperlink ref="A95" location="'1.2.5 - SO 03  -  Venkovn...'!C2" display="/"/>
    <hyperlink ref="A96" location="'1.2.6 - Demolice sociální...'!C2" display="/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447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8" customHeight="1">
      <c r="A1" s="165"/>
      <c r="B1" s="16"/>
      <c r="C1" s="16"/>
      <c r="D1" s="17" t="s">
        <v>1</v>
      </c>
      <c r="E1" s="16"/>
      <c r="F1" s="18" t="s">
        <v>128</v>
      </c>
      <c r="G1" s="18"/>
      <c r="H1" s="166" t="s">
        <v>129</v>
      </c>
      <c r="I1" s="166"/>
      <c r="J1" s="166"/>
      <c r="K1" s="166"/>
      <c r="L1" s="18" t="s">
        <v>130</v>
      </c>
      <c r="M1" s="16"/>
      <c r="N1" s="16"/>
      <c r="O1" s="17" t="s">
        <v>131</v>
      </c>
      <c r="P1" s="16"/>
      <c r="Q1" s="16"/>
      <c r="R1" s="16"/>
      <c r="S1" s="18" t="s">
        <v>132</v>
      </c>
      <c r="T1" s="18"/>
      <c r="U1" s="165"/>
      <c r="V1" s="165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</row>
    <row r="2" spans="3:46" ht="36.95" customHeight="1">
      <c r="C2" s="22" t="s">
        <v>7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S2" s="24" t="s">
        <v>8</v>
      </c>
      <c r="AT2" s="25" t="s">
        <v>96</v>
      </c>
    </row>
    <row r="3" spans="2:46" ht="6.95" customHeight="1">
      <c r="B3" s="26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8"/>
      <c r="AT3" s="25" t="s">
        <v>95</v>
      </c>
    </row>
    <row r="4" spans="2:46" ht="36.95" customHeight="1">
      <c r="B4" s="29"/>
      <c r="C4" s="30" t="s">
        <v>133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2"/>
      <c r="T4" s="23" t="s">
        <v>13</v>
      </c>
      <c r="AT4" s="25" t="s">
        <v>6</v>
      </c>
    </row>
    <row r="5" spans="2:18" ht="6.95" customHeight="1">
      <c r="B5" s="29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2"/>
    </row>
    <row r="6" spans="2:18" ht="25.4" customHeight="1">
      <c r="B6" s="29"/>
      <c r="C6" s="34"/>
      <c r="D6" s="41" t="s">
        <v>19</v>
      </c>
      <c r="E6" s="34"/>
      <c r="F6" s="167" t="str">
        <f>'Rekapitulace stavby'!K6</f>
        <v>Objekt kaple na pohřebišti v Krásném Březně p.p.č.897/2</v>
      </c>
      <c r="G6" s="41"/>
      <c r="H6" s="41"/>
      <c r="I6" s="41"/>
      <c r="J6" s="41"/>
      <c r="K6" s="41"/>
      <c r="L6" s="41"/>
      <c r="M6" s="41"/>
      <c r="N6" s="41"/>
      <c r="O6" s="41"/>
      <c r="P6" s="41"/>
      <c r="Q6" s="34"/>
      <c r="R6" s="32"/>
    </row>
    <row r="7" spans="2:18" ht="25.4" customHeight="1">
      <c r="B7" s="29"/>
      <c r="C7" s="34"/>
      <c r="D7" s="41" t="s">
        <v>134</v>
      </c>
      <c r="E7" s="34"/>
      <c r="F7" s="167" t="s">
        <v>135</v>
      </c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2"/>
    </row>
    <row r="8" spans="2:18" s="1" customFormat="1" ht="32.85" customHeight="1">
      <c r="B8" s="49"/>
      <c r="C8" s="50"/>
      <c r="D8" s="38" t="s">
        <v>136</v>
      </c>
      <c r="E8" s="50"/>
      <c r="F8" s="39" t="s">
        <v>137</v>
      </c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1"/>
    </row>
    <row r="9" spans="2:18" s="1" customFormat="1" ht="14.4" customHeight="1">
      <c r="B9" s="49"/>
      <c r="C9" s="50"/>
      <c r="D9" s="41" t="s">
        <v>22</v>
      </c>
      <c r="E9" s="50"/>
      <c r="F9" s="36" t="s">
        <v>23</v>
      </c>
      <c r="G9" s="50"/>
      <c r="H9" s="50"/>
      <c r="I9" s="50"/>
      <c r="J9" s="50"/>
      <c r="K9" s="50"/>
      <c r="L9" s="50"/>
      <c r="M9" s="41" t="s">
        <v>24</v>
      </c>
      <c r="N9" s="50"/>
      <c r="O9" s="36" t="s">
        <v>23</v>
      </c>
      <c r="P9" s="50"/>
      <c r="Q9" s="50"/>
      <c r="R9" s="51"/>
    </row>
    <row r="10" spans="2:18" s="1" customFormat="1" ht="14.4" customHeight="1">
      <c r="B10" s="49"/>
      <c r="C10" s="50"/>
      <c r="D10" s="41" t="s">
        <v>26</v>
      </c>
      <c r="E10" s="50"/>
      <c r="F10" s="36" t="s">
        <v>27</v>
      </c>
      <c r="G10" s="50"/>
      <c r="H10" s="50"/>
      <c r="I10" s="50"/>
      <c r="J10" s="50"/>
      <c r="K10" s="50"/>
      <c r="L10" s="50"/>
      <c r="M10" s="41" t="s">
        <v>28</v>
      </c>
      <c r="N10" s="50"/>
      <c r="O10" s="168" t="str">
        <f>'Rekapitulace stavby'!AN8</f>
        <v>14. 11. 2017</v>
      </c>
      <c r="P10" s="93"/>
      <c r="Q10" s="50"/>
      <c r="R10" s="51"/>
    </row>
    <row r="11" spans="2:18" s="1" customFormat="1" ht="10.8" customHeight="1">
      <c r="B11" s="49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1"/>
    </row>
    <row r="12" spans="2:18" s="1" customFormat="1" ht="14.4" customHeight="1">
      <c r="B12" s="49"/>
      <c r="C12" s="50"/>
      <c r="D12" s="41" t="s">
        <v>32</v>
      </c>
      <c r="E12" s="50"/>
      <c r="F12" s="50"/>
      <c r="G12" s="50"/>
      <c r="H12" s="50"/>
      <c r="I12" s="50"/>
      <c r="J12" s="50"/>
      <c r="K12" s="50"/>
      <c r="L12" s="50"/>
      <c r="M12" s="41" t="s">
        <v>33</v>
      </c>
      <c r="N12" s="50"/>
      <c r="O12" s="36" t="str">
        <f>IF('Rekapitulace stavby'!AN10="","",'Rekapitulace stavby'!AN10)</f>
        <v/>
      </c>
      <c r="P12" s="36"/>
      <c r="Q12" s="50"/>
      <c r="R12" s="51"/>
    </row>
    <row r="13" spans="2:18" s="1" customFormat="1" ht="18" customHeight="1">
      <c r="B13" s="49"/>
      <c r="C13" s="50"/>
      <c r="D13" s="50"/>
      <c r="E13" s="36" t="str">
        <f>IF('Rekapitulace stavby'!E11="","",'Rekapitulace stavby'!E11)</f>
        <v xml:space="preserve"> </v>
      </c>
      <c r="F13" s="50"/>
      <c r="G13" s="50"/>
      <c r="H13" s="50"/>
      <c r="I13" s="50"/>
      <c r="J13" s="50"/>
      <c r="K13" s="50"/>
      <c r="L13" s="50"/>
      <c r="M13" s="41" t="s">
        <v>35</v>
      </c>
      <c r="N13" s="50"/>
      <c r="O13" s="36" t="str">
        <f>IF('Rekapitulace stavby'!AN11="","",'Rekapitulace stavby'!AN11)</f>
        <v/>
      </c>
      <c r="P13" s="36"/>
      <c r="Q13" s="50"/>
      <c r="R13" s="51"/>
    </row>
    <row r="14" spans="2:18" s="1" customFormat="1" ht="6.95" customHeight="1">
      <c r="B14" s="49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1"/>
    </row>
    <row r="15" spans="2:18" s="1" customFormat="1" ht="14.4" customHeight="1">
      <c r="B15" s="49"/>
      <c r="C15" s="50"/>
      <c r="D15" s="41" t="s">
        <v>36</v>
      </c>
      <c r="E15" s="50"/>
      <c r="F15" s="50"/>
      <c r="G15" s="50"/>
      <c r="H15" s="50"/>
      <c r="I15" s="50"/>
      <c r="J15" s="50"/>
      <c r="K15" s="50"/>
      <c r="L15" s="50"/>
      <c r="M15" s="41" t="s">
        <v>33</v>
      </c>
      <c r="N15" s="50"/>
      <c r="O15" s="42" t="str">
        <f>IF('Rekapitulace stavby'!AN13="","",'Rekapitulace stavby'!AN13)</f>
        <v>Vyplň údaj</v>
      </c>
      <c r="P15" s="36"/>
      <c r="Q15" s="50"/>
      <c r="R15" s="51"/>
    </row>
    <row r="16" spans="2:18" s="1" customFormat="1" ht="18" customHeight="1">
      <c r="B16" s="49"/>
      <c r="C16" s="50"/>
      <c r="D16" s="50"/>
      <c r="E16" s="42" t="str">
        <f>IF('Rekapitulace stavby'!E14="","",'Rekapitulace stavby'!E14)</f>
        <v>Vyplň údaj</v>
      </c>
      <c r="F16" s="169"/>
      <c r="G16" s="169"/>
      <c r="H16" s="169"/>
      <c r="I16" s="169"/>
      <c r="J16" s="169"/>
      <c r="K16" s="169"/>
      <c r="L16" s="169"/>
      <c r="M16" s="41" t="s">
        <v>35</v>
      </c>
      <c r="N16" s="50"/>
      <c r="O16" s="42" t="str">
        <f>IF('Rekapitulace stavby'!AN14="","",'Rekapitulace stavby'!AN14)</f>
        <v>Vyplň údaj</v>
      </c>
      <c r="P16" s="36"/>
      <c r="Q16" s="50"/>
      <c r="R16" s="51"/>
    </row>
    <row r="17" spans="2:18" s="1" customFormat="1" ht="6.95" customHeight="1">
      <c r="B17" s="49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</row>
    <row r="18" spans="2:18" s="1" customFormat="1" ht="14.4" customHeight="1">
      <c r="B18" s="49"/>
      <c r="C18" s="50"/>
      <c r="D18" s="41" t="s">
        <v>38</v>
      </c>
      <c r="E18" s="50"/>
      <c r="F18" s="50"/>
      <c r="G18" s="50"/>
      <c r="H18" s="50"/>
      <c r="I18" s="50"/>
      <c r="J18" s="50"/>
      <c r="K18" s="50"/>
      <c r="L18" s="50"/>
      <c r="M18" s="41" t="s">
        <v>33</v>
      </c>
      <c r="N18" s="50"/>
      <c r="O18" s="36" t="s">
        <v>23</v>
      </c>
      <c r="P18" s="36"/>
      <c r="Q18" s="50"/>
      <c r="R18" s="51"/>
    </row>
    <row r="19" spans="2:18" s="1" customFormat="1" ht="18" customHeight="1">
      <c r="B19" s="49"/>
      <c r="C19" s="50"/>
      <c r="D19" s="50"/>
      <c r="E19" s="36" t="s">
        <v>138</v>
      </c>
      <c r="F19" s="50"/>
      <c r="G19" s="50"/>
      <c r="H19" s="50"/>
      <c r="I19" s="50"/>
      <c r="J19" s="50"/>
      <c r="K19" s="50"/>
      <c r="L19" s="50"/>
      <c r="M19" s="41" t="s">
        <v>35</v>
      </c>
      <c r="N19" s="50"/>
      <c r="O19" s="36" t="s">
        <v>23</v>
      </c>
      <c r="P19" s="36"/>
      <c r="Q19" s="50"/>
      <c r="R19" s="51"/>
    </row>
    <row r="20" spans="2:18" s="1" customFormat="1" ht="6.95" customHeight="1">
      <c r="B20" s="49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1"/>
    </row>
    <row r="21" spans="2:18" s="1" customFormat="1" ht="14.4" customHeight="1">
      <c r="B21" s="49"/>
      <c r="C21" s="50"/>
      <c r="D21" s="41" t="s">
        <v>42</v>
      </c>
      <c r="E21" s="50"/>
      <c r="F21" s="50"/>
      <c r="G21" s="50"/>
      <c r="H21" s="50"/>
      <c r="I21" s="50"/>
      <c r="J21" s="50"/>
      <c r="K21" s="50"/>
      <c r="L21" s="50"/>
      <c r="M21" s="41" t="s">
        <v>33</v>
      </c>
      <c r="N21" s="50"/>
      <c r="O21" s="36" t="s">
        <v>39</v>
      </c>
      <c r="P21" s="36"/>
      <c r="Q21" s="50"/>
      <c r="R21" s="51"/>
    </row>
    <row r="22" spans="2:18" s="1" customFormat="1" ht="18" customHeight="1">
      <c r="B22" s="49"/>
      <c r="C22" s="50"/>
      <c r="D22" s="50"/>
      <c r="E22" s="36" t="s">
        <v>139</v>
      </c>
      <c r="F22" s="50"/>
      <c r="G22" s="50"/>
      <c r="H22" s="50"/>
      <c r="I22" s="50"/>
      <c r="J22" s="50"/>
      <c r="K22" s="50"/>
      <c r="L22" s="50"/>
      <c r="M22" s="41" t="s">
        <v>35</v>
      </c>
      <c r="N22" s="50"/>
      <c r="O22" s="36" t="s">
        <v>140</v>
      </c>
      <c r="P22" s="36"/>
      <c r="Q22" s="50"/>
      <c r="R22" s="51"/>
    </row>
    <row r="23" spans="2:18" s="1" customFormat="1" ht="6.95" customHeight="1">
      <c r="B23" s="49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1"/>
    </row>
    <row r="24" spans="2:18" s="1" customFormat="1" ht="14.4" customHeight="1">
      <c r="B24" s="49"/>
      <c r="C24" s="50"/>
      <c r="D24" s="41" t="s">
        <v>44</v>
      </c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1"/>
    </row>
    <row r="25" spans="2:18" s="1" customFormat="1" ht="16.5" customHeight="1">
      <c r="B25" s="49"/>
      <c r="C25" s="50"/>
      <c r="D25" s="50"/>
      <c r="E25" s="45" t="s">
        <v>23</v>
      </c>
      <c r="F25" s="45"/>
      <c r="G25" s="45"/>
      <c r="H25" s="45"/>
      <c r="I25" s="45"/>
      <c r="J25" s="45"/>
      <c r="K25" s="45"/>
      <c r="L25" s="45"/>
      <c r="M25" s="50"/>
      <c r="N25" s="50"/>
      <c r="O25" s="50"/>
      <c r="P25" s="50"/>
      <c r="Q25" s="50"/>
      <c r="R25" s="51"/>
    </row>
    <row r="26" spans="2:18" s="1" customFormat="1" ht="6.95" customHeight="1">
      <c r="B26" s="49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1"/>
    </row>
    <row r="27" spans="2:18" s="1" customFormat="1" ht="6.95" customHeight="1">
      <c r="B27" s="49"/>
      <c r="C27" s="5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50"/>
      <c r="R27" s="51"/>
    </row>
    <row r="28" spans="2:18" s="1" customFormat="1" ht="14.4" customHeight="1">
      <c r="B28" s="49"/>
      <c r="C28" s="50"/>
      <c r="D28" s="170" t="s">
        <v>141</v>
      </c>
      <c r="E28" s="50"/>
      <c r="F28" s="50"/>
      <c r="G28" s="50"/>
      <c r="H28" s="50"/>
      <c r="I28" s="50"/>
      <c r="J28" s="50"/>
      <c r="K28" s="50"/>
      <c r="L28" s="50"/>
      <c r="M28" s="48">
        <f>N89</f>
        <v>0</v>
      </c>
      <c r="N28" s="48"/>
      <c r="O28" s="48"/>
      <c r="P28" s="48"/>
      <c r="Q28" s="50"/>
      <c r="R28" s="51"/>
    </row>
    <row r="29" spans="2:18" s="1" customFormat="1" ht="14.4" customHeight="1">
      <c r="B29" s="49"/>
      <c r="C29" s="50"/>
      <c r="D29" s="47" t="s">
        <v>122</v>
      </c>
      <c r="E29" s="50"/>
      <c r="F29" s="50"/>
      <c r="G29" s="50"/>
      <c r="H29" s="50"/>
      <c r="I29" s="50"/>
      <c r="J29" s="50"/>
      <c r="K29" s="50"/>
      <c r="L29" s="50"/>
      <c r="M29" s="48">
        <f>N104</f>
        <v>0</v>
      </c>
      <c r="N29" s="48"/>
      <c r="O29" s="48"/>
      <c r="P29" s="48"/>
      <c r="Q29" s="50"/>
      <c r="R29" s="51"/>
    </row>
    <row r="30" spans="2:18" s="1" customFormat="1" ht="6.95" customHeight="1">
      <c r="B30" s="49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1"/>
    </row>
    <row r="31" spans="2:18" s="1" customFormat="1" ht="25.4" customHeight="1">
      <c r="B31" s="49"/>
      <c r="C31" s="50"/>
      <c r="D31" s="171" t="s">
        <v>48</v>
      </c>
      <c r="E31" s="50"/>
      <c r="F31" s="50"/>
      <c r="G31" s="50"/>
      <c r="H31" s="50"/>
      <c r="I31" s="50"/>
      <c r="J31" s="50"/>
      <c r="K31" s="50"/>
      <c r="L31" s="50"/>
      <c r="M31" s="172">
        <f>ROUND(M28+M29,2)</f>
        <v>0</v>
      </c>
      <c r="N31" s="50"/>
      <c r="O31" s="50"/>
      <c r="P31" s="50"/>
      <c r="Q31" s="50"/>
      <c r="R31" s="51"/>
    </row>
    <row r="32" spans="2:18" s="1" customFormat="1" ht="6.95" customHeight="1">
      <c r="B32" s="49"/>
      <c r="C32" s="5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50"/>
      <c r="R32" s="51"/>
    </row>
    <row r="33" spans="2:18" s="1" customFormat="1" ht="14.4" customHeight="1">
      <c r="B33" s="49"/>
      <c r="C33" s="50"/>
      <c r="D33" s="57" t="s">
        <v>49</v>
      </c>
      <c r="E33" s="57" t="s">
        <v>50</v>
      </c>
      <c r="F33" s="58">
        <v>0.21</v>
      </c>
      <c r="G33" s="173" t="s">
        <v>51</v>
      </c>
      <c r="H33" s="174">
        <f>ROUND((((SUM(BE104:BE111)+SUM(BE130:BE440))+SUM(BE442:BE446))),2)</f>
        <v>0</v>
      </c>
      <c r="I33" s="50"/>
      <c r="J33" s="50"/>
      <c r="K33" s="50"/>
      <c r="L33" s="50"/>
      <c r="M33" s="174">
        <f>ROUND(((ROUND((SUM(BE104:BE111)+SUM(BE130:BE440)),2)*F33)+SUM(BE442:BE446)*F33),2)</f>
        <v>0</v>
      </c>
      <c r="N33" s="50"/>
      <c r="O33" s="50"/>
      <c r="P33" s="50"/>
      <c r="Q33" s="50"/>
      <c r="R33" s="51"/>
    </row>
    <row r="34" spans="2:18" s="1" customFormat="1" ht="14.4" customHeight="1">
      <c r="B34" s="49"/>
      <c r="C34" s="50"/>
      <c r="D34" s="50"/>
      <c r="E34" s="57" t="s">
        <v>52</v>
      </c>
      <c r="F34" s="58">
        <v>0.15</v>
      </c>
      <c r="G34" s="173" t="s">
        <v>51</v>
      </c>
      <c r="H34" s="174">
        <f>ROUND((((SUM(BF104:BF111)+SUM(BF130:BF440))+SUM(BF442:BF446))),2)</f>
        <v>0</v>
      </c>
      <c r="I34" s="50"/>
      <c r="J34" s="50"/>
      <c r="K34" s="50"/>
      <c r="L34" s="50"/>
      <c r="M34" s="174">
        <f>ROUND(((ROUND((SUM(BF104:BF111)+SUM(BF130:BF440)),2)*F34)+SUM(BF442:BF446)*F34),2)</f>
        <v>0</v>
      </c>
      <c r="N34" s="50"/>
      <c r="O34" s="50"/>
      <c r="P34" s="50"/>
      <c r="Q34" s="50"/>
      <c r="R34" s="51"/>
    </row>
    <row r="35" spans="2:18" s="1" customFormat="1" ht="14.4" customHeight="1" hidden="1">
      <c r="B35" s="49"/>
      <c r="C35" s="50"/>
      <c r="D35" s="50"/>
      <c r="E35" s="57" t="s">
        <v>53</v>
      </c>
      <c r="F35" s="58">
        <v>0.21</v>
      </c>
      <c r="G35" s="173" t="s">
        <v>51</v>
      </c>
      <c r="H35" s="174">
        <f>ROUND((((SUM(BG104:BG111)+SUM(BG130:BG440))+SUM(BG442:BG446))),2)</f>
        <v>0</v>
      </c>
      <c r="I35" s="50"/>
      <c r="J35" s="50"/>
      <c r="K35" s="50"/>
      <c r="L35" s="50"/>
      <c r="M35" s="174">
        <v>0</v>
      </c>
      <c r="N35" s="50"/>
      <c r="O35" s="50"/>
      <c r="P35" s="50"/>
      <c r="Q35" s="50"/>
      <c r="R35" s="51"/>
    </row>
    <row r="36" spans="2:18" s="1" customFormat="1" ht="14.4" customHeight="1" hidden="1">
      <c r="B36" s="49"/>
      <c r="C36" s="50"/>
      <c r="D36" s="50"/>
      <c r="E36" s="57" t="s">
        <v>54</v>
      </c>
      <c r="F36" s="58">
        <v>0.15</v>
      </c>
      <c r="G36" s="173" t="s">
        <v>51</v>
      </c>
      <c r="H36" s="174">
        <f>ROUND((((SUM(BH104:BH111)+SUM(BH130:BH440))+SUM(BH442:BH446))),2)</f>
        <v>0</v>
      </c>
      <c r="I36" s="50"/>
      <c r="J36" s="50"/>
      <c r="K36" s="50"/>
      <c r="L36" s="50"/>
      <c r="M36" s="174">
        <v>0</v>
      </c>
      <c r="N36" s="50"/>
      <c r="O36" s="50"/>
      <c r="P36" s="50"/>
      <c r="Q36" s="50"/>
      <c r="R36" s="51"/>
    </row>
    <row r="37" spans="2:18" s="1" customFormat="1" ht="14.4" customHeight="1" hidden="1">
      <c r="B37" s="49"/>
      <c r="C37" s="50"/>
      <c r="D37" s="50"/>
      <c r="E37" s="57" t="s">
        <v>55</v>
      </c>
      <c r="F37" s="58">
        <v>0</v>
      </c>
      <c r="G37" s="173" t="s">
        <v>51</v>
      </c>
      <c r="H37" s="174">
        <f>ROUND((((SUM(BI104:BI111)+SUM(BI130:BI440))+SUM(BI442:BI446))),2)</f>
        <v>0</v>
      </c>
      <c r="I37" s="50"/>
      <c r="J37" s="50"/>
      <c r="K37" s="50"/>
      <c r="L37" s="50"/>
      <c r="M37" s="174">
        <v>0</v>
      </c>
      <c r="N37" s="50"/>
      <c r="O37" s="50"/>
      <c r="P37" s="50"/>
      <c r="Q37" s="50"/>
      <c r="R37" s="51"/>
    </row>
    <row r="38" spans="2:18" s="1" customFormat="1" ht="6.95" customHeight="1">
      <c r="B38" s="49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1"/>
    </row>
    <row r="39" spans="2:18" s="1" customFormat="1" ht="25.4" customHeight="1">
      <c r="B39" s="49"/>
      <c r="C39" s="163"/>
      <c r="D39" s="175" t="s">
        <v>56</v>
      </c>
      <c r="E39" s="106"/>
      <c r="F39" s="106"/>
      <c r="G39" s="176" t="s">
        <v>57</v>
      </c>
      <c r="H39" s="177" t="s">
        <v>58</v>
      </c>
      <c r="I39" s="106"/>
      <c r="J39" s="106"/>
      <c r="K39" s="106"/>
      <c r="L39" s="178">
        <f>SUM(M31:M37)</f>
        <v>0</v>
      </c>
      <c r="M39" s="178"/>
      <c r="N39" s="178"/>
      <c r="O39" s="178"/>
      <c r="P39" s="179"/>
      <c r="Q39" s="163"/>
      <c r="R39" s="51"/>
    </row>
    <row r="40" spans="2:18" s="1" customFormat="1" ht="14.4" customHeight="1">
      <c r="B40" s="49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1"/>
    </row>
    <row r="41" spans="2:18" s="1" customFormat="1" ht="14.4" customHeight="1">
      <c r="B41" s="49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</row>
    <row r="42" spans="2:18" ht="13.5">
      <c r="B42" s="29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2"/>
    </row>
    <row r="43" spans="2:18" ht="13.5">
      <c r="B43" s="29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2"/>
    </row>
    <row r="44" spans="2:18" ht="13.5">
      <c r="B44" s="29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2"/>
    </row>
    <row r="45" spans="2:18" ht="13.5">
      <c r="B45" s="29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2"/>
    </row>
    <row r="46" spans="2:18" ht="13.5">
      <c r="B46" s="29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2"/>
    </row>
    <row r="47" spans="2:18" ht="13.5">
      <c r="B47" s="29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2"/>
    </row>
    <row r="48" spans="2:18" ht="13.5">
      <c r="B48" s="29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2"/>
    </row>
    <row r="49" spans="2:18" ht="13.5">
      <c r="B49" s="29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2"/>
    </row>
    <row r="50" spans="2:18" s="1" customFormat="1" ht="13.5">
      <c r="B50" s="49"/>
      <c r="C50" s="50"/>
      <c r="D50" s="69" t="s">
        <v>59</v>
      </c>
      <c r="E50" s="70"/>
      <c r="F50" s="70"/>
      <c r="G50" s="70"/>
      <c r="H50" s="71"/>
      <c r="I50" s="50"/>
      <c r="J50" s="69" t="s">
        <v>60</v>
      </c>
      <c r="K50" s="70"/>
      <c r="L50" s="70"/>
      <c r="M50" s="70"/>
      <c r="N50" s="70"/>
      <c r="O50" s="70"/>
      <c r="P50" s="71"/>
      <c r="Q50" s="50"/>
      <c r="R50" s="51"/>
    </row>
    <row r="51" spans="2:18" ht="13.5">
      <c r="B51" s="29"/>
      <c r="C51" s="34"/>
      <c r="D51" s="72"/>
      <c r="E51" s="34"/>
      <c r="F51" s="34"/>
      <c r="G51" s="34"/>
      <c r="H51" s="73"/>
      <c r="I51" s="34"/>
      <c r="J51" s="72"/>
      <c r="K51" s="34"/>
      <c r="L51" s="34"/>
      <c r="M51" s="34"/>
      <c r="N51" s="34"/>
      <c r="O51" s="34"/>
      <c r="P51" s="73"/>
      <c r="Q51" s="34"/>
      <c r="R51" s="32"/>
    </row>
    <row r="52" spans="2:18" ht="13.5">
      <c r="B52" s="29"/>
      <c r="C52" s="34"/>
      <c r="D52" s="72"/>
      <c r="E52" s="34"/>
      <c r="F52" s="34"/>
      <c r="G52" s="34"/>
      <c r="H52" s="73"/>
      <c r="I52" s="34"/>
      <c r="J52" s="72"/>
      <c r="K52" s="34"/>
      <c r="L52" s="34"/>
      <c r="M52" s="34"/>
      <c r="N52" s="34"/>
      <c r="O52" s="34"/>
      <c r="P52" s="73"/>
      <c r="Q52" s="34"/>
      <c r="R52" s="32"/>
    </row>
    <row r="53" spans="2:18" ht="13.5">
      <c r="B53" s="29"/>
      <c r="C53" s="34"/>
      <c r="D53" s="72"/>
      <c r="E53" s="34"/>
      <c r="F53" s="34"/>
      <c r="G53" s="34"/>
      <c r="H53" s="73"/>
      <c r="I53" s="34"/>
      <c r="J53" s="72"/>
      <c r="K53" s="34"/>
      <c r="L53" s="34"/>
      <c r="M53" s="34"/>
      <c r="N53" s="34"/>
      <c r="O53" s="34"/>
      <c r="P53" s="73"/>
      <c r="Q53" s="34"/>
      <c r="R53" s="32"/>
    </row>
    <row r="54" spans="2:18" ht="13.5">
      <c r="B54" s="29"/>
      <c r="C54" s="34"/>
      <c r="D54" s="72"/>
      <c r="E54" s="34"/>
      <c r="F54" s="34"/>
      <c r="G54" s="34"/>
      <c r="H54" s="73"/>
      <c r="I54" s="34"/>
      <c r="J54" s="72"/>
      <c r="K54" s="34"/>
      <c r="L54" s="34"/>
      <c r="M54" s="34"/>
      <c r="N54" s="34"/>
      <c r="O54" s="34"/>
      <c r="P54" s="73"/>
      <c r="Q54" s="34"/>
      <c r="R54" s="32"/>
    </row>
    <row r="55" spans="2:18" ht="13.5">
      <c r="B55" s="29"/>
      <c r="C55" s="34"/>
      <c r="D55" s="72"/>
      <c r="E55" s="34"/>
      <c r="F55" s="34"/>
      <c r="G55" s="34"/>
      <c r="H55" s="73"/>
      <c r="I55" s="34"/>
      <c r="J55" s="72"/>
      <c r="K55" s="34"/>
      <c r="L55" s="34"/>
      <c r="M55" s="34"/>
      <c r="N55" s="34"/>
      <c r="O55" s="34"/>
      <c r="P55" s="73"/>
      <c r="Q55" s="34"/>
      <c r="R55" s="32"/>
    </row>
    <row r="56" spans="2:18" ht="13.5">
      <c r="B56" s="29"/>
      <c r="C56" s="34"/>
      <c r="D56" s="72"/>
      <c r="E56" s="34"/>
      <c r="F56" s="34"/>
      <c r="G56" s="34"/>
      <c r="H56" s="73"/>
      <c r="I56" s="34"/>
      <c r="J56" s="72"/>
      <c r="K56" s="34"/>
      <c r="L56" s="34"/>
      <c r="M56" s="34"/>
      <c r="N56" s="34"/>
      <c r="O56" s="34"/>
      <c r="P56" s="73"/>
      <c r="Q56" s="34"/>
      <c r="R56" s="32"/>
    </row>
    <row r="57" spans="2:18" ht="13.5">
      <c r="B57" s="29"/>
      <c r="C57" s="34"/>
      <c r="D57" s="72"/>
      <c r="E57" s="34"/>
      <c r="F57" s="34"/>
      <c r="G57" s="34"/>
      <c r="H57" s="73"/>
      <c r="I57" s="34"/>
      <c r="J57" s="72"/>
      <c r="K57" s="34"/>
      <c r="L57" s="34"/>
      <c r="M57" s="34"/>
      <c r="N57" s="34"/>
      <c r="O57" s="34"/>
      <c r="P57" s="73"/>
      <c r="Q57" s="34"/>
      <c r="R57" s="32"/>
    </row>
    <row r="58" spans="2:18" ht="13.5">
      <c r="B58" s="29"/>
      <c r="C58" s="34"/>
      <c r="D58" s="72"/>
      <c r="E58" s="34"/>
      <c r="F58" s="34"/>
      <c r="G58" s="34"/>
      <c r="H58" s="73"/>
      <c r="I58" s="34"/>
      <c r="J58" s="72"/>
      <c r="K58" s="34"/>
      <c r="L58" s="34"/>
      <c r="M58" s="34"/>
      <c r="N58" s="34"/>
      <c r="O58" s="34"/>
      <c r="P58" s="73"/>
      <c r="Q58" s="34"/>
      <c r="R58" s="32"/>
    </row>
    <row r="59" spans="2:18" s="1" customFormat="1" ht="13.5">
      <c r="B59" s="49"/>
      <c r="C59" s="50"/>
      <c r="D59" s="74" t="s">
        <v>61</v>
      </c>
      <c r="E59" s="75"/>
      <c r="F59" s="75"/>
      <c r="G59" s="76" t="s">
        <v>62</v>
      </c>
      <c r="H59" s="77"/>
      <c r="I59" s="50"/>
      <c r="J59" s="74" t="s">
        <v>61</v>
      </c>
      <c r="K59" s="75"/>
      <c r="L59" s="75"/>
      <c r="M59" s="75"/>
      <c r="N59" s="76" t="s">
        <v>62</v>
      </c>
      <c r="O59" s="75"/>
      <c r="P59" s="77"/>
      <c r="Q59" s="50"/>
      <c r="R59" s="51"/>
    </row>
    <row r="60" spans="2:18" ht="13.5">
      <c r="B60" s="29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2"/>
    </row>
    <row r="61" spans="2:18" s="1" customFormat="1" ht="13.5">
      <c r="B61" s="49"/>
      <c r="C61" s="50"/>
      <c r="D61" s="69" t="s">
        <v>63</v>
      </c>
      <c r="E61" s="70"/>
      <c r="F61" s="70"/>
      <c r="G61" s="70"/>
      <c r="H61" s="71"/>
      <c r="I61" s="50"/>
      <c r="J61" s="69" t="s">
        <v>64</v>
      </c>
      <c r="K61" s="70"/>
      <c r="L61" s="70"/>
      <c r="M61" s="70"/>
      <c r="N61" s="70"/>
      <c r="O61" s="70"/>
      <c r="P61" s="71"/>
      <c r="Q61" s="50"/>
      <c r="R61" s="51"/>
    </row>
    <row r="62" spans="2:18" ht="13.5">
      <c r="B62" s="29"/>
      <c r="C62" s="34"/>
      <c r="D62" s="72"/>
      <c r="E62" s="34"/>
      <c r="F62" s="34"/>
      <c r="G62" s="34"/>
      <c r="H62" s="73"/>
      <c r="I62" s="34"/>
      <c r="J62" s="72"/>
      <c r="K62" s="34"/>
      <c r="L62" s="34"/>
      <c r="M62" s="34"/>
      <c r="N62" s="34"/>
      <c r="O62" s="34"/>
      <c r="P62" s="73"/>
      <c r="Q62" s="34"/>
      <c r="R62" s="32"/>
    </row>
    <row r="63" spans="2:18" ht="13.5">
      <c r="B63" s="29"/>
      <c r="C63" s="34"/>
      <c r="D63" s="72"/>
      <c r="E63" s="34"/>
      <c r="F63" s="34"/>
      <c r="G63" s="34"/>
      <c r="H63" s="73"/>
      <c r="I63" s="34"/>
      <c r="J63" s="72"/>
      <c r="K63" s="34"/>
      <c r="L63" s="34"/>
      <c r="M63" s="34"/>
      <c r="N63" s="34"/>
      <c r="O63" s="34"/>
      <c r="P63" s="73"/>
      <c r="Q63" s="34"/>
      <c r="R63" s="32"/>
    </row>
    <row r="64" spans="2:18" ht="13.5">
      <c r="B64" s="29"/>
      <c r="C64" s="34"/>
      <c r="D64" s="72"/>
      <c r="E64" s="34"/>
      <c r="F64" s="34"/>
      <c r="G64" s="34"/>
      <c r="H64" s="73"/>
      <c r="I64" s="34"/>
      <c r="J64" s="72"/>
      <c r="K64" s="34"/>
      <c r="L64" s="34"/>
      <c r="M64" s="34"/>
      <c r="N64" s="34"/>
      <c r="O64" s="34"/>
      <c r="P64" s="73"/>
      <c r="Q64" s="34"/>
      <c r="R64" s="32"/>
    </row>
    <row r="65" spans="2:18" ht="13.5">
      <c r="B65" s="29"/>
      <c r="C65" s="34"/>
      <c r="D65" s="72"/>
      <c r="E65" s="34"/>
      <c r="F65" s="34"/>
      <c r="G65" s="34"/>
      <c r="H65" s="73"/>
      <c r="I65" s="34"/>
      <c r="J65" s="72"/>
      <c r="K65" s="34"/>
      <c r="L65" s="34"/>
      <c r="M65" s="34"/>
      <c r="N65" s="34"/>
      <c r="O65" s="34"/>
      <c r="P65" s="73"/>
      <c r="Q65" s="34"/>
      <c r="R65" s="32"/>
    </row>
    <row r="66" spans="2:18" ht="13.5">
      <c r="B66" s="29"/>
      <c r="C66" s="34"/>
      <c r="D66" s="72"/>
      <c r="E66" s="34"/>
      <c r="F66" s="34"/>
      <c r="G66" s="34"/>
      <c r="H66" s="73"/>
      <c r="I66" s="34"/>
      <c r="J66" s="72"/>
      <c r="K66" s="34"/>
      <c r="L66" s="34"/>
      <c r="M66" s="34"/>
      <c r="N66" s="34"/>
      <c r="O66" s="34"/>
      <c r="P66" s="73"/>
      <c r="Q66" s="34"/>
      <c r="R66" s="32"/>
    </row>
    <row r="67" spans="2:18" ht="13.5">
      <c r="B67" s="29"/>
      <c r="C67" s="34"/>
      <c r="D67" s="72"/>
      <c r="E67" s="34"/>
      <c r="F67" s="34"/>
      <c r="G67" s="34"/>
      <c r="H67" s="73"/>
      <c r="I67" s="34"/>
      <c r="J67" s="72"/>
      <c r="K67" s="34"/>
      <c r="L67" s="34"/>
      <c r="M67" s="34"/>
      <c r="N67" s="34"/>
      <c r="O67" s="34"/>
      <c r="P67" s="73"/>
      <c r="Q67" s="34"/>
      <c r="R67" s="32"/>
    </row>
    <row r="68" spans="2:18" ht="13.5">
      <c r="B68" s="29"/>
      <c r="C68" s="34"/>
      <c r="D68" s="72"/>
      <c r="E68" s="34"/>
      <c r="F68" s="34"/>
      <c r="G68" s="34"/>
      <c r="H68" s="73"/>
      <c r="I68" s="34"/>
      <c r="J68" s="72"/>
      <c r="K68" s="34"/>
      <c r="L68" s="34"/>
      <c r="M68" s="34"/>
      <c r="N68" s="34"/>
      <c r="O68" s="34"/>
      <c r="P68" s="73"/>
      <c r="Q68" s="34"/>
      <c r="R68" s="32"/>
    </row>
    <row r="69" spans="2:18" ht="13.5">
      <c r="B69" s="29"/>
      <c r="C69" s="34"/>
      <c r="D69" s="72"/>
      <c r="E69" s="34"/>
      <c r="F69" s="34"/>
      <c r="G69" s="34"/>
      <c r="H69" s="73"/>
      <c r="I69" s="34"/>
      <c r="J69" s="72"/>
      <c r="K69" s="34"/>
      <c r="L69" s="34"/>
      <c r="M69" s="34"/>
      <c r="N69" s="34"/>
      <c r="O69" s="34"/>
      <c r="P69" s="73"/>
      <c r="Q69" s="34"/>
      <c r="R69" s="32"/>
    </row>
    <row r="70" spans="2:18" s="1" customFormat="1" ht="13.5">
      <c r="B70" s="49"/>
      <c r="C70" s="50"/>
      <c r="D70" s="74" t="s">
        <v>61</v>
      </c>
      <c r="E70" s="75"/>
      <c r="F70" s="75"/>
      <c r="G70" s="76" t="s">
        <v>62</v>
      </c>
      <c r="H70" s="77"/>
      <c r="I70" s="50"/>
      <c r="J70" s="74" t="s">
        <v>61</v>
      </c>
      <c r="K70" s="75"/>
      <c r="L70" s="75"/>
      <c r="M70" s="75"/>
      <c r="N70" s="76" t="s">
        <v>62</v>
      </c>
      <c r="O70" s="75"/>
      <c r="P70" s="77"/>
      <c r="Q70" s="50"/>
      <c r="R70" s="51"/>
    </row>
    <row r="71" spans="2:18" s="1" customFormat="1" ht="14.4" customHeight="1">
      <c r="B71" s="78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80"/>
    </row>
    <row r="75" spans="2:18" s="1" customFormat="1" ht="6.95" customHeight="1">
      <c r="B75" s="180"/>
      <c r="C75" s="181"/>
      <c r="D75" s="181"/>
      <c r="E75" s="181"/>
      <c r="F75" s="181"/>
      <c r="G75" s="181"/>
      <c r="H75" s="181"/>
      <c r="I75" s="181"/>
      <c r="J75" s="181"/>
      <c r="K75" s="181"/>
      <c r="L75" s="181"/>
      <c r="M75" s="181"/>
      <c r="N75" s="181"/>
      <c r="O75" s="181"/>
      <c r="P75" s="181"/>
      <c r="Q75" s="181"/>
      <c r="R75" s="182"/>
    </row>
    <row r="76" spans="2:21" s="1" customFormat="1" ht="36.95" customHeight="1">
      <c r="B76" s="49"/>
      <c r="C76" s="30" t="s">
        <v>142</v>
      </c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51"/>
      <c r="T76" s="183"/>
      <c r="U76" s="183"/>
    </row>
    <row r="77" spans="2:21" s="1" customFormat="1" ht="6.95" customHeight="1">
      <c r="B77" s="49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1"/>
      <c r="T77" s="183"/>
      <c r="U77" s="183"/>
    </row>
    <row r="78" spans="2:21" s="1" customFormat="1" ht="30" customHeight="1">
      <c r="B78" s="49"/>
      <c r="C78" s="41" t="s">
        <v>19</v>
      </c>
      <c r="D78" s="50"/>
      <c r="E78" s="50"/>
      <c r="F78" s="167" t="str">
        <f>F6</f>
        <v>Objekt kaple na pohřebišti v Krásném Březně p.p.č.897/2</v>
      </c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50"/>
      <c r="R78" s="51"/>
      <c r="T78" s="183"/>
      <c r="U78" s="183"/>
    </row>
    <row r="79" spans="2:21" ht="30" customHeight="1">
      <c r="B79" s="29"/>
      <c r="C79" s="41" t="s">
        <v>134</v>
      </c>
      <c r="D79" s="34"/>
      <c r="E79" s="34"/>
      <c r="F79" s="167" t="s">
        <v>135</v>
      </c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2"/>
      <c r="T79" s="184"/>
      <c r="U79" s="184"/>
    </row>
    <row r="80" spans="2:21" s="1" customFormat="1" ht="36.95" customHeight="1">
      <c r="B80" s="49"/>
      <c r="C80" s="88" t="s">
        <v>136</v>
      </c>
      <c r="D80" s="50"/>
      <c r="E80" s="50"/>
      <c r="F80" s="90" t="str">
        <f>F8</f>
        <v xml:space="preserve">1.1 - Rekonstrukce kaple  -  1.ETAPA  </v>
      </c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1"/>
      <c r="T80" s="183"/>
      <c r="U80" s="183"/>
    </row>
    <row r="81" spans="2:21" s="1" customFormat="1" ht="6.95" customHeight="1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1"/>
      <c r="T81" s="183"/>
      <c r="U81" s="183"/>
    </row>
    <row r="82" spans="2:21" s="1" customFormat="1" ht="18" customHeight="1">
      <c r="B82" s="49"/>
      <c r="C82" s="41" t="s">
        <v>26</v>
      </c>
      <c r="D82" s="50"/>
      <c r="E82" s="50"/>
      <c r="F82" s="36" t="str">
        <f>F10</f>
        <v>Krásné Březno</v>
      </c>
      <c r="G82" s="50"/>
      <c r="H82" s="50"/>
      <c r="I82" s="50"/>
      <c r="J82" s="50"/>
      <c r="K82" s="41" t="s">
        <v>28</v>
      </c>
      <c r="L82" s="50"/>
      <c r="M82" s="93" t="str">
        <f>IF(O10="","",O10)</f>
        <v>14. 11. 2017</v>
      </c>
      <c r="N82" s="93"/>
      <c r="O82" s="93"/>
      <c r="P82" s="93"/>
      <c r="Q82" s="50"/>
      <c r="R82" s="51"/>
      <c r="T82" s="183"/>
      <c r="U82" s="183"/>
    </row>
    <row r="83" spans="2:21" s="1" customFormat="1" ht="6.95" customHeight="1">
      <c r="B83" s="49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1"/>
      <c r="T83" s="183"/>
      <c r="U83" s="183"/>
    </row>
    <row r="84" spans="2:21" s="1" customFormat="1" ht="13.5">
      <c r="B84" s="49"/>
      <c r="C84" s="41" t="s">
        <v>32</v>
      </c>
      <c r="D84" s="50"/>
      <c r="E84" s="50"/>
      <c r="F84" s="36" t="str">
        <f>E13</f>
        <v xml:space="preserve"> </v>
      </c>
      <c r="G84" s="50"/>
      <c r="H84" s="50"/>
      <c r="I84" s="50"/>
      <c r="J84" s="50"/>
      <c r="K84" s="41" t="s">
        <v>38</v>
      </c>
      <c r="L84" s="50"/>
      <c r="M84" s="36" t="str">
        <f>E19</f>
        <v>Ing.Jitka Gazdová</v>
      </c>
      <c r="N84" s="36"/>
      <c r="O84" s="36"/>
      <c r="P84" s="36"/>
      <c r="Q84" s="36"/>
      <c r="R84" s="51"/>
      <c r="T84" s="183"/>
      <c r="U84" s="183"/>
    </row>
    <row r="85" spans="2:21" s="1" customFormat="1" ht="14.4" customHeight="1">
      <c r="B85" s="49"/>
      <c r="C85" s="41" t="s">
        <v>36</v>
      </c>
      <c r="D85" s="50"/>
      <c r="E85" s="50"/>
      <c r="F85" s="36" t="str">
        <f>IF(E16="","",E16)</f>
        <v>Vyplň údaj</v>
      </c>
      <c r="G85" s="50"/>
      <c r="H85" s="50"/>
      <c r="I85" s="50"/>
      <c r="J85" s="50"/>
      <c r="K85" s="41" t="s">
        <v>42</v>
      </c>
      <c r="L85" s="50"/>
      <c r="M85" s="36" t="str">
        <f>E22</f>
        <v>Varia s.r.o.</v>
      </c>
      <c r="N85" s="36"/>
      <c r="O85" s="36"/>
      <c r="P85" s="36"/>
      <c r="Q85" s="36"/>
      <c r="R85" s="51"/>
      <c r="T85" s="183"/>
      <c r="U85" s="183"/>
    </row>
    <row r="86" spans="2:21" s="1" customFormat="1" ht="10.3" customHeight="1">
      <c r="B86" s="49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1"/>
      <c r="T86" s="183"/>
      <c r="U86" s="183"/>
    </row>
    <row r="87" spans="2:21" s="1" customFormat="1" ht="29.25" customHeight="1">
      <c r="B87" s="49"/>
      <c r="C87" s="185" t="s">
        <v>143</v>
      </c>
      <c r="D87" s="163"/>
      <c r="E87" s="163"/>
      <c r="F87" s="163"/>
      <c r="G87" s="163"/>
      <c r="H87" s="163"/>
      <c r="I87" s="163"/>
      <c r="J87" s="163"/>
      <c r="K87" s="163"/>
      <c r="L87" s="163"/>
      <c r="M87" s="163"/>
      <c r="N87" s="185" t="s">
        <v>144</v>
      </c>
      <c r="O87" s="163"/>
      <c r="P87" s="163"/>
      <c r="Q87" s="163"/>
      <c r="R87" s="51"/>
      <c r="T87" s="183"/>
      <c r="U87" s="183"/>
    </row>
    <row r="88" spans="2:21" s="1" customFormat="1" ht="10.3" customHeight="1">
      <c r="B88" s="49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1"/>
      <c r="T88" s="183"/>
      <c r="U88" s="183"/>
    </row>
    <row r="89" spans="2:47" s="1" customFormat="1" ht="29.25" customHeight="1">
      <c r="B89" s="49"/>
      <c r="C89" s="186" t="s">
        <v>145</v>
      </c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116">
        <f>N130</f>
        <v>0</v>
      </c>
      <c r="O89" s="187"/>
      <c r="P89" s="187"/>
      <c r="Q89" s="187"/>
      <c r="R89" s="51"/>
      <c r="T89" s="183"/>
      <c r="U89" s="183"/>
      <c r="AU89" s="25" t="s">
        <v>146</v>
      </c>
    </row>
    <row r="90" spans="2:21" s="7" customFormat="1" ht="24.95" customHeight="1">
      <c r="B90" s="188"/>
      <c r="C90" s="189"/>
      <c r="D90" s="190" t="s">
        <v>147</v>
      </c>
      <c r="E90" s="189"/>
      <c r="F90" s="189"/>
      <c r="G90" s="189"/>
      <c r="H90" s="189"/>
      <c r="I90" s="189"/>
      <c r="J90" s="189"/>
      <c r="K90" s="189"/>
      <c r="L90" s="189"/>
      <c r="M90" s="189"/>
      <c r="N90" s="191">
        <f>N131</f>
        <v>0</v>
      </c>
      <c r="O90" s="189"/>
      <c r="P90" s="189"/>
      <c r="Q90" s="189"/>
      <c r="R90" s="192"/>
      <c r="T90" s="193"/>
      <c r="U90" s="193"/>
    </row>
    <row r="91" spans="2:21" s="8" customFormat="1" ht="19.9" customHeight="1">
      <c r="B91" s="194"/>
      <c r="C91" s="137"/>
      <c r="D91" s="151" t="s">
        <v>148</v>
      </c>
      <c r="E91" s="137"/>
      <c r="F91" s="137"/>
      <c r="G91" s="137"/>
      <c r="H91" s="137"/>
      <c r="I91" s="137"/>
      <c r="J91" s="137"/>
      <c r="K91" s="137"/>
      <c r="L91" s="137"/>
      <c r="M91" s="137"/>
      <c r="N91" s="139">
        <f>N132</f>
        <v>0</v>
      </c>
      <c r="O91" s="137"/>
      <c r="P91" s="137"/>
      <c r="Q91" s="137"/>
      <c r="R91" s="195"/>
      <c r="T91" s="196"/>
      <c r="U91" s="196"/>
    </row>
    <row r="92" spans="2:21" s="8" customFormat="1" ht="19.9" customHeight="1">
      <c r="B92" s="194"/>
      <c r="C92" s="137"/>
      <c r="D92" s="151" t="s">
        <v>149</v>
      </c>
      <c r="E92" s="137"/>
      <c r="F92" s="137"/>
      <c r="G92" s="137"/>
      <c r="H92" s="137"/>
      <c r="I92" s="137"/>
      <c r="J92" s="137"/>
      <c r="K92" s="137"/>
      <c r="L92" s="137"/>
      <c r="M92" s="137"/>
      <c r="N92" s="139">
        <f>N144</f>
        <v>0</v>
      </c>
      <c r="O92" s="137"/>
      <c r="P92" s="137"/>
      <c r="Q92" s="137"/>
      <c r="R92" s="195"/>
      <c r="T92" s="196"/>
      <c r="U92" s="196"/>
    </row>
    <row r="93" spans="2:21" s="8" customFormat="1" ht="19.9" customHeight="1">
      <c r="B93" s="194"/>
      <c r="C93" s="137"/>
      <c r="D93" s="151" t="s">
        <v>150</v>
      </c>
      <c r="E93" s="137"/>
      <c r="F93" s="137"/>
      <c r="G93" s="137"/>
      <c r="H93" s="137"/>
      <c r="I93" s="137"/>
      <c r="J93" s="137"/>
      <c r="K93" s="137"/>
      <c r="L93" s="137"/>
      <c r="M93" s="137"/>
      <c r="N93" s="139">
        <f>N172</f>
        <v>0</v>
      </c>
      <c r="O93" s="137"/>
      <c r="P93" s="137"/>
      <c r="Q93" s="137"/>
      <c r="R93" s="195"/>
      <c r="T93" s="196"/>
      <c r="U93" s="196"/>
    </row>
    <row r="94" spans="2:21" s="8" customFormat="1" ht="19.9" customHeight="1">
      <c r="B94" s="194"/>
      <c r="C94" s="137"/>
      <c r="D94" s="151" t="s">
        <v>151</v>
      </c>
      <c r="E94" s="137"/>
      <c r="F94" s="137"/>
      <c r="G94" s="137"/>
      <c r="H94" s="137"/>
      <c r="I94" s="137"/>
      <c r="J94" s="137"/>
      <c r="K94" s="137"/>
      <c r="L94" s="137"/>
      <c r="M94" s="137"/>
      <c r="N94" s="139">
        <f>N177</f>
        <v>0</v>
      </c>
      <c r="O94" s="137"/>
      <c r="P94" s="137"/>
      <c r="Q94" s="137"/>
      <c r="R94" s="195"/>
      <c r="T94" s="196"/>
      <c r="U94" s="196"/>
    </row>
    <row r="95" spans="2:21" s="7" customFormat="1" ht="24.95" customHeight="1">
      <c r="B95" s="188"/>
      <c r="C95" s="189"/>
      <c r="D95" s="190" t="s">
        <v>152</v>
      </c>
      <c r="E95" s="189"/>
      <c r="F95" s="189"/>
      <c r="G95" s="189"/>
      <c r="H95" s="189"/>
      <c r="I95" s="189"/>
      <c r="J95" s="189"/>
      <c r="K95" s="189"/>
      <c r="L95" s="189"/>
      <c r="M95" s="189"/>
      <c r="N95" s="191">
        <f>N179</f>
        <v>0</v>
      </c>
      <c r="O95" s="189"/>
      <c r="P95" s="189"/>
      <c r="Q95" s="189"/>
      <c r="R95" s="192"/>
      <c r="T95" s="193"/>
      <c r="U95" s="193"/>
    </row>
    <row r="96" spans="2:21" s="8" customFormat="1" ht="19.9" customHeight="1">
      <c r="B96" s="194"/>
      <c r="C96" s="137"/>
      <c r="D96" s="151" t="s">
        <v>153</v>
      </c>
      <c r="E96" s="137"/>
      <c r="F96" s="137"/>
      <c r="G96" s="137"/>
      <c r="H96" s="137"/>
      <c r="I96" s="137"/>
      <c r="J96" s="137"/>
      <c r="K96" s="137"/>
      <c r="L96" s="137"/>
      <c r="M96" s="137"/>
      <c r="N96" s="139">
        <f>N180</f>
        <v>0</v>
      </c>
      <c r="O96" s="137"/>
      <c r="P96" s="137"/>
      <c r="Q96" s="137"/>
      <c r="R96" s="195"/>
      <c r="T96" s="196"/>
      <c r="U96" s="196"/>
    </row>
    <row r="97" spans="2:21" s="8" customFormat="1" ht="19.9" customHeight="1">
      <c r="B97" s="194"/>
      <c r="C97" s="137"/>
      <c r="D97" s="151" t="s">
        <v>154</v>
      </c>
      <c r="E97" s="137"/>
      <c r="F97" s="137"/>
      <c r="G97" s="137"/>
      <c r="H97" s="137"/>
      <c r="I97" s="137"/>
      <c r="J97" s="137"/>
      <c r="K97" s="137"/>
      <c r="L97" s="137"/>
      <c r="M97" s="137"/>
      <c r="N97" s="139">
        <f>N231</f>
        <v>0</v>
      </c>
      <c r="O97" s="137"/>
      <c r="P97" s="137"/>
      <c r="Q97" s="137"/>
      <c r="R97" s="195"/>
      <c r="T97" s="196"/>
      <c r="U97" s="196"/>
    </row>
    <row r="98" spans="2:21" s="8" customFormat="1" ht="19.9" customHeight="1">
      <c r="B98" s="194"/>
      <c r="C98" s="137"/>
      <c r="D98" s="151" t="s">
        <v>155</v>
      </c>
      <c r="E98" s="137"/>
      <c r="F98" s="137"/>
      <c r="G98" s="137"/>
      <c r="H98" s="137"/>
      <c r="I98" s="137"/>
      <c r="J98" s="137"/>
      <c r="K98" s="137"/>
      <c r="L98" s="137"/>
      <c r="M98" s="137"/>
      <c r="N98" s="139">
        <f>N352</f>
        <v>0</v>
      </c>
      <c r="O98" s="137"/>
      <c r="P98" s="137"/>
      <c r="Q98" s="137"/>
      <c r="R98" s="195"/>
      <c r="T98" s="196"/>
      <c r="U98" s="196"/>
    </row>
    <row r="99" spans="2:21" s="8" customFormat="1" ht="19.9" customHeight="1">
      <c r="B99" s="194"/>
      <c r="C99" s="137"/>
      <c r="D99" s="151" t="s">
        <v>156</v>
      </c>
      <c r="E99" s="137"/>
      <c r="F99" s="137"/>
      <c r="G99" s="137"/>
      <c r="H99" s="137"/>
      <c r="I99" s="137"/>
      <c r="J99" s="137"/>
      <c r="K99" s="137"/>
      <c r="L99" s="137"/>
      <c r="M99" s="137"/>
      <c r="N99" s="139">
        <f>N394</f>
        <v>0</v>
      </c>
      <c r="O99" s="137"/>
      <c r="P99" s="137"/>
      <c r="Q99" s="137"/>
      <c r="R99" s="195"/>
      <c r="T99" s="196"/>
      <c r="U99" s="196"/>
    </row>
    <row r="100" spans="2:21" s="8" customFormat="1" ht="19.9" customHeight="1">
      <c r="B100" s="194"/>
      <c r="C100" s="137"/>
      <c r="D100" s="151" t="s">
        <v>157</v>
      </c>
      <c r="E100" s="137"/>
      <c r="F100" s="137"/>
      <c r="G100" s="137"/>
      <c r="H100" s="137"/>
      <c r="I100" s="137"/>
      <c r="J100" s="137"/>
      <c r="K100" s="137"/>
      <c r="L100" s="137"/>
      <c r="M100" s="137"/>
      <c r="N100" s="139">
        <f>N409</f>
        <v>0</v>
      </c>
      <c r="O100" s="137"/>
      <c r="P100" s="137"/>
      <c r="Q100" s="137"/>
      <c r="R100" s="195"/>
      <c r="T100" s="196"/>
      <c r="U100" s="196"/>
    </row>
    <row r="101" spans="2:21" s="8" customFormat="1" ht="19.9" customHeight="1">
      <c r="B101" s="194"/>
      <c r="C101" s="137"/>
      <c r="D101" s="151" t="s">
        <v>158</v>
      </c>
      <c r="E101" s="137"/>
      <c r="F101" s="137"/>
      <c r="G101" s="137"/>
      <c r="H101" s="137"/>
      <c r="I101" s="137"/>
      <c r="J101" s="137"/>
      <c r="K101" s="137"/>
      <c r="L101" s="137"/>
      <c r="M101" s="137"/>
      <c r="N101" s="139">
        <f>N437</f>
        <v>0</v>
      </c>
      <c r="O101" s="137"/>
      <c r="P101" s="137"/>
      <c r="Q101" s="137"/>
      <c r="R101" s="195"/>
      <c r="T101" s="196"/>
      <c r="U101" s="196"/>
    </row>
    <row r="102" spans="2:21" s="7" customFormat="1" ht="21.8" customHeight="1">
      <c r="B102" s="188"/>
      <c r="C102" s="189"/>
      <c r="D102" s="190" t="s">
        <v>159</v>
      </c>
      <c r="E102" s="189"/>
      <c r="F102" s="189"/>
      <c r="G102" s="189"/>
      <c r="H102" s="189"/>
      <c r="I102" s="189"/>
      <c r="J102" s="189"/>
      <c r="K102" s="189"/>
      <c r="L102" s="189"/>
      <c r="M102" s="189"/>
      <c r="N102" s="197">
        <f>N441</f>
        <v>0</v>
      </c>
      <c r="O102" s="189"/>
      <c r="P102" s="189"/>
      <c r="Q102" s="189"/>
      <c r="R102" s="192"/>
      <c r="T102" s="193"/>
      <c r="U102" s="193"/>
    </row>
    <row r="103" spans="2:21" s="1" customFormat="1" ht="21.8" customHeight="1">
      <c r="B103" s="49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1"/>
      <c r="T103" s="183"/>
      <c r="U103" s="183"/>
    </row>
    <row r="104" spans="2:21" s="1" customFormat="1" ht="29.25" customHeight="1">
      <c r="B104" s="49"/>
      <c r="C104" s="186" t="s">
        <v>160</v>
      </c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187">
        <f>ROUND(N105+N106+N107+N108+N109+N110,2)</f>
        <v>0</v>
      </c>
      <c r="O104" s="198"/>
      <c r="P104" s="198"/>
      <c r="Q104" s="198"/>
      <c r="R104" s="51"/>
      <c r="T104" s="199"/>
      <c r="U104" s="200" t="s">
        <v>49</v>
      </c>
    </row>
    <row r="105" spans="2:65" s="1" customFormat="1" ht="18" customHeight="1">
      <c r="B105" s="49"/>
      <c r="C105" s="50"/>
      <c r="D105" s="157" t="s">
        <v>161</v>
      </c>
      <c r="E105" s="151"/>
      <c r="F105" s="151"/>
      <c r="G105" s="151"/>
      <c r="H105" s="151"/>
      <c r="I105" s="50"/>
      <c r="J105" s="50"/>
      <c r="K105" s="50"/>
      <c r="L105" s="50"/>
      <c r="M105" s="50"/>
      <c r="N105" s="152">
        <f>ROUND(N89*T105,2)</f>
        <v>0</v>
      </c>
      <c r="O105" s="139"/>
      <c r="P105" s="139"/>
      <c r="Q105" s="139"/>
      <c r="R105" s="51"/>
      <c r="S105" s="201"/>
      <c r="T105" s="202"/>
      <c r="U105" s="203" t="s">
        <v>50</v>
      </c>
      <c r="V105" s="201"/>
      <c r="W105" s="201"/>
      <c r="X105" s="201"/>
      <c r="Y105" s="201"/>
      <c r="Z105" s="201"/>
      <c r="AA105" s="201"/>
      <c r="AB105" s="201"/>
      <c r="AC105" s="201"/>
      <c r="AD105" s="201"/>
      <c r="AE105" s="201"/>
      <c r="AF105" s="201"/>
      <c r="AG105" s="201"/>
      <c r="AH105" s="201"/>
      <c r="AI105" s="201"/>
      <c r="AJ105" s="201"/>
      <c r="AK105" s="201"/>
      <c r="AL105" s="201"/>
      <c r="AM105" s="201"/>
      <c r="AN105" s="201"/>
      <c r="AO105" s="201"/>
      <c r="AP105" s="201"/>
      <c r="AQ105" s="201"/>
      <c r="AR105" s="201"/>
      <c r="AS105" s="201"/>
      <c r="AT105" s="201"/>
      <c r="AU105" s="201"/>
      <c r="AV105" s="201"/>
      <c r="AW105" s="201"/>
      <c r="AX105" s="201"/>
      <c r="AY105" s="204" t="s">
        <v>162</v>
      </c>
      <c r="AZ105" s="201"/>
      <c r="BA105" s="201"/>
      <c r="BB105" s="201"/>
      <c r="BC105" s="201"/>
      <c r="BD105" s="201"/>
      <c r="BE105" s="205">
        <f>IF(U105="základní",N105,0)</f>
        <v>0</v>
      </c>
      <c r="BF105" s="205">
        <f>IF(U105="snížená",N105,0)</f>
        <v>0</v>
      </c>
      <c r="BG105" s="205">
        <f>IF(U105="zákl. přenesená",N105,0)</f>
        <v>0</v>
      </c>
      <c r="BH105" s="205">
        <f>IF(U105="sníž. přenesená",N105,0)</f>
        <v>0</v>
      </c>
      <c r="BI105" s="205">
        <f>IF(U105="nulová",N105,0)</f>
        <v>0</v>
      </c>
      <c r="BJ105" s="204" t="s">
        <v>25</v>
      </c>
      <c r="BK105" s="201"/>
      <c r="BL105" s="201"/>
      <c r="BM105" s="201"/>
    </row>
    <row r="106" spans="2:65" s="1" customFormat="1" ht="18" customHeight="1">
      <c r="B106" s="49"/>
      <c r="C106" s="50"/>
      <c r="D106" s="157" t="s">
        <v>163</v>
      </c>
      <c r="E106" s="151"/>
      <c r="F106" s="151"/>
      <c r="G106" s="151"/>
      <c r="H106" s="151"/>
      <c r="I106" s="50"/>
      <c r="J106" s="50"/>
      <c r="K106" s="50"/>
      <c r="L106" s="50"/>
      <c r="M106" s="50"/>
      <c r="N106" s="152">
        <f>ROUND(N89*T106,2)</f>
        <v>0</v>
      </c>
      <c r="O106" s="139"/>
      <c r="P106" s="139"/>
      <c r="Q106" s="139"/>
      <c r="R106" s="51"/>
      <c r="S106" s="201"/>
      <c r="T106" s="202"/>
      <c r="U106" s="203" t="s">
        <v>50</v>
      </c>
      <c r="V106" s="201"/>
      <c r="W106" s="201"/>
      <c r="X106" s="201"/>
      <c r="Y106" s="201"/>
      <c r="Z106" s="201"/>
      <c r="AA106" s="201"/>
      <c r="AB106" s="201"/>
      <c r="AC106" s="201"/>
      <c r="AD106" s="201"/>
      <c r="AE106" s="201"/>
      <c r="AF106" s="201"/>
      <c r="AG106" s="201"/>
      <c r="AH106" s="201"/>
      <c r="AI106" s="201"/>
      <c r="AJ106" s="201"/>
      <c r="AK106" s="201"/>
      <c r="AL106" s="201"/>
      <c r="AM106" s="201"/>
      <c r="AN106" s="201"/>
      <c r="AO106" s="201"/>
      <c r="AP106" s="201"/>
      <c r="AQ106" s="201"/>
      <c r="AR106" s="201"/>
      <c r="AS106" s="201"/>
      <c r="AT106" s="201"/>
      <c r="AU106" s="201"/>
      <c r="AV106" s="201"/>
      <c r="AW106" s="201"/>
      <c r="AX106" s="201"/>
      <c r="AY106" s="204" t="s">
        <v>162</v>
      </c>
      <c r="AZ106" s="201"/>
      <c r="BA106" s="201"/>
      <c r="BB106" s="201"/>
      <c r="BC106" s="201"/>
      <c r="BD106" s="201"/>
      <c r="BE106" s="205">
        <f>IF(U106="základní",N106,0)</f>
        <v>0</v>
      </c>
      <c r="BF106" s="205">
        <f>IF(U106="snížená",N106,0)</f>
        <v>0</v>
      </c>
      <c r="BG106" s="205">
        <f>IF(U106="zákl. přenesená",N106,0)</f>
        <v>0</v>
      </c>
      <c r="BH106" s="205">
        <f>IF(U106="sníž. přenesená",N106,0)</f>
        <v>0</v>
      </c>
      <c r="BI106" s="205">
        <f>IF(U106="nulová",N106,0)</f>
        <v>0</v>
      </c>
      <c r="BJ106" s="204" t="s">
        <v>25</v>
      </c>
      <c r="BK106" s="201"/>
      <c r="BL106" s="201"/>
      <c r="BM106" s="201"/>
    </row>
    <row r="107" spans="2:65" s="1" customFormat="1" ht="18" customHeight="1">
      <c r="B107" s="49"/>
      <c r="C107" s="50"/>
      <c r="D107" s="157" t="s">
        <v>164</v>
      </c>
      <c r="E107" s="151"/>
      <c r="F107" s="151"/>
      <c r="G107" s="151"/>
      <c r="H107" s="151"/>
      <c r="I107" s="50"/>
      <c r="J107" s="50"/>
      <c r="K107" s="50"/>
      <c r="L107" s="50"/>
      <c r="M107" s="50"/>
      <c r="N107" s="152">
        <f>ROUND(N89*T107,2)</f>
        <v>0</v>
      </c>
      <c r="O107" s="139"/>
      <c r="P107" s="139"/>
      <c r="Q107" s="139"/>
      <c r="R107" s="51"/>
      <c r="S107" s="201"/>
      <c r="T107" s="202"/>
      <c r="U107" s="203" t="s">
        <v>50</v>
      </c>
      <c r="V107" s="201"/>
      <c r="W107" s="201"/>
      <c r="X107" s="201"/>
      <c r="Y107" s="201"/>
      <c r="Z107" s="201"/>
      <c r="AA107" s="201"/>
      <c r="AB107" s="201"/>
      <c r="AC107" s="201"/>
      <c r="AD107" s="201"/>
      <c r="AE107" s="201"/>
      <c r="AF107" s="201"/>
      <c r="AG107" s="201"/>
      <c r="AH107" s="201"/>
      <c r="AI107" s="201"/>
      <c r="AJ107" s="201"/>
      <c r="AK107" s="201"/>
      <c r="AL107" s="201"/>
      <c r="AM107" s="201"/>
      <c r="AN107" s="201"/>
      <c r="AO107" s="201"/>
      <c r="AP107" s="201"/>
      <c r="AQ107" s="201"/>
      <c r="AR107" s="201"/>
      <c r="AS107" s="201"/>
      <c r="AT107" s="201"/>
      <c r="AU107" s="201"/>
      <c r="AV107" s="201"/>
      <c r="AW107" s="201"/>
      <c r="AX107" s="201"/>
      <c r="AY107" s="204" t="s">
        <v>162</v>
      </c>
      <c r="AZ107" s="201"/>
      <c r="BA107" s="201"/>
      <c r="BB107" s="201"/>
      <c r="BC107" s="201"/>
      <c r="BD107" s="201"/>
      <c r="BE107" s="205">
        <f>IF(U107="základní",N107,0)</f>
        <v>0</v>
      </c>
      <c r="BF107" s="205">
        <f>IF(U107="snížená",N107,0)</f>
        <v>0</v>
      </c>
      <c r="BG107" s="205">
        <f>IF(U107="zákl. přenesená",N107,0)</f>
        <v>0</v>
      </c>
      <c r="BH107" s="205">
        <f>IF(U107="sníž. přenesená",N107,0)</f>
        <v>0</v>
      </c>
      <c r="BI107" s="205">
        <f>IF(U107="nulová",N107,0)</f>
        <v>0</v>
      </c>
      <c r="BJ107" s="204" t="s">
        <v>25</v>
      </c>
      <c r="BK107" s="201"/>
      <c r="BL107" s="201"/>
      <c r="BM107" s="201"/>
    </row>
    <row r="108" spans="2:65" s="1" customFormat="1" ht="18" customHeight="1">
      <c r="B108" s="49"/>
      <c r="C108" s="50"/>
      <c r="D108" s="157" t="s">
        <v>165</v>
      </c>
      <c r="E108" s="151"/>
      <c r="F108" s="151"/>
      <c r="G108" s="151"/>
      <c r="H108" s="151"/>
      <c r="I108" s="50"/>
      <c r="J108" s="50"/>
      <c r="K108" s="50"/>
      <c r="L108" s="50"/>
      <c r="M108" s="50"/>
      <c r="N108" s="152">
        <f>ROUND(N89*T108,2)</f>
        <v>0</v>
      </c>
      <c r="O108" s="139"/>
      <c r="P108" s="139"/>
      <c r="Q108" s="139"/>
      <c r="R108" s="51"/>
      <c r="S108" s="201"/>
      <c r="T108" s="202"/>
      <c r="U108" s="203" t="s">
        <v>50</v>
      </c>
      <c r="V108" s="201"/>
      <c r="W108" s="201"/>
      <c r="X108" s="201"/>
      <c r="Y108" s="201"/>
      <c r="Z108" s="201"/>
      <c r="AA108" s="201"/>
      <c r="AB108" s="201"/>
      <c r="AC108" s="201"/>
      <c r="AD108" s="201"/>
      <c r="AE108" s="201"/>
      <c r="AF108" s="201"/>
      <c r="AG108" s="201"/>
      <c r="AH108" s="201"/>
      <c r="AI108" s="201"/>
      <c r="AJ108" s="201"/>
      <c r="AK108" s="201"/>
      <c r="AL108" s="201"/>
      <c r="AM108" s="201"/>
      <c r="AN108" s="201"/>
      <c r="AO108" s="201"/>
      <c r="AP108" s="201"/>
      <c r="AQ108" s="201"/>
      <c r="AR108" s="201"/>
      <c r="AS108" s="201"/>
      <c r="AT108" s="201"/>
      <c r="AU108" s="201"/>
      <c r="AV108" s="201"/>
      <c r="AW108" s="201"/>
      <c r="AX108" s="201"/>
      <c r="AY108" s="204" t="s">
        <v>162</v>
      </c>
      <c r="AZ108" s="201"/>
      <c r="BA108" s="201"/>
      <c r="BB108" s="201"/>
      <c r="BC108" s="201"/>
      <c r="BD108" s="201"/>
      <c r="BE108" s="205">
        <f>IF(U108="základní",N108,0)</f>
        <v>0</v>
      </c>
      <c r="BF108" s="205">
        <f>IF(U108="snížená",N108,0)</f>
        <v>0</v>
      </c>
      <c r="BG108" s="205">
        <f>IF(U108="zákl. přenesená",N108,0)</f>
        <v>0</v>
      </c>
      <c r="BH108" s="205">
        <f>IF(U108="sníž. přenesená",N108,0)</f>
        <v>0</v>
      </c>
      <c r="BI108" s="205">
        <f>IF(U108="nulová",N108,0)</f>
        <v>0</v>
      </c>
      <c r="BJ108" s="204" t="s">
        <v>25</v>
      </c>
      <c r="BK108" s="201"/>
      <c r="BL108" s="201"/>
      <c r="BM108" s="201"/>
    </row>
    <row r="109" spans="2:65" s="1" customFormat="1" ht="18" customHeight="1">
      <c r="B109" s="49"/>
      <c r="C109" s="50"/>
      <c r="D109" s="157" t="s">
        <v>166</v>
      </c>
      <c r="E109" s="151"/>
      <c r="F109" s="151"/>
      <c r="G109" s="151"/>
      <c r="H109" s="151"/>
      <c r="I109" s="50"/>
      <c r="J109" s="50"/>
      <c r="K109" s="50"/>
      <c r="L109" s="50"/>
      <c r="M109" s="50"/>
      <c r="N109" s="152">
        <f>ROUND(N89*T109,2)</f>
        <v>0</v>
      </c>
      <c r="O109" s="139"/>
      <c r="P109" s="139"/>
      <c r="Q109" s="139"/>
      <c r="R109" s="51"/>
      <c r="S109" s="201"/>
      <c r="T109" s="202"/>
      <c r="U109" s="203" t="s">
        <v>50</v>
      </c>
      <c r="V109" s="201"/>
      <c r="W109" s="201"/>
      <c r="X109" s="201"/>
      <c r="Y109" s="201"/>
      <c r="Z109" s="201"/>
      <c r="AA109" s="201"/>
      <c r="AB109" s="201"/>
      <c r="AC109" s="201"/>
      <c r="AD109" s="201"/>
      <c r="AE109" s="201"/>
      <c r="AF109" s="201"/>
      <c r="AG109" s="201"/>
      <c r="AH109" s="201"/>
      <c r="AI109" s="201"/>
      <c r="AJ109" s="201"/>
      <c r="AK109" s="201"/>
      <c r="AL109" s="201"/>
      <c r="AM109" s="201"/>
      <c r="AN109" s="201"/>
      <c r="AO109" s="201"/>
      <c r="AP109" s="201"/>
      <c r="AQ109" s="201"/>
      <c r="AR109" s="201"/>
      <c r="AS109" s="201"/>
      <c r="AT109" s="201"/>
      <c r="AU109" s="201"/>
      <c r="AV109" s="201"/>
      <c r="AW109" s="201"/>
      <c r="AX109" s="201"/>
      <c r="AY109" s="204" t="s">
        <v>162</v>
      </c>
      <c r="AZ109" s="201"/>
      <c r="BA109" s="201"/>
      <c r="BB109" s="201"/>
      <c r="BC109" s="201"/>
      <c r="BD109" s="201"/>
      <c r="BE109" s="205">
        <f>IF(U109="základní",N109,0)</f>
        <v>0</v>
      </c>
      <c r="BF109" s="205">
        <f>IF(U109="snížená",N109,0)</f>
        <v>0</v>
      </c>
      <c r="BG109" s="205">
        <f>IF(U109="zákl. přenesená",N109,0)</f>
        <v>0</v>
      </c>
      <c r="BH109" s="205">
        <f>IF(U109="sníž. přenesená",N109,0)</f>
        <v>0</v>
      </c>
      <c r="BI109" s="205">
        <f>IF(U109="nulová",N109,0)</f>
        <v>0</v>
      </c>
      <c r="BJ109" s="204" t="s">
        <v>25</v>
      </c>
      <c r="BK109" s="201"/>
      <c r="BL109" s="201"/>
      <c r="BM109" s="201"/>
    </row>
    <row r="110" spans="2:65" s="1" customFormat="1" ht="18" customHeight="1">
      <c r="B110" s="49"/>
      <c r="C110" s="50"/>
      <c r="D110" s="151" t="s">
        <v>167</v>
      </c>
      <c r="E110" s="50"/>
      <c r="F110" s="50"/>
      <c r="G110" s="50"/>
      <c r="H110" s="50"/>
      <c r="I110" s="50"/>
      <c r="J110" s="50"/>
      <c r="K110" s="50"/>
      <c r="L110" s="50"/>
      <c r="M110" s="50"/>
      <c r="N110" s="152">
        <f>ROUND(N89*T110,2)</f>
        <v>0</v>
      </c>
      <c r="O110" s="139"/>
      <c r="P110" s="139"/>
      <c r="Q110" s="139"/>
      <c r="R110" s="51"/>
      <c r="S110" s="201"/>
      <c r="T110" s="206"/>
      <c r="U110" s="207" t="s">
        <v>50</v>
      </c>
      <c r="V110" s="201"/>
      <c r="W110" s="201"/>
      <c r="X110" s="201"/>
      <c r="Y110" s="201"/>
      <c r="Z110" s="201"/>
      <c r="AA110" s="201"/>
      <c r="AB110" s="201"/>
      <c r="AC110" s="201"/>
      <c r="AD110" s="201"/>
      <c r="AE110" s="201"/>
      <c r="AF110" s="201"/>
      <c r="AG110" s="201"/>
      <c r="AH110" s="201"/>
      <c r="AI110" s="201"/>
      <c r="AJ110" s="201"/>
      <c r="AK110" s="201"/>
      <c r="AL110" s="201"/>
      <c r="AM110" s="201"/>
      <c r="AN110" s="201"/>
      <c r="AO110" s="201"/>
      <c r="AP110" s="201"/>
      <c r="AQ110" s="201"/>
      <c r="AR110" s="201"/>
      <c r="AS110" s="201"/>
      <c r="AT110" s="201"/>
      <c r="AU110" s="201"/>
      <c r="AV110" s="201"/>
      <c r="AW110" s="201"/>
      <c r="AX110" s="201"/>
      <c r="AY110" s="204" t="s">
        <v>168</v>
      </c>
      <c r="AZ110" s="201"/>
      <c r="BA110" s="201"/>
      <c r="BB110" s="201"/>
      <c r="BC110" s="201"/>
      <c r="BD110" s="201"/>
      <c r="BE110" s="205">
        <f>IF(U110="základní",N110,0)</f>
        <v>0</v>
      </c>
      <c r="BF110" s="205">
        <f>IF(U110="snížená",N110,0)</f>
        <v>0</v>
      </c>
      <c r="BG110" s="205">
        <f>IF(U110="zákl. přenesená",N110,0)</f>
        <v>0</v>
      </c>
      <c r="BH110" s="205">
        <f>IF(U110="sníž. přenesená",N110,0)</f>
        <v>0</v>
      </c>
      <c r="BI110" s="205">
        <f>IF(U110="nulová",N110,0)</f>
        <v>0</v>
      </c>
      <c r="BJ110" s="204" t="s">
        <v>25</v>
      </c>
      <c r="BK110" s="201"/>
      <c r="BL110" s="201"/>
      <c r="BM110" s="201"/>
    </row>
    <row r="111" spans="2:21" s="1" customFormat="1" ht="13.5">
      <c r="B111" s="49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1"/>
      <c r="T111" s="183"/>
      <c r="U111" s="183"/>
    </row>
    <row r="112" spans="2:21" s="1" customFormat="1" ht="29.25" customHeight="1">
      <c r="B112" s="49"/>
      <c r="C112" s="162" t="s">
        <v>127</v>
      </c>
      <c r="D112" s="163"/>
      <c r="E112" s="163"/>
      <c r="F112" s="163"/>
      <c r="G112" s="163"/>
      <c r="H112" s="163"/>
      <c r="I112" s="163"/>
      <c r="J112" s="163"/>
      <c r="K112" s="163"/>
      <c r="L112" s="164">
        <f>ROUND(SUM(N89+N104),2)</f>
        <v>0</v>
      </c>
      <c r="M112" s="164"/>
      <c r="N112" s="164"/>
      <c r="O112" s="164"/>
      <c r="P112" s="164"/>
      <c r="Q112" s="164"/>
      <c r="R112" s="51"/>
      <c r="T112" s="183"/>
      <c r="U112" s="183"/>
    </row>
    <row r="113" spans="2:21" s="1" customFormat="1" ht="6.95" customHeight="1">
      <c r="B113" s="78"/>
      <c r="C113" s="79"/>
      <c r="D113" s="79"/>
      <c r="E113" s="79"/>
      <c r="F113" s="79"/>
      <c r="G113" s="79"/>
      <c r="H113" s="79"/>
      <c r="I113" s="79"/>
      <c r="J113" s="79"/>
      <c r="K113" s="79"/>
      <c r="L113" s="79"/>
      <c r="M113" s="79"/>
      <c r="N113" s="79"/>
      <c r="O113" s="79"/>
      <c r="P113" s="79"/>
      <c r="Q113" s="79"/>
      <c r="R113" s="80"/>
      <c r="T113" s="183"/>
      <c r="U113" s="183"/>
    </row>
    <row r="117" spans="2:18" s="1" customFormat="1" ht="6.95" customHeight="1">
      <c r="B117" s="81"/>
      <c r="C117" s="82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82"/>
      <c r="P117" s="82"/>
      <c r="Q117" s="82"/>
      <c r="R117" s="83"/>
    </row>
    <row r="118" spans="2:18" s="1" customFormat="1" ht="36.95" customHeight="1">
      <c r="B118" s="49"/>
      <c r="C118" s="30" t="s">
        <v>169</v>
      </c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1"/>
    </row>
    <row r="119" spans="2:18" s="1" customFormat="1" ht="6.95" customHeight="1">
      <c r="B119" s="49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1"/>
    </row>
    <row r="120" spans="2:18" s="1" customFormat="1" ht="30" customHeight="1">
      <c r="B120" s="49"/>
      <c r="C120" s="41" t="s">
        <v>19</v>
      </c>
      <c r="D120" s="50"/>
      <c r="E120" s="50"/>
      <c r="F120" s="167" t="str">
        <f>F6</f>
        <v>Objekt kaple na pohřebišti v Krásném Březně p.p.č.897/2</v>
      </c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50"/>
      <c r="R120" s="51"/>
    </row>
    <row r="121" spans="2:18" ht="30" customHeight="1">
      <c r="B121" s="29"/>
      <c r="C121" s="41" t="s">
        <v>134</v>
      </c>
      <c r="D121" s="34"/>
      <c r="E121" s="34"/>
      <c r="F121" s="167" t="s">
        <v>135</v>
      </c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2"/>
    </row>
    <row r="122" spans="2:18" s="1" customFormat="1" ht="36.95" customHeight="1">
      <c r="B122" s="49"/>
      <c r="C122" s="88" t="s">
        <v>136</v>
      </c>
      <c r="D122" s="50"/>
      <c r="E122" s="50"/>
      <c r="F122" s="90" t="str">
        <f>F8</f>
        <v xml:space="preserve">1.1 - Rekonstrukce kaple  -  1.ETAPA  </v>
      </c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1"/>
    </row>
    <row r="123" spans="2:18" s="1" customFormat="1" ht="6.95" customHeight="1">
      <c r="B123" s="49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1"/>
    </row>
    <row r="124" spans="2:18" s="1" customFormat="1" ht="18" customHeight="1">
      <c r="B124" s="49"/>
      <c r="C124" s="41" t="s">
        <v>26</v>
      </c>
      <c r="D124" s="50"/>
      <c r="E124" s="50"/>
      <c r="F124" s="36" t="str">
        <f>F10</f>
        <v>Krásné Březno</v>
      </c>
      <c r="G124" s="50"/>
      <c r="H124" s="50"/>
      <c r="I124" s="50"/>
      <c r="J124" s="50"/>
      <c r="K124" s="41" t="s">
        <v>28</v>
      </c>
      <c r="L124" s="50"/>
      <c r="M124" s="93" t="str">
        <f>IF(O10="","",O10)</f>
        <v>14. 11. 2017</v>
      </c>
      <c r="N124" s="93"/>
      <c r="O124" s="93"/>
      <c r="P124" s="93"/>
      <c r="Q124" s="50"/>
      <c r="R124" s="51"/>
    </row>
    <row r="125" spans="2:18" s="1" customFormat="1" ht="6.95" customHeight="1">
      <c r="B125" s="49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1"/>
    </row>
    <row r="126" spans="2:18" s="1" customFormat="1" ht="13.5">
      <c r="B126" s="49"/>
      <c r="C126" s="41" t="s">
        <v>32</v>
      </c>
      <c r="D126" s="50"/>
      <c r="E126" s="50"/>
      <c r="F126" s="36" t="str">
        <f>E13</f>
        <v xml:space="preserve"> </v>
      </c>
      <c r="G126" s="50"/>
      <c r="H126" s="50"/>
      <c r="I126" s="50"/>
      <c r="J126" s="50"/>
      <c r="K126" s="41" t="s">
        <v>38</v>
      </c>
      <c r="L126" s="50"/>
      <c r="M126" s="36" t="str">
        <f>E19</f>
        <v>Ing.Jitka Gazdová</v>
      </c>
      <c r="N126" s="36"/>
      <c r="O126" s="36"/>
      <c r="P126" s="36"/>
      <c r="Q126" s="36"/>
      <c r="R126" s="51"/>
    </row>
    <row r="127" spans="2:18" s="1" customFormat="1" ht="14.4" customHeight="1">
      <c r="B127" s="49"/>
      <c r="C127" s="41" t="s">
        <v>36</v>
      </c>
      <c r="D127" s="50"/>
      <c r="E127" s="50"/>
      <c r="F127" s="36" t="str">
        <f>IF(E16="","",E16)</f>
        <v>Vyplň údaj</v>
      </c>
      <c r="G127" s="50"/>
      <c r="H127" s="50"/>
      <c r="I127" s="50"/>
      <c r="J127" s="50"/>
      <c r="K127" s="41" t="s">
        <v>42</v>
      </c>
      <c r="L127" s="50"/>
      <c r="M127" s="36" t="str">
        <f>E22</f>
        <v>Varia s.r.o.</v>
      </c>
      <c r="N127" s="36"/>
      <c r="O127" s="36"/>
      <c r="P127" s="36"/>
      <c r="Q127" s="36"/>
      <c r="R127" s="51"/>
    </row>
    <row r="128" spans="2:18" s="1" customFormat="1" ht="10.3" customHeight="1">
      <c r="B128" s="49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1"/>
    </row>
    <row r="129" spans="2:27" s="9" customFormat="1" ht="29.25" customHeight="1">
      <c r="B129" s="208"/>
      <c r="C129" s="209" t="s">
        <v>170</v>
      </c>
      <c r="D129" s="210" t="s">
        <v>171</v>
      </c>
      <c r="E129" s="210" t="s">
        <v>67</v>
      </c>
      <c r="F129" s="210" t="s">
        <v>172</v>
      </c>
      <c r="G129" s="210"/>
      <c r="H129" s="210"/>
      <c r="I129" s="210"/>
      <c r="J129" s="210" t="s">
        <v>173</v>
      </c>
      <c r="K129" s="210" t="s">
        <v>174</v>
      </c>
      <c r="L129" s="210" t="s">
        <v>175</v>
      </c>
      <c r="M129" s="210"/>
      <c r="N129" s="210" t="s">
        <v>144</v>
      </c>
      <c r="O129" s="210"/>
      <c r="P129" s="210"/>
      <c r="Q129" s="211"/>
      <c r="R129" s="212"/>
      <c r="T129" s="109" t="s">
        <v>176</v>
      </c>
      <c r="U129" s="110" t="s">
        <v>49</v>
      </c>
      <c r="V129" s="110" t="s">
        <v>177</v>
      </c>
      <c r="W129" s="110" t="s">
        <v>178</v>
      </c>
      <c r="X129" s="110" t="s">
        <v>179</v>
      </c>
      <c r="Y129" s="110" t="s">
        <v>180</v>
      </c>
      <c r="Z129" s="110" t="s">
        <v>181</v>
      </c>
      <c r="AA129" s="111" t="s">
        <v>182</v>
      </c>
    </row>
    <row r="130" spans="2:63" s="1" customFormat="1" ht="29.25" customHeight="1">
      <c r="B130" s="49"/>
      <c r="C130" s="113" t="s">
        <v>141</v>
      </c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213">
        <f>BK130</f>
        <v>0</v>
      </c>
      <c r="O130" s="214"/>
      <c r="P130" s="214"/>
      <c r="Q130" s="214"/>
      <c r="R130" s="51"/>
      <c r="T130" s="112"/>
      <c r="U130" s="70"/>
      <c r="V130" s="70"/>
      <c r="W130" s="215">
        <f>W131+W179+W441</f>
        <v>0</v>
      </c>
      <c r="X130" s="70"/>
      <c r="Y130" s="215">
        <f>Y131+Y179+Y441</f>
        <v>17.552529749999998</v>
      </c>
      <c r="Z130" s="70"/>
      <c r="AA130" s="216">
        <f>AA131+AA179+AA441</f>
        <v>30.106206000000004</v>
      </c>
      <c r="AT130" s="25" t="s">
        <v>84</v>
      </c>
      <c r="AU130" s="25" t="s">
        <v>146</v>
      </c>
      <c r="BK130" s="217">
        <f>BK131+BK179+BK441</f>
        <v>0</v>
      </c>
    </row>
    <row r="131" spans="2:63" s="10" customFormat="1" ht="37.4" customHeight="1">
      <c r="B131" s="218"/>
      <c r="C131" s="219"/>
      <c r="D131" s="220" t="s">
        <v>147</v>
      </c>
      <c r="E131" s="220"/>
      <c r="F131" s="220"/>
      <c r="G131" s="220"/>
      <c r="H131" s="220"/>
      <c r="I131" s="220"/>
      <c r="J131" s="220"/>
      <c r="K131" s="220"/>
      <c r="L131" s="220"/>
      <c r="M131" s="220"/>
      <c r="N131" s="197">
        <f>BK131</f>
        <v>0</v>
      </c>
      <c r="O131" s="191"/>
      <c r="P131" s="191"/>
      <c r="Q131" s="191"/>
      <c r="R131" s="221"/>
      <c r="T131" s="222"/>
      <c r="U131" s="219"/>
      <c r="V131" s="219"/>
      <c r="W131" s="223">
        <f>W132+W144+W172+W177</f>
        <v>0</v>
      </c>
      <c r="X131" s="219"/>
      <c r="Y131" s="223">
        <f>Y132+Y144+Y172+Y177</f>
        <v>2.3921900000000003</v>
      </c>
      <c r="Z131" s="219"/>
      <c r="AA131" s="224">
        <f>AA132+AA144+AA172+AA177</f>
        <v>20.715042000000004</v>
      </c>
      <c r="AR131" s="225" t="s">
        <v>25</v>
      </c>
      <c r="AT131" s="226" t="s">
        <v>84</v>
      </c>
      <c r="AU131" s="226" t="s">
        <v>85</v>
      </c>
      <c r="AY131" s="225" t="s">
        <v>183</v>
      </c>
      <c r="BK131" s="227">
        <f>BK132+BK144+BK172+BK177</f>
        <v>0</v>
      </c>
    </row>
    <row r="132" spans="2:63" s="10" customFormat="1" ht="19.9" customHeight="1">
      <c r="B132" s="218"/>
      <c r="C132" s="219"/>
      <c r="D132" s="228" t="s">
        <v>148</v>
      </c>
      <c r="E132" s="228"/>
      <c r="F132" s="228"/>
      <c r="G132" s="228"/>
      <c r="H132" s="228"/>
      <c r="I132" s="228"/>
      <c r="J132" s="228"/>
      <c r="K132" s="228"/>
      <c r="L132" s="228"/>
      <c r="M132" s="228"/>
      <c r="N132" s="229">
        <f>BK132</f>
        <v>0</v>
      </c>
      <c r="O132" s="230"/>
      <c r="P132" s="230"/>
      <c r="Q132" s="230"/>
      <c r="R132" s="221"/>
      <c r="T132" s="222"/>
      <c r="U132" s="219"/>
      <c r="V132" s="219"/>
      <c r="W132" s="223">
        <f>SUM(W133:W143)</f>
        <v>0</v>
      </c>
      <c r="X132" s="219"/>
      <c r="Y132" s="223">
        <f>SUM(Y133:Y143)</f>
        <v>2.1110934</v>
      </c>
      <c r="Z132" s="219"/>
      <c r="AA132" s="224">
        <f>SUM(AA133:AA143)</f>
        <v>0</v>
      </c>
      <c r="AR132" s="225" t="s">
        <v>25</v>
      </c>
      <c r="AT132" s="226" t="s">
        <v>84</v>
      </c>
      <c r="AU132" s="226" t="s">
        <v>25</v>
      </c>
      <c r="AY132" s="225" t="s">
        <v>183</v>
      </c>
      <c r="BK132" s="227">
        <f>SUM(BK133:BK143)</f>
        <v>0</v>
      </c>
    </row>
    <row r="133" spans="2:65" s="1" customFormat="1" ht="25.5" customHeight="1">
      <c r="B133" s="49"/>
      <c r="C133" s="231" t="s">
        <v>25</v>
      </c>
      <c r="D133" s="231" t="s">
        <v>184</v>
      </c>
      <c r="E133" s="232" t="s">
        <v>185</v>
      </c>
      <c r="F133" s="233" t="s">
        <v>186</v>
      </c>
      <c r="G133" s="233"/>
      <c r="H133" s="233"/>
      <c r="I133" s="233"/>
      <c r="J133" s="234" t="s">
        <v>187</v>
      </c>
      <c r="K133" s="235">
        <v>0.788</v>
      </c>
      <c r="L133" s="236">
        <v>0</v>
      </c>
      <c r="M133" s="237"/>
      <c r="N133" s="238">
        <f>ROUND(L133*K133,2)</f>
        <v>0</v>
      </c>
      <c r="O133" s="238"/>
      <c r="P133" s="238"/>
      <c r="Q133" s="238"/>
      <c r="R133" s="51"/>
      <c r="T133" s="239" t="s">
        <v>23</v>
      </c>
      <c r="U133" s="59" t="s">
        <v>50</v>
      </c>
      <c r="V133" s="50"/>
      <c r="W133" s="240">
        <f>V133*K133</f>
        <v>0</v>
      </c>
      <c r="X133" s="240">
        <v>2.4534</v>
      </c>
      <c r="Y133" s="240">
        <f>X133*K133</f>
        <v>1.9332791999999999</v>
      </c>
      <c r="Z133" s="240">
        <v>0</v>
      </c>
      <c r="AA133" s="241">
        <f>Z133*K133</f>
        <v>0</v>
      </c>
      <c r="AR133" s="25" t="s">
        <v>188</v>
      </c>
      <c r="AT133" s="25" t="s">
        <v>184</v>
      </c>
      <c r="AU133" s="25" t="s">
        <v>95</v>
      </c>
      <c r="AY133" s="25" t="s">
        <v>183</v>
      </c>
      <c r="BE133" s="156">
        <f>IF(U133="základní",N133,0)</f>
        <v>0</v>
      </c>
      <c r="BF133" s="156">
        <f>IF(U133="snížená",N133,0)</f>
        <v>0</v>
      </c>
      <c r="BG133" s="156">
        <f>IF(U133="zákl. přenesená",N133,0)</f>
        <v>0</v>
      </c>
      <c r="BH133" s="156">
        <f>IF(U133="sníž. přenesená",N133,0)</f>
        <v>0</v>
      </c>
      <c r="BI133" s="156">
        <f>IF(U133="nulová",N133,0)</f>
        <v>0</v>
      </c>
      <c r="BJ133" s="25" t="s">
        <v>25</v>
      </c>
      <c r="BK133" s="156">
        <f>ROUND(L133*K133,2)</f>
        <v>0</v>
      </c>
      <c r="BL133" s="25" t="s">
        <v>188</v>
      </c>
      <c r="BM133" s="25" t="s">
        <v>189</v>
      </c>
    </row>
    <row r="134" spans="2:51" s="11" customFormat="1" ht="16.5" customHeight="1">
      <c r="B134" s="242"/>
      <c r="C134" s="243"/>
      <c r="D134" s="243"/>
      <c r="E134" s="244" t="s">
        <v>23</v>
      </c>
      <c r="F134" s="245" t="s">
        <v>190</v>
      </c>
      <c r="G134" s="246"/>
      <c r="H134" s="246"/>
      <c r="I134" s="246"/>
      <c r="J134" s="243"/>
      <c r="K134" s="247">
        <v>0.788</v>
      </c>
      <c r="L134" s="243"/>
      <c r="M134" s="243"/>
      <c r="N134" s="243"/>
      <c r="O134" s="243"/>
      <c r="P134" s="243"/>
      <c r="Q134" s="243"/>
      <c r="R134" s="248"/>
      <c r="T134" s="249"/>
      <c r="U134" s="243"/>
      <c r="V134" s="243"/>
      <c r="W134" s="243"/>
      <c r="X134" s="243"/>
      <c r="Y134" s="243"/>
      <c r="Z134" s="243"/>
      <c r="AA134" s="250"/>
      <c r="AT134" s="251" t="s">
        <v>191</v>
      </c>
      <c r="AU134" s="251" t="s">
        <v>95</v>
      </c>
      <c r="AV134" s="11" t="s">
        <v>95</v>
      </c>
      <c r="AW134" s="11" t="s">
        <v>41</v>
      </c>
      <c r="AX134" s="11" t="s">
        <v>25</v>
      </c>
      <c r="AY134" s="251" t="s">
        <v>183</v>
      </c>
    </row>
    <row r="135" spans="2:65" s="1" customFormat="1" ht="16.5" customHeight="1">
      <c r="B135" s="49"/>
      <c r="C135" s="231" t="s">
        <v>95</v>
      </c>
      <c r="D135" s="231" t="s">
        <v>184</v>
      </c>
      <c r="E135" s="232" t="s">
        <v>192</v>
      </c>
      <c r="F135" s="233" t="s">
        <v>193</v>
      </c>
      <c r="G135" s="233"/>
      <c r="H135" s="233"/>
      <c r="I135" s="233"/>
      <c r="J135" s="234" t="s">
        <v>194</v>
      </c>
      <c r="K135" s="235">
        <v>15</v>
      </c>
      <c r="L135" s="236">
        <v>0</v>
      </c>
      <c r="M135" s="237"/>
      <c r="N135" s="238">
        <f>ROUND(L135*K135,2)</f>
        <v>0</v>
      </c>
      <c r="O135" s="238"/>
      <c r="P135" s="238"/>
      <c r="Q135" s="238"/>
      <c r="R135" s="51"/>
      <c r="T135" s="239" t="s">
        <v>23</v>
      </c>
      <c r="U135" s="59" t="s">
        <v>50</v>
      </c>
      <c r="V135" s="50"/>
      <c r="W135" s="240">
        <f>V135*K135</f>
        <v>0</v>
      </c>
      <c r="X135" s="240">
        <v>0.00519</v>
      </c>
      <c r="Y135" s="240">
        <f>X135*K135</f>
        <v>0.07785</v>
      </c>
      <c r="Z135" s="240">
        <v>0</v>
      </c>
      <c r="AA135" s="241">
        <f>Z135*K135</f>
        <v>0</v>
      </c>
      <c r="AR135" s="25" t="s">
        <v>188</v>
      </c>
      <c r="AT135" s="25" t="s">
        <v>184</v>
      </c>
      <c r="AU135" s="25" t="s">
        <v>95</v>
      </c>
      <c r="AY135" s="25" t="s">
        <v>183</v>
      </c>
      <c r="BE135" s="156">
        <f>IF(U135="základní",N135,0)</f>
        <v>0</v>
      </c>
      <c r="BF135" s="156">
        <f>IF(U135="snížená",N135,0)</f>
        <v>0</v>
      </c>
      <c r="BG135" s="156">
        <f>IF(U135="zákl. přenesená",N135,0)</f>
        <v>0</v>
      </c>
      <c r="BH135" s="156">
        <f>IF(U135="sníž. přenesená",N135,0)</f>
        <v>0</v>
      </c>
      <c r="BI135" s="156">
        <f>IF(U135="nulová",N135,0)</f>
        <v>0</v>
      </c>
      <c r="BJ135" s="25" t="s">
        <v>25</v>
      </c>
      <c r="BK135" s="156">
        <f>ROUND(L135*K135,2)</f>
        <v>0</v>
      </c>
      <c r="BL135" s="25" t="s">
        <v>188</v>
      </c>
      <c r="BM135" s="25" t="s">
        <v>195</v>
      </c>
    </row>
    <row r="136" spans="2:51" s="11" customFormat="1" ht="16.5" customHeight="1">
      <c r="B136" s="242"/>
      <c r="C136" s="243"/>
      <c r="D136" s="243"/>
      <c r="E136" s="244" t="s">
        <v>23</v>
      </c>
      <c r="F136" s="245" t="s">
        <v>196</v>
      </c>
      <c r="G136" s="246"/>
      <c r="H136" s="246"/>
      <c r="I136" s="246"/>
      <c r="J136" s="243"/>
      <c r="K136" s="247">
        <v>15</v>
      </c>
      <c r="L136" s="243"/>
      <c r="M136" s="243"/>
      <c r="N136" s="243"/>
      <c r="O136" s="243"/>
      <c r="P136" s="243"/>
      <c r="Q136" s="243"/>
      <c r="R136" s="248"/>
      <c r="T136" s="249"/>
      <c r="U136" s="243"/>
      <c r="V136" s="243"/>
      <c r="W136" s="243"/>
      <c r="X136" s="243"/>
      <c r="Y136" s="243"/>
      <c r="Z136" s="243"/>
      <c r="AA136" s="250"/>
      <c r="AT136" s="251" t="s">
        <v>191</v>
      </c>
      <c r="AU136" s="251" t="s">
        <v>95</v>
      </c>
      <c r="AV136" s="11" t="s">
        <v>95</v>
      </c>
      <c r="AW136" s="11" t="s">
        <v>41</v>
      </c>
      <c r="AX136" s="11" t="s">
        <v>25</v>
      </c>
      <c r="AY136" s="251" t="s">
        <v>183</v>
      </c>
    </row>
    <row r="137" spans="2:65" s="1" customFormat="1" ht="16.5" customHeight="1">
      <c r="B137" s="49"/>
      <c r="C137" s="231" t="s">
        <v>102</v>
      </c>
      <c r="D137" s="231" t="s">
        <v>184</v>
      </c>
      <c r="E137" s="232" t="s">
        <v>197</v>
      </c>
      <c r="F137" s="233" t="s">
        <v>198</v>
      </c>
      <c r="G137" s="233"/>
      <c r="H137" s="233"/>
      <c r="I137" s="233"/>
      <c r="J137" s="234" t="s">
        <v>194</v>
      </c>
      <c r="K137" s="235">
        <v>15</v>
      </c>
      <c r="L137" s="236">
        <v>0</v>
      </c>
      <c r="M137" s="237"/>
      <c r="N137" s="238">
        <f>ROUND(L137*K137,2)</f>
        <v>0</v>
      </c>
      <c r="O137" s="238"/>
      <c r="P137" s="238"/>
      <c r="Q137" s="238"/>
      <c r="R137" s="51"/>
      <c r="T137" s="239" t="s">
        <v>23</v>
      </c>
      <c r="U137" s="59" t="s">
        <v>50</v>
      </c>
      <c r="V137" s="50"/>
      <c r="W137" s="240">
        <f>V137*K137</f>
        <v>0</v>
      </c>
      <c r="X137" s="240">
        <v>0</v>
      </c>
      <c r="Y137" s="240">
        <f>X137*K137</f>
        <v>0</v>
      </c>
      <c r="Z137" s="240">
        <v>0</v>
      </c>
      <c r="AA137" s="241">
        <f>Z137*K137</f>
        <v>0</v>
      </c>
      <c r="AR137" s="25" t="s">
        <v>188</v>
      </c>
      <c r="AT137" s="25" t="s">
        <v>184</v>
      </c>
      <c r="AU137" s="25" t="s">
        <v>95</v>
      </c>
      <c r="AY137" s="25" t="s">
        <v>183</v>
      </c>
      <c r="BE137" s="156">
        <f>IF(U137="základní",N137,0)</f>
        <v>0</v>
      </c>
      <c r="BF137" s="156">
        <f>IF(U137="snížená",N137,0)</f>
        <v>0</v>
      </c>
      <c r="BG137" s="156">
        <f>IF(U137="zákl. přenesená",N137,0)</f>
        <v>0</v>
      </c>
      <c r="BH137" s="156">
        <f>IF(U137="sníž. přenesená",N137,0)</f>
        <v>0</v>
      </c>
      <c r="BI137" s="156">
        <f>IF(U137="nulová",N137,0)</f>
        <v>0</v>
      </c>
      <c r="BJ137" s="25" t="s">
        <v>25</v>
      </c>
      <c r="BK137" s="156">
        <f>ROUND(L137*K137,2)</f>
        <v>0</v>
      </c>
      <c r="BL137" s="25" t="s">
        <v>188</v>
      </c>
      <c r="BM137" s="25" t="s">
        <v>199</v>
      </c>
    </row>
    <row r="138" spans="2:65" s="1" customFormat="1" ht="25.5" customHeight="1">
      <c r="B138" s="49"/>
      <c r="C138" s="231" t="s">
        <v>188</v>
      </c>
      <c r="D138" s="231" t="s">
        <v>184</v>
      </c>
      <c r="E138" s="232" t="s">
        <v>200</v>
      </c>
      <c r="F138" s="233" t="s">
        <v>201</v>
      </c>
      <c r="G138" s="233"/>
      <c r="H138" s="233"/>
      <c r="I138" s="233"/>
      <c r="J138" s="234" t="s">
        <v>202</v>
      </c>
      <c r="K138" s="235">
        <v>0.029</v>
      </c>
      <c r="L138" s="236">
        <v>0</v>
      </c>
      <c r="M138" s="237"/>
      <c r="N138" s="238">
        <f>ROUND(L138*K138,2)</f>
        <v>0</v>
      </c>
      <c r="O138" s="238"/>
      <c r="P138" s="238"/>
      <c r="Q138" s="238"/>
      <c r="R138" s="51"/>
      <c r="T138" s="239" t="s">
        <v>23</v>
      </c>
      <c r="U138" s="59" t="s">
        <v>50</v>
      </c>
      <c r="V138" s="50"/>
      <c r="W138" s="240">
        <f>V138*K138</f>
        <v>0</v>
      </c>
      <c r="X138" s="240">
        <v>1.05156</v>
      </c>
      <c r="Y138" s="240">
        <f>X138*K138</f>
        <v>0.030495240000000003</v>
      </c>
      <c r="Z138" s="240">
        <v>0</v>
      </c>
      <c r="AA138" s="241">
        <f>Z138*K138</f>
        <v>0</v>
      </c>
      <c r="AR138" s="25" t="s">
        <v>188</v>
      </c>
      <c r="AT138" s="25" t="s">
        <v>184</v>
      </c>
      <c r="AU138" s="25" t="s">
        <v>95</v>
      </c>
      <c r="AY138" s="25" t="s">
        <v>183</v>
      </c>
      <c r="BE138" s="156">
        <f>IF(U138="základní",N138,0)</f>
        <v>0</v>
      </c>
      <c r="BF138" s="156">
        <f>IF(U138="snížená",N138,0)</f>
        <v>0</v>
      </c>
      <c r="BG138" s="156">
        <f>IF(U138="zákl. přenesená",N138,0)</f>
        <v>0</v>
      </c>
      <c r="BH138" s="156">
        <f>IF(U138="sníž. přenesená",N138,0)</f>
        <v>0</v>
      </c>
      <c r="BI138" s="156">
        <f>IF(U138="nulová",N138,0)</f>
        <v>0</v>
      </c>
      <c r="BJ138" s="25" t="s">
        <v>25</v>
      </c>
      <c r="BK138" s="156">
        <f>ROUND(L138*K138,2)</f>
        <v>0</v>
      </c>
      <c r="BL138" s="25" t="s">
        <v>188</v>
      </c>
      <c r="BM138" s="25" t="s">
        <v>203</v>
      </c>
    </row>
    <row r="139" spans="2:51" s="12" customFormat="1" ht="16.5" customHeight="1">
      <c r="B139" s="252"/>
      <c r="C139" s="253"/>
      <c r="D139" s="253"/>
      <c r="E139" s="254" t="s">
        <v>23</v>
      </c>
      <c r="F139" s="255" t="s">
        <v>204</v>
      </c>
      <c r="G139" s="256"/>
      <c r="H139" s="256"/>
      <c r="I139" s="256"/>
      <c r="J139" s="253"/>
      <c r="K139" s="254" t="s">
        <v>23</v>
      </c>
      <c r="L139" s="253"/>
      <c r="M139" s="253"/>
      <c r="N139" s="253"/>
      <c r="O139" s="253"/>
      <c r="P139" s="253"/>
      <c r="Q139" s="253"/>
      <c r="R139" s="257"/>
      <c r="T139" s="258"/>
      <c r="U139" s="253"/>
      <c r="V139" s="253"/>
      <c r="W139" s="253"/>
      <c r="X139" s="253"/>
      <c r="Y139" s="253"/>
      <c r="Z139" s="253"/>
      <c r="AA139" s="259"/>
      <c r="AT139" s="260" t="s">
        <v>191</v>
      </c>
      <c r="AU139" s="260" t="s">
        <v>95</v>
      </c>
      <c r="AV139" s="12" t="s">
        <v>25</v>
      </c>
      <c r="AW139" s="12" t="s">
        <v>41</v>
      </c>
      <c r="AX139" s="12" t="s">
        <v>85</v>
      </c>
      <c r="AY139" s="260" t="s">
        <v>183</v>
      </c>
    </row>
    <row r="140" spans="2:51" s="11" customFormat="1" ht="16.5" customHeight="1">
      <c r="B140" s="242"/>
      <c r="C140" s="243"/>
      <c r="D140" s="243"/>
      <c r="E140" s="244" t="s">
        <v>23</v>
      </c>
      <c r="F140" s="261" t="s">
        <v>205</v>
      </c>
      <c r="G140" s="243"/>
      <c r="H140" s="243"/>
      <c r="I140" s="243"/>
      <c r="J140" s="243"/>
      <c r="K140" s="247">
        <v>0.029</v>
      </c>
      <c r="L140" s="243"/>
      <c r="M140" s="243"/>
      <c r="N140" s="243"/>
      <c r="O140" s="243"/>
      <c r="P140" s="243"/>
      <c r="Q140" s="243"/>
      <c r="R140" s="248"/>
      <c r="T140" s="249"/>
      <c r="U140" s="243"/>
      <c r="V140" s="243"/>
      <c r="W140" s="243"/>
      <c r="X140" s="243"/>
      <c r="Y140" s="243"/>
      <c r="Z140" s="243"/>
      <c r="AA140" s="250"/>
      <c r="AT140" s="251" t="s">
        <v>191</v>
      </c>
      <c r="AU140" s="251" t="s">
        <v>95</v>
      </c>
      <c r="AV140" s="11" t="s">
        <v>95</v>
      </c>
      <c r="AW140" s="11" t="s">
        <v>41</v>
      </c>
      <c r="AX140" s="11" t="s">
        <v>25</v>
      </c>
      <c r="AY140" s="251" t="s">
        <v>183</v>
      </c>
    </row>
    <row r="141" spans="2:65" s="1" customFormat="1" ht="25.5" customHeight="1">
      <c r="B141" s="49"/>
      <c r="C141" s="231" t="s">
        <v>206</v>
      </c>
      <c r="D141" s="231" t="s">
        <v>184</v>
      </c>
      <c r="E141" s="232" t="s">
        <v>207</v>
      </c>
      <c r="F141" s="233" t="s">
        <v>208</v>
      </c>
      <c r="G141" s="233"/>
      <c r="H141" s="233"/>
      <c r="I141" s="233"/>
      <c r="J141" s="234" t="s">
        <v>202</v>
      </c>
      <c r="K141" s="235">
        <v>0.066</v>
      </c>
      <c r="L141" s="236">
        <v>0</v>
      </c>
      <c r="M141" s="237"/>
      <c r="N141" s="238">
        <f>ROUND(L141*K141,2)</f>
        <v>0</v>
      </c>
      <c r="O141" s="238"/>
      <c r="P141" s="238"/>
      <c r="Q141" s="238"/>
      <c r="R141" s="51"/>
      <c r="T141" s="239" t="s">
        <v>23</v>
      </c>
      <c r="U141" s="59" t="s">
        <v>50</v>
      </c>
      <c r="V141" s="50"/>
      <c r="W141" s="240">
        <f>V141*K141</f>
        <v>0</v>
      </c>
      <c r="X141" s="240">
        <v>1.05256</v>
      </c>
      <c r="Y141" s="240">
        <f>X141*K141</f>
        <v>0.06946896</v>
      </c>
      <c r="Z141" s="240">
        <v>0</v>
      </c>
      <c r="AA141" s="241">
        <f>Z141*K141</f>
        <v>0</v>
      </c>
      <c r="AR141" s="25" t="s">
        <v>188</v>
      </c>
      <c r="AT141" s="25" t="s">
        <v>184</v>
      </c>
      <c r="AU141" s="25" t="s">
        <v>95</v>
      </c>
      <c r="AY141" s="25" t="s">
        <v>183</v>
      </c>
      <c r="BE141" s="156">
        <f>IF(U141="základní",N141,0)</f>
        <v>0</v>
      </c>
      <c r="BF141" s="156">
        <f>IF(U141="snížená",N141,0)</f>
        <v>0</v>
      </c>
      <c r="BG141" s="156">
        <f>IF(U141="zákl. přenesená",N141,0)</f>
        <v>0</v>
      </c>
      <c r="BH141" s="156">
        <f>IF(U141="sníž. přenesená",N141,0)</f>
        <v>0</v>
      </c>
      <c r="BI141" s="156">
        <f>IF(U141="nulová",N141,0)</f>
        <v>0</v>
      </c>
      <c r="BJ141" s="25" t="s">
        <v>25</v>
      </c>
      <c r="BK141" s="156">
        <f>ROUND(L141*K141,2)</f>
        <v>0</v>
      </c>
      <c r="BL141" s="25" t="s">
        <v>188</v>
      </c>
      <c r="BM141" s="25" t="s">
        <v>209</v>
      </c>
    </row>
    <row r="142" spans="2:51" s="12" customFormat="1" ht="16.5" customHeight="1">
      <c r="B142" s="252"/>
      <c r="C142" s="253"/>
      <c r="D142" s="253"/>
      <c r="E142" s="254" t="s">
        <v>23</v>
      </c>
      <c r="F142" s="255" t="s">
        <v>210</v>
      </c>
      <c r="G142" s="256"/>
      <c r="H142" s="256"/>
      <c r="I142" s="256"/>
      <c r="J142" s="253"/>
      <c r="K142" s="254" t="s">
        <v>23</v>
      </c>
      <c r="L142" s="253"/>
      <c r="M142" s="253"/>
      <c r="N142" s="253"/>
      <c r="O142" s="253"/>
      <c r="P142" s="253"/>
      <c r="Q142" s="253"/>
      <c r="R142" s="257"/>
      <c r="T142" s="258"/>
      <c r="U142" s="253"/>
      <c r="V142" s="253"/>
      <c r="W142" s="253"/>
      <c r="X142" s="253"/>
      <c r="Y142" s="253"/>
      <c r="Z142" s="253"/>
      <c r="AA142" s="259"/>
      <c r="AT142" s="260" t="s">
        <v>191</v>
      </c>
      <c r="AU142" s="260" t="s">
        <v>95</v>
      </c>
      <c r="AV142" s="12" t="s">
        <v>25</v>
      </c>
      <c r="AW142" s="12" t="s">
        <v>41</v>
      </c>
      <c r="AX142" s="12" t="s">
        <v>85</v>
      </c>
      <c r="AY142" s="260" t="s">
        <v>183</v>
      </c>
    </row>
    <row r="143" spans="2:51" s="11" customFormat="1" ht="16.5" customHeight="1">
      <c r="B143" s="242"/>
      <c r="C143" s="243"/>
      <c r="D143" s="243"/>
      <c r="E143" s="244" t="s">
        <v>23</v>
      </c>
      <c r="F143" s="261" t="s">
        <v>211</v>
      </c>
      <c r="G143" s="243"/>
      <c r="H143" s="243"/>
      <c r="I143" s="243"/>
      <c r="J143" s="243"/>
      <c r="K143" s="247">
        <v>0.066</v>
      </c>
      <c r="L143" s="243"/>
      <c r="M143" s="243"/>
      <c r="N143" s="243"/>
      <c r="O143" s="243"/>
      <c r="P143" s="243"/>
      <c r="Q143" s="243"/>
      <c r="R143" s="248"/>
      <c r="T143" s="249"/>
      <c r="U143" s="243"/>
      <c r="V143" s="243"/>
      <c r="W143" s="243"/>
      <c r="X143" s="243"/>
      <c r="Y143" s="243"/>
      <c r="Z143" s="243"/>
      <c r="AA143" s="250"/>
      <c r="AT143" s="251" t="s">
        <v>191</v>
      </c>
      <c r="AU143" s="251" t="s">
        <v>95</v>
      </c>
      <c r="AV143" s="11" t="s">
        <v>95</v>
      </c>
      <c r="AW143" s="11" t="s">
        <v>41</v>
      </c>
      <c r="AX143" s="11" t="s">
        <v>25</v>
      </c>
      <c r="AY143" s="251" t="s">
        <v>183</v>
      </c>
    </row>
    <row r="144" spans="2:63" s="10" customFormat="1" ht="29.85" customHeight="1">
      <c r="B144" s="218"/>
      <c r="C144" s="219"/>
      <c r="D144" s="228" t="s">
        <v>149</v>
      </c>
      <c r="E144" s="228"/>
      <c r="F144" s="228"/>
      <c r="G144" s="228"/>
      <c r="H144" s="228"/>
      <c r="I144" s="228"/>
      <c r="J144" s="228"/>
      <c r="K144" s="228"/>
      <c r="L144" s="228"/>
      <c r="M144" s="228"/>
      <c r="N144" s="229">
        <f>BK144</f>
        <v>0</v>
      </c>
      <c r="O144" s="230"/>
      <c r="P144" s="230"/>
      <c r="Q144" s="230"/>
      <c r="R144" s="221"/>
      <c r="T144" s="222"/>
      <c r="U144" s="219"/>
      <c r="V144" s="219"/>
      <c r="W144" s="223">
        <f>SUM(W145:W171)</f>
        <v>0</v>
      </c>
      <c r="X144" s="219"/>
      <c r="Y144" s="223">
        <f>SUM(Y145:Y171)</f>
        <v>0.2810966</v>
      </c>
      <c r="Z144" s="219"/>
      <c r="AA144" s="224">
        <f>SUM(AA145:AA171)</f>
        <v>20.715042000000004</v>
      </c>
      <c r="AR144" s="225" t="s">
        <v>25</v>
      </c>
      <c r="AT144" s="226" t="s">
        <v>84</v>
      </c>
      <c r="AU144" s="226" t="s">
        <v>25</v>
      </c>
      <c r="AY144" s="225" t="s">
        <v>183</v>
      </c>
      <c r="BK144" s="227">
        <f>SUM(BK145:BK171)</f>
        <v>0</v>
      </c>
    </row>
    <row r="145" spans="2:65" s="1" customFormat="1" ht="38.25" customHeight="1">
      <c r="B145" s="49"/>
      <c r="C145" s="231" t="s">
        <v>212</v>
      </c>
      <c r="D145" s="231" t="s">
        <v>184</v>
      </c>
      <c r="E145" s="232" t="s">
        <v>213</v>
      </c>
      <c r="F145" s="233" t="s">
        <v>214</v>
      </c>
      <c r="G145" s="233"/>
      <c r="H145" s="233"/>
      <c r="I145" s="233"/>
      <c r="J145" s="234" t="s">
        <v>194</v>
      </c>
      <c r="K145" s="235">
        <v>7.5</v>
      </c>
      <c r="L145" s="236">
        <v>0</v>
      </c>
      <c r="M145" s="237"/>
      <c r="N145" s="238">
        <f>ROUND(L145*K145,2)</f>
        <v>0</v>
      </c>
      <c r="O145" s="238"/>
      <c r="P145" s="238"/>
      <c r="Q145" s="238"/>
      <c r="R145" s="51"/>
      <c r="T145" s="239" t="s">
        <v>23</v>
      </c>
      <c r="U145" s="59" t="s">
        <v>50</v>
      </c>
      <c r="V145" s="50"/>
      <c r="W145" s="240">
        <f>V145*K145</f>
        <v>0</v>
      </c>
      <c r="X145" s="240">
        <v>0</v>
      </c>
      <c r="Y145" s="240">
        <f>X145*K145</f>
        <v>0</v>
      </c>
      <c r="Z145" s="240">
        <v>0</v>
      </c>
      <c r="AA145" s="241">
        <f>Z145*K145</f>
        <v>0</v>
      </c>
      <c r="AR145" s="25" t="s">
        <v>188</v>
      </c>
      <c r="AT145" s="25" t="s">
        <v>184</v>
      </c>
      <c r="AU145" s="25" t="s">
        <v>95</v>
      </c>
      <c r="AY145" s="25" t="s">
        <v>183</v>
      </c>
      <c r="BE145" s="156">
        <f>IF(U145="základní",N145,0)</f>
        <v>0</v>
      </c>
      <c r="BF145" s="156">
        <f>IF(U145="snížená",N145,0)</f>
        <v>0</v>
      </c>
      <c r="BG145" s="156">
        <f>IF(U145="zákl. přenesená",N145,0)</f>
        <v>0</v>
      </c>
      <c r="BH145" s="156">
        <f>IF(U145="sníž. přenesená",N145,0)</f>
        <v>0</v>
      </c>
      <c r="BI145" s="156">
        <f>IF(U145="nulová",N145,0)</f>
        <v>0</v>
      </c>
      <c r="BJ145" s="25" t="s">
        <v>25</v>
      </c>
      <c r="BK145" s="156">
        <f>ROUND(L145*K145,2)</f>
        <v>0</v>
      </c>
      <c r="BL145" s="25" t="s">
        <v>188</v>
      </c>
      <c r="BM145" s="25" t="s">
        <v>215</v>
      </c>
    </row>
    <row r="146" spans="2:51" s="12" customFormat="1" ht="16.5" customHeight="1">
      <c r="B146" s="252"/>
      <c r="C146" s="253"/>
      <c r="D146" s="253"/>
      <c r="E146" s="254" t="s">
        <v>23</v>
      </c>
      <c r="F146" s="255" t="s">
        <v>216</v>
      </c>
      <c r="G146" s="256"/>
      <c r="H146" s="256"/>
      <c r="I146" s="256"/>
      <c r="J146" s="253"/>
      <c r="K146" s="254" t="s">
        <v>23</v>
      </c>
      <c r="L146" s="253"/>
      <c r="M146" s="253"/>
      <c r="N146" s="253"/>
      <c r="O146" s="253"/>
      <c r="P146" s="253"/>
      <c r="Q146" s="253"/>
      <c r="R146" s="257"/>
      <c r="T146" s="258"/>
      <c r="U146" s="253"/>
      <c r="V146" s="253"/>
      <c r="W146" s="253"/>
      <c r="X146" s="253"/>
      <c r="Y146" s="253"/>
      <c r="Z146" s="253"/>
      <c r="AA146" s="259"/>
      <c r="AT146" s="260" t="s">
        <v>191</v>
      </c>
      <c r="AU146" s="260" t="s">
        <v>95</v>
      </c>
      <c r="AV146" s="12" t="s">
        <v>25</v>
      </c>
      <c r="AW146" s="12" t="s">
        <v>41</v>
      </c>
      <c r="AX146" s="12" t="s">
        <v>85</v>
      </c>
      <c r="AY146" s="260" t="s">
        <v>183</v>
      </c>
    </row>
    <row r="147" spans="2:51" s="11" customFormat="1" ht="16.5" customHeight="1">
      <c r="B147" s="242"/>
      <c r="C147" s="243"/>
      <c r="D147" s="243"/>
      <c r="E147" s="244" t="s">
        <v>23</v>
      </c>
      <c r="F147" s="261" t="s">
        <v>217</v>
      </c>
      <c r="G147" s="243"/>
      <c r="H147" s="243"/>
      <c r="I147" s="243"/>
      <c r="J147" s="243"/>
      <c r="K147" s="247">
        <v>7.5</v>
      </c>
      <c r="L147" s="243"/>
      <c r="M147" s="243"/>
      <c r="N147" s="243"/>
      <c r="O147" s="243"/>
      <c r="P147" s="243"/>
      <c r="Q147" s="243"/>
      <c r="R147" s="248"/>
      <c r="T147" s="249"/>
      <c r="U147" s="243"/>
      <c r="V147" s="243"/>
      <c r="W147" s="243"/>
      <c r="X147" s="243"/>
      <c r="Y147" s="243"/>
      <c r="Z147" s="243"/>
      <c r="AA147" s="250"/>
      <c r="AT147" s="251" t="s">
        <v>191</v>
      </c>
      <c r="AU147" s="251" t="s">
        <v>95</v>
      </c>
      <c r="AV147" s="11" t="s">
        <v>95</v>
      </c>
      <c r="AW147" s="11" t="s">
        <v>41</v>
      </c>
      <c r="AX147" s="11" t="s">
        <v>85</v>
      </c>
      <c r="AY147" s="251" t="s">
        <v>183</v>
      </c>
    </row>
    <row r="148" spans="2:51" s="13" customFormat="1" ht="16.5" customHeight="1">
      <c r="B148" s="262"/>
      <c r="C148" s="263"/>
      <c r="D148" s="263"/>
      <c r="E148" s="264" t="s">
        <v>23</v>
      </c>
      <c r="F148" s="265" t="s">
        <v>218</v>
      </c>
      <c r="G148" s="263"/>
      <c r="H148" s="263"/>
      <c r="I148" s="263"/>
      <c r="J148" s="263"/>
      <c r="K148" s="266">
        <v>7.5</v>
      </c>
      <c r="L148" s="263"/>
      <c r="M148" s="263"/>
      <c r="N148" s="263"/>
      <c r="O148" s="263"/>
      <c r="P148" s="263"/>
      <c r="Q148" s="263"/>
      <c r="R148" s="267"/>
      <c r="T148" s="268"/>
      <c r="U148" s="263"/>
      <c r="V148" s="263"/>
      <c r="W148" s="263"/>
      <c r="X148" s="263"/>
      <c r="Y148" s="263"/>
      <c r="Z148" s="263"/>
      <c r="AA148" s="269"/>
      <c r="AT148" s="270" t="s">
        <v>191</v>
      </c>
      <c r="AU148" s="270" t="s">
        <v>95</v>
      </c>
      <c r="AV148" s="13" t="s">
        <v>188</v>
      </c>
      <c r="AW148" s="13" t="s">
        <v>41</v>
      </c>
      <c r="AX148" s="13" t="s">
        <v>25</v>
      </c>
      <c r="AY148" s="270" t="s">
        <v>183</v>
      </c>
    </row>
    <row r="149" spans="2:65" s="1" customFormat="1" ht="38.25" customHeight="1">
      <c r="B149" s="49"/>
      <c r="C149" s="231" t="s">
        <v>219</v>
      </c>
      <c r="D149" s="231" t="s">
        <v>184</v>
      </c>
      <c r="E149" s="232" t="s">
        <v>220</v>
      </c>
      <c r="F149" s="233" t="s">
        <v>221</v>
      </c>
      <c r="G149" s="233"/>
      <c r="H149" s="233"/>
      <c r="I149" s="233"/>
      <c r="J149" s="234" t="s">
        <v>194</v>
      </c>
      <c r="K149" s="235">
        <v>112.5</v>
      </c>
      <c r="L149" s="236">
        <v>0</v>
      </c>
      <c r="M149" s="237"/>
      <c r="N149" s="238">
        <f>ROUND(L149*K149,2)</f>
        <v>0</v>
      </c>
      <c r="O149" s="238"/>
      <c r="P149" s="238"/>
      <c r="Q149" s="238"/>
      <c r="R149" s="51"/>
      <c r="T149" s="239" t="s">
        <v>23</v>
      </c>
      <c r="U149" s="59" t="s">
        <v>50</v>
      </c>
      <c r="V149" s="50"/>
      <c r="W149" s="240">
        <f>V149*K149</f>
        <v>0</v>
      </c>
      <c r="X149" s="240">
        <v>0</v>
      </c>
      <c r="Y149" s="240">
        <f>X149*K149</f>
        <v>0</v>
      </c>
      <c r="Z149" s="240">
        <v>0</v>
      </c>
      <c r="AA149" s="241">
        <f>Z149*K149</f>
        <v>0</v>
      </c>
      <c r="AR149" s="25" t="s">
        <v>188</v>
      </c>
      <c r="AT149" s="25" t="s">
        <v>184</v>
      </c>
      <c r="AU149" s="25" t="s">
        <v>95</v>
      </c>
      <c r="AY149" s="25" t="s">
        <v>183</v>
      </c>
      <c r="BE149" s="156">
        <f>IF(U149="základní",N149,0)</f>
        <v>0</v>
      </c>
      <c r="BF149" s="156">
        <f>IF(U149="snížená",N149,0)</f>
        <v>0</v>
      </c>
      <c r="BG149" s="156">
        <f>IF(U149="zákl. přenesená",N149,0)</f>
        <v>0</v>
      </c>
      <c r="BH149" s="156">
        <f>IF(U149="sníž. přenesená",N149,0)</f>
        <v>0</v>
      </c>
      <c r="BI149" s="156">
        <f>IF(U149="nulová",N149,0)</f>
        <v>0</v>
      </c>
      <c r="BJ149" s="25" t="s">
        <v>25</v>
      </c>
      <c r="BK149" s="156">
        <f>ROUND(L149*K149,2)</f>
        <v>0</v>
      </c>
      <c r="BL149" s="25" t="s">
        <v>188</v>
      </c>
      <c r="BM149" s="25" t="s">
        <v>222</v>
      </c>
    </row>
    <row r="150" spans="2:51" s="11" customFormat="1" ht="16.5" customHeight="1">
      <c r="B150" s="242"/>
      <c r="C150" s="243"/>
      <c r="D150" s="243"/>
      <c r="E150" s="244" t="s">
        <v>23</v>
      </c>
      <c r="F150" s="245" t="s">
        <v>223</v>
      </c>
      <c r="G150" s="246"/>
      <c r="H150" s="246"/>
      <c r="I150" s="246"/>
      <c r="J150" s="243"/>
      <c r="K150" s="247">
        <v>112.5</v>
      </c>
      <c r="L150" s="243"/>
      <c r="M150" s="243"/>
      <c r="N150" s="243"/>
      <c r="O150" s="243"/>
      <c r="P150" s="243"/>
      <c r="Q150" s="243"/>
      <c r="R150" s="248"/>
      <c r="T150" s="249"/>
      <c r="U150" s="243"/>
      <c r="V150" s="243"/>
      <c r="W150" s="243"/>
      <c r="X150" s="243"/>
      <c r="Y150" s="243"/>
      <c r="Z150" s="243"/>
      <c r="AA150" s="250"/>
      <c r="AT150" s="251" t="s">
        <v>191</v>
      </c>
      <c r="AU150" s="251" t="s">
        <v>95</v>
      </c>
      <c r="AV150" s="11" t="s">
        <v>95</v>
      </c>
      <c r="AW150" s="11" t="s">
        <v>41</v>
      </c>
      <c r="AX150" s="11" t="s">
        <v>25</v>
      </c>
      <c r="AY150" s="251" t="s">
        <v>183</v>
      </c>
    </row>
    <row r="151" spans="2:65" s="1" customFormat="1" ht="38.25" customHeight="1">
      <c r="B151" s="49"/>
      <c r="C151" s="231" t="s">
        <v>224</v>
      </c>
      <c r="D151" s="231" t="s">
        <v>184</v>
      </c>
      <c r="E151" s="232" t="s">
        <v>225</v>
      </c>
      <c r="F151" s="233" t="s">
        <v>226</v>
      </c>
      <c r="G151" s="233"/>
      <c r="H151" s="233"/>
      <c r="I151" s="233"/>
      <c r="J151" s="234" t="s">
        <v>194</v>
      </c>
      <c r="K151" s="235">
        <v>7.5</v>
      </c>
      <c r="L151" s="236">
        <v>0</v>
      </c>
      <c r="M151" s="237"/>
      <c r="N151" s="238">
        <f>ROUND(L151*K151,2)</f>
        <v>0</v>
      </c>
      <c r="O151" s="238"/>
      <c r="P151" s="238"/>
      <c r="Q151" s="238"/>
      <c r="R151" s="51"/>
      <c r="T151" s="239" t="s">
        <v>23</v>
      </c>
      <c r="U151" s="59" t="s">
        <v>50</v>
      </c>
      <c r="V151" s="50"/>
      <c r="W151" s="240">
        <f>V151*K151</f>
        <v>0</v>
      </c>
      <c r="X151" s="240">
        <v>0</v>
      </c>
      <c r="Y151" s="240">
        <f>X151*K151</f>
        <v>0</v>
      </c>
      <c r="Z151" s="240">
        <v>0</v>
      </c>
      <c r="AA151" s="241">
        <f>Z151*K151</f>
        <v>0</v>
      </c>
      <c r="AR151" s="25" t="s">
        <v>188</v>
      </c>
      <c r="AT151" s="25" t="s">
        <v>184</v>
      </c>
      <c r="AU151" s="25" t="s">
        <v>95</v>
      </c>
      <c r="AY151" s="25" t="s">
        <v>183</v>
      </c>
      <c r="BE151" s="156">
        <f>IF(U151="základní",N151,0)</f>
        <v>0</v>
      </c>
      <c r="BF151" s="156">
        <f>IF(U151="snížená",N151,0)</f>
        <v>0</v>
      </c>
      <c r="BG151" s="156">
        <f>IF(U151="zákl. přenesená",N151,0)</f>
        <v>0</v>
      </c>
      <c r="BH151" s="156">
        <f>IF(U151="sníž. přenesená",N151,0)</f>
        <v>0</v>
      </c>
      <c r="BI151" s="156">
        <f>IF(U151="nulová",N151,0)</f>
        <v>0</v>
      </c>
      <c r="BJ151" s="25" t="s">
        <v>25</v>
      </c>
      <c r="BK151" s="156">
        <f>ROUND(L151*K151,2)</f>
        <v>0</v>
      </c>
      <c r="BL151" s="25" t="s">
        <v>188</v>
      </c>
      <c r="BM151" s="25" t="s">
        <v>227</v>
      </c>
    </row>
    <row r="152" spans="2:65" s="1" customFormat="1" ht="38.25" customHeight="1">
      <c r="B152" s="49"/>
      <c r="C152" s="231" t="s">
        <v>228</v>
      </c>
      <c r="D152" s="231" t="s">
        <v>184</v>
      </c>
      <c r="E152" s="232" t="s">
        <v>229</v>
      </c>
      <c r="F152" s="233" t="s">
        <v>230</v>
      </c>
      <c r="G152" s="233"/>
      <c r="H152" s="233"/>
      <c r="I152" s="233"/>
      <c r="J152" s="234" t="s">
        <v>194</v>
      </c>
      <c r="K152" s="235">
        <v>113.82</v>
      </c>
      <c r="L152" s="236">
        <v>0</v>
      </c>
      <c r="M152" s="237"/>
      <c r="N152" s="238">
        <f>ROUND(L152*K152,2)</f>
        <v>0</v>
      </c>
      <c r="O152" s="238"/>
      <c r="P152" s="238"/>
      <c r="Q152" s="238"/>
      <c r="R152" s="51"/>
      <c r="T152" s="239" t="s">
        <v>23</v>
      </c>
      <c r="U152" s="59" t="s">
        <v>50</v>
      </c>
      <c r="V152" s="50"/>
      <c r="W152" s="240">
        <f>V152*K152</f>
        <v>0</v>
      </c>
      <c r="X152" s="240">
        <v>0.00013</v>
      </c>
      <c r="Y152" s="240">
        <f>X152*K152</f>
        <v>0.014796599999999998</v>
      </c>
      <c r="Z152" s="240">
        <v>0</v>
      </c>
      <c r="AA152" s="241">
        <f>Z152*K152</f>
        <v>0</v>
      </c>
      <c r="AR152" s="25" t="s">
        <v>188</v>
      </c>
      <c r="AT152" s="25" t="s">
        <v>184</v>
      </c>
      <c r="AU152" s="25" t="s">
        <v>95</v>
      </c>
      <c r="AY152" s="25" t="s">
        <v>183</v>
      </c>
      <c r="BE152" s="156">
        <f>IF(U152="základní",N152,0)</f>
        <v>0</v>
      </c>
      <c r="BF152" s="156">
        <f>IF(U152="snížená",N152,0)</f>
        <v>0</v>
      </c>
      <c r="BG152" s="156">
        <f>IF(U152="zákl. přenesená",N152,0)</f>
        <v>0</v>
      </c>
      <c r="BH152" s="156">
        <f>IF(U152="sníž. přenesená",N152,0)</f>
        <v>0</v>
      </c>
      <c r="BI152" s="156">
        <f>IF(U152="nulová",N152,0)</f>
        <v>0</v>
      </c>
      <c r="BJ152" s="25" t="s">
        <v>25</v>
      </c>
      <c r="BK152" s="156">
        <f>ROUND(L152*K152,2)</f>
        <v>0</v>
      </c>
      <c r="BL152" s="25" t="s">
        <v>188</v>
      </c>
      <c r="BM152" s="25" t="s">
        <v>231</v>
      </c>
    </row>
    <row r="153" spans="2:51" s="11" customFormat="1" ht="16.5" customHeight="1">
      <c r="B153" s="242"/>
      <c r="C153" s="243"/>
      <c r="D153" s="243"/>
      <c r="E153" s="244" t="s">
        <v>23</v>
      </c>
      <c r="F153" s="245" t="s">
        <v>232</v>
      </c>
      <c r="G153" s="246"/>
      <c r="H153" s="246"/>
      <c r="I153" s="246"/>
      <c r="J153" s="243"/>
      <c r="K153" s="247">
        <v>113.82</v>
      </c>
      <c r="L153" s="243"/>
      <c r="M153" s="243"/>
      <c r="N153" s="243"/>
      <c r="O153" s="243"/>
      <c r="P153" s="243"/>
      <c r="Q153" s="243"/>
      <c r="R153" s="248"/>
      <c r="T153" s="249"/>
      <c r="U153" s="243"/>
      <c r="V153" s="243"/>
      <c r="W153" s="243"/>
      <c r="X153" s="243"/>
      <c r="Y153" s="243"/>
      <c r="Z153" s="243"/>
      <c r="AA153" s="250"/>
      <c r="AT153" s="251" t="s">
        <v>191</v>
      </c>
      <c r="AU153" s="251" t="s">
        <v>95</v>
      </c>
      <c r="AV153" s="11" t="s">
        <v>95</v>
      </c>
      <c r="AW153" s="11" t="s">
        <v>41</v>
      </c>
      <c r="AX153" s="11" t="s">
        <v>25</v>
      </c>
      <c r="AY153" s="251" t="s">
        <v>183</v>
      </c>
    </row>
    <row r="154" spans="2:65" s="1" customFormat="1" ht="25.5" customHeight="1">
      <c r="B154" s="49"/>
      <c r="C154" s="231" t="s">
        <v>30</v>
      </c>
      <c r="D154" s="231" t="s">
        <v>184</v>
      </c>
      <c r="E154" s="232" t="s">
        <v>233</v>
      </c>
      <c r="F154" s="233" t="s">
        <v>234</v>
      </c>
      <c r="G154" s="233"/>
      <c r="H154" s="233"/>
      <c r="I154" s="233"/>
      <c r="J154" s="234" t="s">
        <v>187</v>
      </c>
      <c r="K154" s="235">
        <v>3.341</v>
      </c>
      <c r="L154" s="236">
        <v>0</v>
      </c>
      <c r="M154" s="237"/>
      <c r="N154" s="238">
        <f>ROUND(L154*K154,2)</f>
        <v>0</v>
      </c>
      <c r="O154" s="238"/>
      <c r="P154" s="238"/>
      <c r="Q154" s="238"/>
      <c r="R154" s="51"/>
      <c r="T154" s="239" t="s">
        <v>23</v>
      </c>
      <c r="U154" s="59" t="s">
        <v>50</v>
      </c>
      <c r="V154" s="50"/>
      <c r="W154" s="240">
        <f>V154*K154</f>
        <v>0</v>
      </c>
      <c r="X154" s="240">
        <v>0</v>
      </c>
      <c r="Y154" s="240">
        <f>X154*K154</f>
        <v>0</v>
      </c>
      <c r="Z154" s="240">
        <v>1.594</v>
      </c>
      <c r="AA154" s="241">
        <f>Z154*K154</f>
        <v>5.325554</v>
      </c>
      <c r="AR154" s="25" t="s">
        <v>188</v>
      </c>
      <c r="AT154" s="25" t="s">
        <v>184</v>
      </c>
      <c r="AU154" s="25" t="s">
        <v>95</v>
      </c>
      <c r="AY154" s="25" t="s">
        <v>183</v>
      </c>
      <c r="BE154" s="156">
        <f>IF(U154="základní",N154,0)</f>
        <v>0</v>
      </c>
      <c r="BF154" s="156">
        <f>IF(U154="snížená",N154,0)</f>
        <v>0</v>
      </c>
      <c r="BG154" s="156">
        <f>IF(U154="zákl. přenesená",N154,0)</f>
        <v>0</v>
      </c>
      <c r="BH154" s="156">
        <f>IF(U154="sníž. přenesená",N154,0)</f>
        <v>0</v>
      </c>
      <c r="BI154" s="156">
        <f>IF(U154="nulová",N154,0)</f>
        <v>0</v>
      </c>
      <c r="BJ154" s="25" t="s">
        <v>25</v>
      </c>
      <c r="BK154" s="156">
        <f>ROUND(L154*K154,2)</f>
        <v>0</v>
      </c>
      <c r="BL154" s="25" t="s">
        <v>188</v>
      </c>
      <c r="BM154" s="25" t="s">
        <v>235</v>
      </c>
    </row>
    <row r="155" spans="2:51" s="11" customFormat="1" ht="16.5" customHeight="1">
      <c r="B155" s="242"/>
      <c r="C155" s="243"/>
      <c r="D155" s="243"/>
      <c r="E155" s="244" t="s">
        <v>23</v>
      </c>
      <c r="F155" s="245" t="s">
        <v>236</v>
      </c>
      <c r="G155" s="246"/>
      <c r="H155" s="246"/>
      <c r="I155" s="246"/>
      <c r="J155" s="243"/>
      <c r="K155" s="247">
        <v>3.341</v>
      </c>
      <c r="L155" s="243"/>
      <c r="M155" s="243"/>
      <c r="N155" s="243"/>
      <c r="O155" s="243"/>
      <c r="P155" s="243"/>
      <c r="Q155" s="243"/>
      <c r="R155" s="248"/>
      <c r="T155" s="249"/>
      <c r="U155" s="243"/>
      <c r="V155" s="243"/>
      <c r="W155" s="243"/>
      <c r="X155" s="243"/>
      <c r="Y155" s="243"/>
      <c r="Z155" s="243"/>
      <c r="AA155" s="250"/>
      <c r="AT155" s="251" t="s">
        <v>191</v>
      </c>
      <c r="AU155" s="251" t="s">
        <v>95</v>
      </c>
      <c r="AV155" s="11" t="s">
        <v>95</v>
      </c>
      <c r="AW155" s="11" t="s">
        <v>41</v>
      </c>
      <c r="AX155" s="11" t="s">
        <v>25</v>
      </c>
      <c r="AY155" s="251" t="s">
        <v>183</v>
      </c>
    </row>
    <row r="156" spans="2:65" s="1" customFormat="1" ht="38.25" customHeight="1">
      <c r="B156" s="49"/>
      <c r="C156" s="231" t="s">
        <v>237</v>
      </c>
      <c r="D156" s="231" t="s">
        <v>184</v>
      </c>
      <c r="E156" s="232" t="s">
        <v>238</v>
      </c>
      <c r="F156" s="233" t="s">
        <v>239</v>
      </c>
      <c r="G156" s="233"/>
      <c r="H156" s="233"/>
      <c r="I156" s="233"/>
      <c r="J156" s="234" t="s">
        <v>187</v>
      </c>
      <c r="K156" s="235">
        <v>6.066</v>
      </c>
      <c r="L156" s="236">
        <v>0</v>
      </c>
      <c r="M156" s="237"/>
      <c r="N156" s="238">
        <f>ROUND(L156*K156,2)</f>
        <v>0</v>
      </c>
      <c r="O156" s="238"/>
      <c r="P156" s="238"/>
      <c r="Q156" s="238"/>
      <c r="R156" s="51"/>
      <c r="T156" s="239" t="s">
        <v>23</v>
      </c>
      <c r="U156" s="59" t="s">
        <v>50</v>
      </c>
      <c r="V156" s="50"/>
      <c r="W156" s="240">
        <f>V156*K156</f>
        <v>0</v>
      </c>
      <c r="X156" s="240">
        <v>0</v>
      </c>
      <c r="Y156" s="240">
        <f>X156*K156</f>
        <v>0</v>
      </c>
      <c r="Z156" s="240">
        <v>2.2</v>
      </c>
      <c r="AA156" s="241">
        <f>Z156*K156</f>
        <v>13.3452</v>
      </c>
      <c r="AR156" s="25" t="s">
        <v>188</v>
      </c>
      <c r="AT156" s="25" t="s">
        <v>184</v>
      </c>
      <c r="AU156" s="25" t="s">
        <v>95</v>
      </c>
      <c r="AY156" s="25" t="s">
        <v>183</v>
      </c>
      <c r="BE156" s="156">
        <f>IF(U156="základní",N156,0)</f>
        <v>0</v>
      </c>
      <c r="BF156" s="156">
        <f>IF(U156="snížená",N156,0)</f>
        <v>0</v>
      </c>
      <c r="BG156" s="156">
        <f>IF(U156="zákl. přenesená",N156,0)</f>
        <v>0</v>
      </c>
      <c r="BH156" s="156">
        <f>IF(U156="sníž. přenesená",N156,0)</f>
        <v>0</v>
      </c>
      <c r="BI156" s="156">
        <f>IF(U156="nulová",N156,0)</f>
        <v>0</v>
      </c>
      <c r="BJ156" s="25" t="s">
        <v>25</v>
      </c>
      <c r="BK156" s="156">
        <f>ROUND(L156*K156,2)</f>
        <v>0</v>
      </c>
      <c r="BL156" s="25" t="s">
        <v>188</v>
      </c>
      <c r="BM156" s="25" t="s">
        <v>240</v>
      </c>
    </row>
    <row r="157" spans="2:51" s="12" customFormat="1" ht="16.5" customHeight="1">
      <c r="B157" s="252"/>
      <c r="C157" s="253"/>
      <c r="D157" s="253"/>
      <c r="E157" s="254" t="s">
        <v>23</v>
      </c>
      <c r="F157" s="255" t="s">
        <v>241</v>
      </c>
      <c r="G157" s="256"/>
      <c r="H157" s="256"/>
      <c r="I157" s="256"/>
      <c r="J157" s="253"/>
      <c r="K157" s="254" t="s">
        <v>23</v>
      </c>
      <c r="L157" s="253"/>
      <c r="M157" s="253"/>
      <c r="N157" s="253"/>
      <c r="O157" s="253"/>
      <c r="P157" s="253"/>
      <c r="Q157" s="253"/>
      <c r="R157" s="257"/>
      <c r="T157" s="258"/>
      <c r="U157" s="253"/>
      <c r="V157" s="253"/>
      <c r="W157" s="253"/>
      <c r="X157" s="253"/>
      <c r="Y157" s="253"/>
      <c r="Z157" s="253"/>
      <c r="AA157" s="259"/>
      <c r="AT157" s="260" t="s">
        <v>191</v>
      </c>
      <c r="AU157" s="260" t="s">
        <v>95</v>
      </c>
      <c r="AV157" s="12" t="s">
        <v>25</v>
      </c>
      <c r="AW157" s="12" t="s">
        <v>41</v>
      </c>
      <c r="AX157" s="12" t="s">
        <v>85</v>
      </c>
      <c r="AY157" s="260" t="s">
        <v>183</v>
      </c>
    </row>
    <row r="158" spans="2:51" s="11" customFormat="1" ht="16.5" customHeight="1">
      <c r="B158" s="242"/>
      <c r="C158" s="243"/>
      <c r="D158" s="243"/>
      <c r="E158" s="244" t="s">
        <v>23</v>
      </c>
      <c r="F158" s="261" t="s">
        <v>242</v>
      </c>
      <c r="G158" s="243"/>
      <c r="H158" s="243"/>
      <c r="I158" s="243"/>
      <c r="J158" s="243"/>
      <c r="K158" s="247">
        <v>6.066</v>
      </c>
      <c r="L158" s="243"/>
      <c r="M158" s="243"/>
      <c r="N158" s="243"/>
      <c r="O158" s="243"/>
      <c r="P158" s="243"/>
      <c r="Q158" s="243"/>
      <c r="R158" s="248"/>
      <c r="T158" s="249"/>
      <c r="U158" s="243"/>
      <c r="V158" s="243"/>
      <c r="W158" s="243"/>
      <c r="X158" s="243"/>
      <c r="Y158" s="243"/>
      <c r="Z158" s="243"/>
      <c r="AA158" s="250"/>
      <c r="AT158" s="251" t="s">
        <v>191</v>
      </c>
      <c r="AU158" s="251" t="s">
        <v>95</v>
      </c>
      <c r="AV158" s="11" t="s">
        <v>95</v>
      </c>
      <c r="AW158" s="11" t="s">
        <v>41</v>
      </c>
      <c r="AX158" s="11" t="s">
        <v>25</v>
      </c>
      <c r="AY158" s="251" t="s">
        <v>183</v>
      </c>
    </row>
    <row r="159" spans="2:65" s="1" customFormat="1" ht="25.5" customHeight="1">
      <c r="B159" s="49"/>
      <c r="C159" s="231" t="s">
        <v>243</v>
      </c>
      <c r="D159" s="231" t="s">
        <v>184</v>
      </c>
      <c r="E159" s="232" t="s">
        <v>244</v>
      </c>
      <c r="F159" s="233" t="s">
        <v>245</v>
      </c>
      <c r="G159" s="233"/>
      <c r="H159" s="233"/>
      <c r="I159" s="233"/>
      <c r="J159" s="234" t="s">
        <v>194</v>
      </c>
      <c r="K159" s="235">
        <v>3.52</v>
      </c>
      <c r="L159" s="236">
        <v>0</v>
      </c>
      <c r="M159" s="237"/>
      <c r="N159" s="238">
        <f>ROUND(L159*K159,2)</f>
        <v>0</v>
      </c>
      <c r="O159" s="238"/>
      <c r="P159" s="238"/>
      <c r="Q159" s="238"/>
      <c r="R159" s="51"/>
      <c r="T159" s="239" t="s">
        <v>23</v>
      </c>
      <c r="U159" s="59" t="s">
        <v>50</v>
      </c>
      <c r="V159" s="50"/>
      <c r="W159" s="240">
        <f>V159*K159</f>
        <v>0</v>
      </c>
      <c r="X159" s="240">
        <v>0</v>
      </c>
      <c r="Y159" s="240">
        <f>X159*K159</f>
        <v>0</v>
      </c>
      <c r="Z159" s="240">
        <v>0.062</v>
      </c>
      <c r="AA159" s="241">
        <f>Z159*K159</f>
        <v>0.21824</v>
      </c>
      <c r="AR159" s="25" t="s">
        <v>188</v>
      </c>
      <c r="AT159" s="25" t="s">
        <v>184</v>
      </c>
      <c r="AU159" s="25" t="s">
        <v>95</v>
      </c>
      <c r="AY159" s="25" t="s">
        <v>183</v>
      </c>
      <c r="BE159" s="156">
        <f>IF(U159="základní",N159,0)</f>
        <v>0</v>
      </c>
      <c r="BF159" s="156">
        <f>IF(U159="snížená",N159,0)</f>
        <v>0</v>
      </c>
      <c r="BG159" s="156">
        <f>IF(U159="zákl. přenesená",N159,0)</f>
        <v>0</v>
      </c>
      <c r="BH159" s="156">
        <f>IF(U159="sníž. přenesená",N159,0)</f>
        <v>0</v>
      </c>
      <c r="BI159" s="156">
        <f>IF(U159="nulová",N159,0)</f>
        <v>0</v>
      </c>
      <c r="BJ159" s="25" t="s">
        <v>25</v>
      </c>
      <c r="BK159" s="156">
        <f>ROUND(L159*K159,2)</f>
        <v>0</v>
      </c>
      <c r="BL159" s="25" t="s">
        <v>188</v>
      </c>
      <c r="BM159" s="25" t="s">
        <v>246</v>
      </c>
    </row>
    <row r="160" spans="2:51" s="11" customFormat="1" ht="16.5" customHeight="1">
      <c r="B160" s="242"/>
      <c r="C160" s="243"/>
      <c r="D160" s="243"/>
      <c r="E160" s="244" t="s">
        <v>23</v>
      </c>
      <c r="F160" s="245" t="s">
        <v>247</v>
      </c>
      <c r="G160" s="246"/>
      <c r="H160" s="246"/>
      <c r="I160" s="246"/>
      <c r="J160" s="243"/>
      <c r="K160" s="247">
        <v>3.52</v>
      </c>
      <c r="L160" s="243"/>
      <c r="M160" s="243"/>
      <c r="N160" s="243"/>
      <c r="O160" s="243"/>
      <c r="P160" s="243"/>
      <c r="Q160" s="243"/>
      <c r="R160" s="248"/>
      <c r="T160" s="249"/>
      <c r="U160" s="243"/>
      <c r="V160" s="243"/>
      <c r="W160" s="243"/>
      <c r="X160" s="243"/>
      <c r="Y160" s="243"/>
      <c r="Z160" s="243"/>
      <c r="AA160" s="250"/>
      <c r="AT160" s="251" t="s">
        <v>191</v>
      </c>
      <c r="AU160" s="251" t="s">
        <v>95</v>
      </c>
      <c r="AV160" s="11" t="s">
        <v>95</v>
      </c>
      <c r="AW160" s="11" t="s">
        <v>41</v>
      </c>
      <c r="AX160" s="11" t="s">
        <v>25</v>
      </c>
      <c r="AY160" s="251" t="s">
        <v>183</v>
      </c>
    </row>
    <row r="161" spans="2:65" s="1" customFormat="1" ht="25.5" customHeight="1">
      <c r="B161" s="49"/>
      <c r="C161" s="231" t="s">
        <v>248</v>
      </c>
      <c r="D161" s="231" t="s">
        <v>184</v>
      </c>
      <c r="E161" s="232" t="s">
        <v>249</v>
      </c>
      <c r="F161" s="233" t="s">
        <v>250</v>
      </c>
      <c r="G161" s="233"/>
      <c r="H161" s="233"/>
      <c r="I161" s="233"/>
      <c r="J161" s="234" t="s">
        <v>194</v>
      </c>
      <c r="K161" s="235">
        <v>19.572</v>
      </c>
      <c r="L161" s="236">
        <v>0</v>
      </c>
      <c r="M161" s="237"/>
      <c r="N161" s="238">
        <f>ROUND(L161*K161,2)</f>
        <v>0</v>
      </c>
      <c r="O161" s="238"/>
      <c r="P161" s="238"/>
      <c r="Q161" s="238"/>
      <c r="R161" s="51"/>
      <c r="T161" s="239" t="s">
        <v>23</v>
      </c>
      <c r="U161" s="59" t="s">
        <v>50</v>
      </c>
      <c r="V161" s="50"/>
      <c r="W161" s="240">
        <f>V161*K161</f>
        <v>0</v>
      </c>
      <c r="X161" s="240">
        <v>0</v>
      </c>
      <c r="Y161" s="240">
        <f>X161*K161</f>
        <v>0</v>
      </c>
      <c r="Z161" s="240">
        <v>0.054</v>
      </c>
      <c r="AA161" s="241">
        <f>Z161*K161</f>
        <v>1.056888</v>
      </c>
      <c r="AR161" s="25" t="s">
        <v>188</v>
      </c>
      <c r="AT161" s="25" t="s">
        <v>184</v>
      </c>
      <c r="AU161" s="25" t="s">
        <v>95</v>
      </c>
      <c r="AY161" s="25" t="s">
        <v>183</v>
      </c>
      <c r="BE161" s="156">
        <f>IF(U161="základní",N161,0)</f>
        <v>0</v>
      </c>
      <c r="BF161" s="156">
        <f>IF(U161="snížená",N161,0)</f>
        <v>0</v>
      </c>
      <c r="BG161" s="156">
        <f>IF(U161="zákl. přenesená",N161,0)</f>
        <v>0</v>
      </c>
      <c r="BH161" s="156">
        <f>IF(U161="sníž. přenesená",N161,0)</f>
        <v>0</v>
      </c>
      <c r="BI161" s="156">
        <f>IF(U161="nulová",N161,0)</f>
        <v>0</v>
      </c>
      <c r="BJ161" s="25" t="s">
        <v>25</v>
      </c>
      <c r="BK161" s="156">
        <f>ROUND(L161*K161,2)</f>
        <v>0</v>
      </c>
      <c r="BL161" s="25" t="s">
        <v>188</v>
      </c>
      <c r="BM161" s="25" t="s">
        <v>251</v>
      </c>
    </row>
    <row r="162" spans="2:51" s="11" customFormat="1" ht="16.5" customHeight="1">
      <c r="B162" s="242"/>
      <c r="C162" s="243"/>
      <c r="D162" s="243"/>
      <c r="E162" s="244" t="s">
        <v>23</v>
      </c>
      <c r="F162" s="245" t="s">
        <v>252</v>
      </c>
      <c r="G162" s="246"/>
      <c r="H162" s="246"/>
      <c r="I162" s="246"/>
      <c r="J162" s="243"/>
      <c r="K162" s="247">
        <v>10.5</v>
      </c>
      <c r="L162" s="243"/>
      <c r="M162" s="243"/>
      <c r="N162" s="243"/>
      <c r="O162" s="243"/>
      <c r="P162" s="243"/>
      <c r="Q162" s="243"/>
      <c r="R162" s="248"/>
      <c r="T162" s="249"/>
      <c r="U162" s="243"/>
      <c r="V162" s="243"/>
      <c r="W162" s="243"/>
      <c r="X162" s="243"/>
      <c r="Y162" s="243"/>
      <c r="Z162" s="243"/>
      <c r="AA162" s="250"/>
      <c r="AT162" s="251" t="s">
        <v>191</v>
      </c>
      <c r="AU162" s="251" t="s">
        <v>95</v>
      </c>
      <c r="AV162" s="11" t="s">
        <v>95</v>
      </c>
      <c r="AW162" s="11" t="s">
        <v>41</v>
      </c>
      <c r="AX162" s="11" t="s">
        <v>85</v>
      </c>
      <c r="AY162" s="251" t="s">
        <v>183</v>
      </c>
    </row>
    <row r="163" spans="2:51" s="11" customFormat="1" ht="16.5" customHeight="1">
      <c r="B163" s="242"/>
      <c r="C163" s="243"/>
      <c r="D163" s="243"/>
      <c r="E163" s="244" t="s">
        <v>23</v>
      </c>
      <c r="F163" s="261" t="s">
        <v>253</v>
      </c>
      <c r="G163" s="243"/>
      <c r="H163" s="243"/>
      <c r="I163" s="243"/>
      <c r="J163" s="243"/>
      <c r="K163" s="247">
        <v>9.072</v>
      </c>
      <c r="L163" s="243"/>
      <c r="M163" s="243"/>
      <c r="N163" s="243"/>
      <c r="O163" s="243"/>
      <c r="P163" s="243"/>
      <c r="Q163" s="243"/>
      <c r="R163" s="248"/>
      <c r="T163" s="249"/>
      <c r="U163" s="243"/>
      <c r="V163" s="243"/>
      <c r="W163" s="243"/>
      <c r="X163" s="243"/>
      <c r="Y163" s="243"/>
      <c r="Z163" s="243"/>
      <c r="AA163" s="250"/>
      <c r="AT163" s="251" t="s">
        <v>191</v>
      </c>
      <c r="AU163" s="251" t="s">
        <v>95</v>
      </c>
      <c r="AV163" s="11" t="s">
        <v>95</v>
      </c>
      <c r="AW163" s="11" t="s">
        <v>41</v>
      </c>
      <c r="AX163" s="11" t="s">
        <v>85</v>
      </c>
      <c r="AY163" s="251" t="s">
        <v>183</v>
      </c>
    </row>
    <row r="164" spans="2:51" s="13" customFormat="1" ht="16.5" customHeight="1">
      <c r="B164" s="262"/>
      <c r="C164" s="263"/>
      <c r="D164" s="263"/>
      <c r="E164" s="264" t="s">
        <v>23</v>
      </c>
      <c r="F164" s="265" t="s">
        <v>218</v>
      </c>
      <c r="G164" s="263"/>
      <c r="H164" s="263"/>
      <c r="I164" s="263"/>
      <c r="J164" s="263"/>
      <c r="K164" s="266">
        <v>19.572</v>
      </c>
      <c r="L164" s="263"/>
      <c r="M164" s="263"/>
      <c r="N164" s="263"/>
      <c r="O164" s="263"/>
      <c r="P164" s="263"/>
      <c r="Q164" s="263"/>
      <c r="R164" s="267"/>
      <c r="T164" s="268"/>
      <c r="U164" s="263"/>
      <c r="V164" s="263"/>
      <c r="W164" s="263"/>
      <c r="X164" s="263"/>
      <c r="Y164" s="263"/>
      <c r="Z164" s="263"/>
      <c r="AA164" s="269"/>
      <c r="AT164" s="270" t="s">
        <v>191</v>
      </c>
      <c r="AU164" s="270" t="s">
        <v>95</v>
      </c>
      <c r="AV164" s="13" t="s">
        <v>188</v>
      </c>
      <c r="AW164" s="13" t="s">
        <v>41</v>
      </c>
      <c r="AX164" s="13" t="s">
        <v>25</v>
      </c>
      <c r="AY164" s="270" t="s">
        <v>183</v>
      </c>
    </row>
    <row r="165" spans="2:65" s="1" customFormat="1" ht="25.5" customHeight="1">
      <c r="B165" s="49"/>
      <c r="C165" s="231" t="s">
        <v>254</v>
      </c>
      <c r="D165" s="231" t="s">
        <v>184</v>
      </c>
      <c r="E165" s="232" t="s">
        <v>255</v>
      </c>
      <c r="F165" s="233" t="s">
        <v>256</v>
      </c>
      <c r="G165" s="233"/>
      <c r="H165" s="233"/>
      <c r="I165" s="233"/>
      <c r="J165" s="234" t="s">
        <v>194</v>
      </c>
      <c r="K165" s="235">
        <v>11.48</v>
      </c>
      <c r="L165" s="236">
        <v>0</v>
      </c>
      <c r="M165" s="237"/>
      <c r="N165" s="238">
        <f>ROUND(L165*K165,2)</f>
        <v>0</v>
      </c>
      <c r="O165" s="238"/>
      <c r="P165" s="238"/>
      <c r="Q165" s="238"/>
      <c r="R165" s="51"/>
      <c r="T165" s="239" t="s">
        <v>23</v>
      </c>
      <c r="U165" s="59" t="s">
        <v>50</v>
      </c>
      <c r="V165" s="50"/>
      <c r="W165" s="240">
        <f>V165*K165</f>
        <v>0</v>
      </c>
      <c r="X165" s="240">
        <v>0</v>
      </c>
      <c r="Y165" s="240">
        <f>X165*K165</f>
        <v>0</v>
      </c>
      <c r="Z165" s="240">
        <v>0.067</v>
      </c>
      <c r="AA165" s="241">
        <f>Z165*K165</f>
        <v>0.7691600000000001</v>
      </c>
      <c r="AR165" s="25" t="s">
        <v>188</v>
      </c>
      <c r="AT165" s="25" t="s">
        <v>184</v>
      </c>
      <c r="AU165" s="25" t="s">
        <v>95</v>
      </c>
      <c r="AY165" s="25" t="s">
        <v>183</v>
      </c>
      <c r="BE165" s="156">
        <f>IF(U165="základní",N165,0)</f>
        <v>0</v>
      </c>
      <c r="BF165" s="156">
        <f>IF(U165="snížená",N165,0)</f>
        <v>0</v>
      </c>
      <c r="BG165" s="156">
        <f>IF(U165="zákl. přenesená",N165,0)</f>
        <v>0</v>
      </c>
      <c r="BH165" s="156">
        <f>IF(U165="sníž. přenesená",N165,0)</f>
        <v>0</v>
      </c>
      <c r="BI165" s="156">
        <f>IF(U165="nulová",N165,0)</f>
        <v>0</v>
      </c>
      <c r="BJ165" s="25" t="s">
        <v>25</v>
      </c>
      <c r="BK165" s="156">
        <f>ROUND(L165*K165,2)</f>
        <v>0</v>
      </c>
      <c r="BL165" s="25" t="s">
        <v>188</v>
      </c>
      <c r="BM165" s="25" t="s">
        <v>257</v>
      </c>
    </row>
    <row r="166" spans="2:51" s="11" customFormat="1" ht="16.5" customHeight="1">
      <c r="B166" s="242"/>
      <c r="C166" s="243"/>
      <c r="D166" s="243"/>
      <c r="E166" s="244" t="s">
        <v>23</v>
      </c>
      <c r="F166" s="245" t="s">
        <v>258</v>
      </c>
      <c r="G166" s="246"/>
      <c r="H166" s="246"/>
      <c r="I166" s="246"/>
      <c r="J166" s="243"/>
      <c r="K166" s="247">
        <v>1.98</v>
      </c>
      <c r="L166" s="243"/>
      <c r="M166" s="243"/>
      <c r="N166" s="243"/>
      <c r="O166" s="243"/>
      <c r="P166" s="243"/>
      <c r="Q166" s="243"/>
      <c r="R166" s="248"/>
      <c r="T166" s="249"/>
      <c r="U166" s="243"/>
      <c r="V166" s="243"/>
      <c r="W166" s="243"/>
      <c r="X166" s="243"/>
      <c r="Y166" s="243"/>
      <c r="Z166" s="243"/>
      <c r="AA166" s="250"/>
      <c r="AT166" s="251" t="s">
        <v>191</v>
      </c>
      <c r="AU166" s="251" t="s">
        <v>95</v>
      </c>
      <c r="AV166" s="11" t="s">
        <v>95</v>
      </c>
      <c r="AW166" s="11" t="s">
        <v>41</v>
      </c>
      <c r="AX166" s="11" t="s">
        <v>85</v>
      </c>
      <c r="AY166" s="251" t="s">
        <v>183</v>
      </c>
    </row>
    <row r="167" spans="2:51" s="11" customFormat="1" ht="16.5" customHeight="1">
      <c r="B167" s="242"/>
      <c r="C167" s="243"/>
      <c r="D167" s="243"/>
      <c r="E167" s="244" t="s">
        <v>23</v>
      </c>
      <c r="F167" s="261" t="s">
        <v>259</v>
      </c>
      <c r="G167" s="243"/>
      <c r="H167" s="243"/>
      <c r="I167" s="243"/>
      <c r="J167" s="243"/>
      <c r="K167" s="247">
        <v>9.5</v>
      </c>
      <c r="L167" s="243"/>
      <c r="M167" s="243"/>
      <c r="N167" s="243"/>
      <c r="O167" s="243"/>
      <c r="P167" s="243"/>
      <c r="Q167" s="243"/>
      <c r="R167" s="248"/>
      <c r="T167" s="249"/>
      <c r="U167" s="243"/>
      <c r="V167" s="243"/>
      <c r="W167" s="243"/>
      <c r="X167" s="243"/>
      <c r="Y167" s="243"/>
      <c r="Z167" s="243"/>
      <c r="AA167" s="250"/>
      <c r="AT167" s="251" t="s">
        <v>191</v>
      </c>
      <c r="AU167" s="251" t="s">
        <v>95</v>
      </c>
      <c r="AV167" s="11" t="s">
        <v>95</v>
      </c>
      <c r="AW167" s="11" t="s">
        <v>41</v>
      </c>
      <c r="AX167" s="11" t="s">
        <v>85</v>
      </c>
      <c r="AY167" s="251" t="s">
        <v>183</v>
      </c>
    </row>
    <row r="168" spans="2:51" s="13" customFormat="1" ht="16.5" customHeight="1">
      <c r="B168" s="262"/>
      <c r="C168" s="263"/>
      <c r="D168" s="263"/>
      <c r="E168" s="264" t="s">
        <v>23</v>
      </c>
      <c r="F168" s="265" t="s">
        <v>218</v>
      </c>
      <c r="G168" s="263"/>
      <c r="H168" s="263"/>
      <c r="I168" s="263"/>
      <c r="J168" s="263"/>
      <c r="K168" s="266">
        <v>11.48</v>
      </c>
      <c r="L168" s="263"/>
      <c r="M168" s="263"/>
      <c r="N168" s="263"/>
      <c r="O168" s="263"/>
      <c r="P168" s="263"/>
      <c r="Q168" s="263"/>
      <c r="R168" s="267"/>
      <c r="T168" s="268"/>
      <c r="U168" s="263"/>
      <c r="V168" s="263"/>
      <c r="W168" s="263"/>
      <c r="X168" s="263"/>
      <c r="Y168" s="263"/>
      <c r="Z168" s="263"/>
      <c r="AA168" s="269"/>
      <c r="AT168" s="270" t="s">
        <v>191</v>
      </c>
      <c r="AU168" s="270" t="s">
        <v>95</v>
      </c>
      <c r="AV168" s="13" t="s">
        <v>188</v>
      </c>
      <c r="AW168" s="13" t="s">
        <v>41</v>
      </c>
      <c r="AX168" s="13" t="s">
        <v>25</v>
      </c>
      <c r="AY168" s="270" t="s">
        <v>183</v>
      </c>
    </row>
    <row r="169" spans="2:65" s="1" customFormat="1" ht="38.25" customHeight="1">
      <c r="B169" s="49"/>
      <c r="C169" s="231" t="s">
        <v>11</v>
      </c>
      <c r="D169" s="231" t="s">
        <v>184</v>
      </c>
      <c r="E169" s="232" t="s">
        <v>260</v>
      </c>
      <c r="F169" s="233" t="s">
        <v>261</v>
      </c>
      <c r="G169" s="233"/>
      <c r="H169" s="233"/>
      <c r="I169" s="233"/>
      <c r="J169" s="234" t="s">
        <v>262</v>
      </c>
      <c r="K169" s="235">
        <v>5</v>
      </c>
      <c r="L169" s="236">
        <v>0</v>
      </c>
      <c r="M169" s="237"/>
      <c r="N169" s="238">
        <f>ROUND(L169*K169,2)</f>
        <v>0</v>
      </c>
      <c r="O169" s="238"/>
      <c r="P169" s="238"/>
      <c r="Q169" s="238"/>
      <c r="R169" s="51"/>
      <c r="T169" s="239" t="s">
        <v>23</v>
      </c>
      <c r="U169" s="59" t="s">
        <v>50</v>
      </c>
      <c r="V169" s="50"/>
      <c r="W169" s="240">
        <f>V169*K169</f>
        <v>0</v>
      </c>
      <c r="X169" s="240">
        <v>0.05326</v>
      </c>
      <c r="Y169" s="240">
        <f>X169*K169</f>
        <v>0.2663</v>
      </c>
      <c r="Z169" s="240">
        <v>0</v>
      </c>
      <c r="AA169" s="241">
        <f>Z169*K169</f>
        <v>0</v>
      </c>
      <c r="AR169" s="25" t="s">
        <v>188</v>
      </c>
      <c r="AT169" s="25" t="s">
        <v>184</v>
      </c>
      <c r="AU169" s="25" t="s">
        <v>95</v>
      </c>
      <c r="AY169" s="25" t="s">
        <v>183</v>
      </c>
      <c r="BE169" s="156">
        <f>IF(U169="základní",N169,0)</f>
        <v>0</v>
      </c>
      <c r="BF169" s="156">
        <f>IF(U169="snížená",N169,0)</f>
        <v>0</v>
      </c>
      <c r="BG169" s="156">
        <f>IF(U169="zákl. přenesená",N169,0)</f>
        <v>0</v>
      </c>
      <c r="BH169" s="156">
        <f>IF(U169="sníž. přenesená",N169,0)</f>
        <v>0</v>
      </c>
      <c r="BI169" s="156">
        <f>IF(U169="nulová",N169,0)</f>
        <v>0</v>
      </c>
      <c r="BJ169" s="25" t="s">
        <v>25</v>
      </c>
      <c r="BK169" s="156">
        <f>ROUND(L169*K169,2)</f>
        <v>0</v>
      </c>
      <c r="BL169" s="25" t="s">
        <v>188</v>
      </c>
      <c r="BM169" s="25" t="s">
        <v>263</v>
      </c>
    </row>
    <row r="170" spans="2:51" s="12" customFormat="1" ht="16.5" customHeight="1">
      <c r="B170" s="252"/>
      <c r="C170" s="253"/>
      <c r="D170" s="253"/>
      <c r="E170" s="254" t="s">
        <v>23</v>
      </c>
      <c r="F170" s="255" t="s">
        <v>264</v>
      </c>
      <c r="G170" s="256"/>
      <c r="H170" s="256"/>
      <c r="I170" s="256"/>
      <c r="J170" s="253"/>
      <c r="K170" s="254" t="s">
        <v>23</v>
      </c>
      <c r="L170" s="253"/>
      <c r="M170" s="253"/>
      <c r="N170" s="253"/>
      <c r="O170" s="253"/>
      <c r="P170" s="253"/>
      <c r="Q170" s="253"/>
      <c r="R170" s="257"/>
      <c r="T170" s="258"/>
      <c r="U170" s="253"/>
      <c r="V170" s="253"/>
      <c r="W170" s="253"/>
      <c r="X170" s="253"/>
      <c r="Y170" s="253"/>
      <c r="Z170" s="253"/>
      <c r="AA170" s="259"/>
      <c r="AT170" s="260" t="s">
        <v>191</v>
      </c>
      <c r="AU170" s="260" t="s">
        <v>95</v>
      </c>
      <c r="AV170" s="12" t="s">
        <v>25</v>
      </c>
      <c r="AW170" s="12" t="s">
        <v>41</v>
      </c>
      <c r="AX170" s="12" t="s">
        <v>85</v>
      </c>
      <c r="AY170" s="260" t="s">
        <v>183</v>
      </c>
    </row>
    <row r="171" spans="2:51" s="11" customFormat="1" ht="16.5" customHeight="1">
      <c r="B171" s="242"/>
      <c r="C171" s="243"/>
      <c r="D171" s="243"/>
      <c r="E171" s="244" t="s">
        <v>23</v>
      </c>
      <c r="F171" s="261" t="s">
        <v>206</v>
      </c>
      <c r="G171" s="243"/>
      <c r="H171" s="243"/>
      <c r="I171" s="243"/>
      <c r="J171" s="243"/>
      <c r="K171" s="247">
        <v>5</v>
      </c>
      <c r="L171" s="243"/>
      <c r="M171" s="243"/>
      <c r="N171" s="243"/>
      <c r="O171" s="243"/>
      <c r="P171" s="243"/>
      <c r="Q171" s="243"/>
      <c r="R171" s="248"/>
      <c r="T171" s="249"/>
      <c r="U171" s="243"/>
      <c r="V171" s="243"/>
      <c r="W171" s="243"/>
      <c r="X171" s="243"/>
      <c r="Y171" s="243"/>
      <c r="Z171" s="243"/>
      <c r="AA171" s="250"/>
      <c r="AT171" s="251" t="s">
        <v>191</v>
      </c>
      <c r="AU171" s="251" t="s">
        <v>95</v>
      </c>
      <c r="AV171" s="11" t="s">
        <v>95</v>
      </c>
      <c r="AW171" s="11" t="s">
        <v>41</v>
      </c>
      <c r="AX171" s="11" t="s">
        <v>25</v>
      </c>
      <c r="AY171" s="251" t="s">
        <v>183</v>
      </c>
    </row>
    <row r="172" spans="2:63" s="10" customFormat="1" ht="29.85" customHeight="1">
      <c r="B172" s="218"/>
      <c r="C172" s="219"/>
      <c r="D172" s="228" t="s">
        <v>150</v>
      </c>
      <c r="E172" s="228"/>
      <c r="F172" s="228"/>
      <c r="G172" s="228"/>
      <c r="H172" s="228"/>
      <c r="I172" s="228"/>
      <c r="J172" s="228"/>
      <c r="K172" s="228"/>
      <c r="L172" s="228"/>
      <c r="M172" s="228"/>
      <c r="N172" s="229">
        <f>BK172</f>
        <v>0</v>
      </c>
      <c r="O172" s="230"/>
      <c r="P172" s="230"/>
      <c r="Q172" s="230"/>
      <c r="R172" s="221"/>
      <c r="T172" s="222"/>
      <c r="U172" s="219"/>
      <c r="V172" s="219"/>
      <c r="W172" s="223">
        <f>SUM(W173:W176)</f>
        <v>0</v>
      </c>
      <c r="X172" s="219"/>
      <c r="Y172" s="223">
        <f>SUM(Y173:Y176)</f>
        <v>0</v>
      </c>
      <c r="Z172" s="219"/>
      <c r="AA172" s="224">
        <f>SUM(AA173:AA176)</f>
        <v>0</v>
      </c>
      <c r="AR172" s="225" t="s">
        <v>25</v>
      </c>
      <c r="AT172" s="226" t="s">
        <v>84</v>
      </c>
      <c r="AU172" s="226" t="s">
        <v>25</v>
      </c>
      <c r="AY172" s="225" t="s">
        <v>183</v>
      </c>
      <c r="BK172" s="227">
        <f>SUM(BK173:BK176)</f>
        <v>0</v>
      </c>
    </row>
    <row r="173" spans="2:65" s="1" customFormat="1" ht="38.25" customHeight="1">
      <c r="B173" s="49"/>
      <c r="C173" s="231" t="s">
        <v>265</v>
      </c>
      <c r="D173" s="231" t="s">
        <v>184</v>
      </c>
      <c r="E173" s="232" t="s">
        <v>266</v>
      </c>
      <c r="F173" s="233" t="s">
        <v>267</v>
      </c>
      <c r="G173" s="233"/>
      <c r="H173" s="233"/>
      <c r="I173" s="233"/>
      <c r="J173" s="234" t="s">
        <v>202</v>
      </c>
      <c r="K173" s="235">
        <v>30.106</v>
      </c>
      <c r="L173" s="236">
        <v>0</v>
      </c>
      <c r="M173" s="237"/>
      <c r="N173" s="238">
        <f>ROUND(L173*K173,2)</f>
        <v>0</v>
      </c>
      <c r="O173" s="238"/>
      <c r="P173" s="238"/>
      <c r="Q173" s="238"/>
      <c r="R173" s="51"/>
      <c r="T173" s="239" t="s">
        <v>23</v>
      </c>
      <c r="U173" s="59" t="s">
        <v>50</v>
      </c>
      <c r="V173" s="50"/>
      <c r="W173" s="240">
        <f>V173*K173</f>
        <v>0</v>
      </c>
      <c r="X173" s="240">
        <v>0</v>
      </c>
      <c r="Y173" s="240">
        <f>X173*K173</f>
        <v>0</v>
      </c>
      <c r="Z173" s="240">
        <v>0</v>
      </c>
      <c r="AA173" s="241">
        <f>Z173*K173</f>
        <v>0</v>
      </c>
      <c r="AR173" s="25" t="s">
        <v>188</v>
      </c>
      <c r="AT173" s="25" t="s">
        <v>184</v>
      </c>
      <c r="AU173" s="25" t="s">
        <v>95</v>
      </c>
      <c r="AY173" s="25" t="s">
        <v>183</v>
      </c>
      <c r="BE173" s="156">
        <f>IF(U173="základní",N173,0)</f>
        <v>0</v>
      </c>
      <c r="BF173" s="156">
        <f>IF(U173="snížená",N173,0)</f>
        <v>0</v>
      </c>
      <c r="BG173" s="156">
        <f>IF(U173="zákl. přenesená",N173,0)</f>
        <v>0</v>
      </c>
      <c r="BH173" s="156">
        <f>IF(U173="sníž. přenesená",N173,0)</f>
        <v>0</v>
      </c>
      <c r="BI173" s="156">
        <f>IF(U173="nulová",N173,0)</f>
        <v>0</v>
      </c>
      <c r="BJ173" s="25" t="s">
        <v>25</v>
      </c>
      <c r="BK173" s="156">
        <f>ROUND(L173*K173,2)</f>
        <v>0</v>
      </c>
      <c r="BL173" s="25" t="s">
        <v>188</v>
      </c>
      <c r="BM173" s="25" t="s">
        <v>268</v>
      </c>
    </row>
    <row r="174" spans="2:65" s="1" customFormat="1" ht="25.5" customHeight="1">
      <c r="B174" s="49"/>
      <c r="C174" s="231" t="s">
        <v>269</v>
      </c>
      <c r="D174" s="231" t="s">
        <v>184</v>
      </c>
      <c r="E174" s="232" t="s">
        <v>270</v>
      </c>
      <c r="F174" s="233" t="s">
        <v>271</v>
      </c>
      <c r="G174" s="233"/>
      <c r="H174" s="233"/>
      <c r="I174" s="233"/>
      <c r="J174" s="234" t="s">
        <v>202</v>
      </c>
      <c r="K174" s="235">
        <v>270.954</v>
      </c>
      <c r="L174" s="236">
        <v>0</v>
      </c>
      <c r="M174" s="237"/>
      <c r="N174" s="238">
        <f>ROUND(L174*K174,2)</f>
        <v>0</v>
      </c>
      <c r="O174" s="238"/>
      <c r="P174" s="238"/>
      <c r="Q174" s="238"/>
      <c r="R174" s="51"/>
      <c r="T174" s="239" t="s">
        <v>23</v>
      </c>
      <c r="U174" s="59" t="s">
        <v>50</v>
      </c>
      <c r="V174" s="50"/>
      <c r="W174" s="240">
        <f>V174*K174</f>
        <v>0</v>
      </c>
      <c r="X174" s="240">
        <v>0</v>
      </c>
      <c r="Y174" s="240">
        <f>X174*K174</f>
        <v>0</v>
      </c>
      <c r="Z174" s="240">
        <v>0</v>
      </c>
      <c r="AA174" s="241">
        <f>Z174*K174</f>
        <v>0</v>
      </c>
      <c r="AR174" s="25" t="s">
        <v>188</v>
      </c>
      <c r="AT174" s="25" t="s">
        <v>184</v>
      </c>
      <c r="AU174" s="25" t="s">
        <v>95</v>
      </c>
      <c r="AY174" s="25" t="s">
        <v>183</v>
      </c>
      <c r="BE174" s="156">
        <f>IF(U174="základní",N174,0)</f>
        <v>0</v>
      </c>
      <c r="BF174" s="156">
        <f>IF(U174="snížená",N174,0)</f>
        <v>0</v>
      </c>
      <c r="BG174" s="156">
        <f>IF(U174="zákl. přenesená",N174,0)</f>
        <v>0</v>
      </c>
      <c r="BH174" s="156">
        <f>IF(U174="sníž. přenesená",N174,0)</f>
        <v>0</v>
      </c>
      <c r="BI174" s="156">
        <f>IF(U174="nulová",N174,0)</f>
        <v>0</v>
      </c>
      <c r="BJ174" s="25" t="s">
        <v>25</v>
      </c>
      <c r="BK174" s="156">
        <f>ROUND(L174*K174,2)</f>
        <v>0</v>
      </c>
      <c r="BL174" s="25" t="s">
        <v>188</v>
      </c>
      <c r="BM174" s="25" t="s">
        <v>272</v>
      </c>
    </row>
    <row r="175" spans="2:65" s="1" customFormat="1" ht="38.25" customHeight="1">
      <c r="B175" s="49"/>
      <c r="C175" s="231" t="s">
        <v>273</v>
      </c>
      <c r="D175" s="231" t="s">
        <v>184</v>
      </c>
      <c r="E175" s="232" t="s">
        <v>274</v>
      </c>
      <c r="F175" s="233" t="s">
        <v>275</v>
      </c>
      <c r="G175" s="233"/>
      <c r="H175" s="233"/>
      <c r="I175" s="233"/>
      <c r="J175" s="234" t="s">
        <v>202</v>
      </c>
      <c r="K175" s="235">
        <v>30.106</v>
      </c>
      <c r="L175" s="236">
        <v>0</v>
      </c>
      <c r="M175" s="237"/>
      <c r="N175" s="238">
        <f>ROUND(L175*K175,2)</f>
        <v>0</v>
      </c>
      <c r="O175" s="238"/>
      <c r="P175" s="238"/>
      <c r="Q175" s="238"/>
      <c r="R175" s="51"/>
      <c r="T175" s="239" t="s">
        <v>23</v>
      </c>
      <c r="U175" s="59" t="s">
        <v>50</v>
      </c>
      <c r="V175" s="50"/>
      <c r="W175" s="240">
        <f>V175*K175</f>
        <v>0</v>
      </c>
      <c r="X175" s="240">
        <v>0</v>
      </c>
      <c r="Y175" s="240">
        <f>X175*K175</f>
        <v>0</v>
      </c>
      <c r="Z175" s="240">
        <v>0</v>
      </c>
      <c r="AA175" s="241">
        <f>Z175*K175</f>
        <v>0</v>
      </c>
      <c r="AR175" s="25" t="s">
        <v>188</v>
      </c>
      <c r="AT175" s="25" t="s">
        <v>184</v>
      </c>
      <c r="AU175" s="25" t="s">
        <v>95</v>
      </c>
      <c r="AY175" s="25" t="s">
        <v>183</v>
      </c>
      <c r="BE175" s="156">
        <f>IF(U175="základní",N175,0)</f>
        <v>0</v>
      </c>
      <c r="BF175" s="156">
        <f>IF(U175="snížená",N175,0)</f>
        <v>0</v>
      </c>
      <c r="BG175" s="156">
        <f>IF(U175="zákl. přenesená",N175,0)</f>
        <v>0</v>
      </c>
      <c r="BH175" s="156">
        <f>IF(U175="sníž. přenesená",N175,0)</f>
        <v>0</v>
      </c>
      <c r="BI175" s="156">
        <f>IF(U175="nulová",N175,0)</f>
        <v>0</v>
      </c>
      <c r="BJ175" s="25" t="s">
        <v>25</v>
      </c>
      <c r="BK175" s="156">
        <f>ROUND(L175*K175,2)</f>
        <v>0</v>
      </c>
      <c r="BL175" s="25" t="s">
        <v>188</v>
      </c>
      <c r="BM175" s="25" t="s">
        <v>276</v>
      </c>
    </row>
    <row r="176" spans="2:65" s="1" customFormat="1" ht="25.5" customHeight="1">
      <c r="B176" s="49"/>
      <c r="C176" s="231" t="s">
        <v>277</v>
      </c>
      <c r="D176" s="231" t="s">
        <v>184</v>
      </c>
      <c r="E176" s="232" t="s">
        <v>278</v>
      </c>
      <c r="F176" s="233" t="s">
        <v>279</v>
      </c>
      <c r="G176" s="233"/>
      <c r="H176" s="233"/>
      <c r="I176" s="233"/>
      <c r="J176" s="234" t="s">
        <v>202</v>
      </c>
      <c r="K176" s="235">
        <v>30.106</v>
      </c>
      <c r="L176" s="236">
        <v>0</v>
      </c>
      <c r="M176" s="237"/>
      <c r="N176" s="238">
        <f>ROUND(L176*K176,2)</f>
        <v>0</v>
      </c>
      <c r="O176" s="238"/>
      <c r="P176" s="238"/>
      <c r="Q176" s="238"/>
      <c r="R176" s="51"/>
      <c r="T176" s="239" t="s">
        <v>23</v>
      </c>
      <c r="U176" s="59" t="s">
        <v>50</v>
      </c>
      <c r="V176" s="50"/>
      <c r="W176" s="240">
        <f>V176*K176</f>
        <v>0</v>
      </c>
      <c r="X176" s="240">
        <v>0</v>
      </c>
      <c r="Y176" s="240">
        <f>X176*K176</f>
        <v>0</v>
      </c>
      <c r="Z176" s="240">
        <v>0</v>
      </c>
      <c r="AA176" s="241">
        <f>Z176*K176</f>
        <v>0</v>
      </c>
      <c r="AR176" s="25" t="s">
        <v>188</v>
      </c>
      <c r="AT176" s="25" t="s">
        <v>184</v>
      </c>
      <c r="AU176" s="25" t="s">
        <v>95</v>
      </c>
      <c r="AY176" s="25" t="s">
        <v>183</v>
      </c>
      <c r="BE176" s="156">
        <f>IF(U176="základní",N176,0)</f>
        <v>0</v>
      </c>
      <c r="BF176" s="156">
        <f>IF(U176="snížená",N176,0)</f>
        <v>0</v>
      </c>
      <c r="BG176" s="156">
        <f>IF(U176="zákl. přenesená",N176,0)</f>
        <v>0</v>
      </c>
      <c r="BH176" s="156">
        <f>IF(U176="sníž. přenesená",N176,0)</f>
        <v>0</v>
      </c>
      <c r="BI176" s="156">
        <f>IF(U176="nulová",N176,0)</f>
        <v>0</v>
      </c>
      <c r="BJ176" s="25" t="s">
        <v>25</v>
      </c>
      <c r="BK176" s="156">
        <f>ROUND(L176*K176,2)</f>
        <v>0</v>
      </c>
      <c r="BL176" s="25" t="s">
        <v>188</v>
      </c>
      <c r="BM176" s="25" t="s">
        <v>280</v>
      </c>
    </row>
    <row r="177" spans="2:63" s="10" customFormat="1" ht="29.85" customHeight="1">
      <c r="B177" s="218"/>
      <c r="C177" s="219"/>
      <c r="D177" s="228" t="s">
        <v>151</v>
      </c>
      <c r="E177" s="228"/>
      <c r="F177" s="228"/>
      <c r="G177" s="228"/>
      <c r="H177" s="228"/>
      <c r="I177" s="228"/>
      <c r="J177" s="228"/>
      <c r="K177" s="228"/>
      <c r="L177" s="228"/>
      <c r="M177" s="228"/>
      <c r="N177" s="271">
        <f>BK177</f>
        <v>0</v>
      </c>
      <c r="O177" s="272"/>
      <c r="P177" s="272"/>
      <c r="Q177" s="272"/>
      <c r="R177" s="221"/>
      <c r="T177" s="222"/>
      <c r="U177" s="219"/>
      <c r="V177" s="219"/>
      <c r="W177" s="223">
        <f>W178</f>
        <v>0</v>
      </c>
      <c r="X177" s="219"/>
      <c r="Y177" s="223">
        <f>Y178</f>
        <v>0</v>
      </c>
      <c r="Z177" s="219"/>
      <c r="AA177" s="224">
        <f>AA178</f>
        <v>0</v>
      </c>
      <c r="AR177" s="225" t="s">
        <v>25</v>
      </c>
      <c r="AT177" s="226" t="s">
        <v>84</v>
      </c>
      <c r="AU177" s="226" t="s">
        <v>25</v>
      </c>
      <c r="AY177" s="225" t="s">
        <v>183</v>
      </c>
      <c r="BK177" s="227">
        <f>BK178</f>
        <v>0</v>
      </c>
    </row>
    <row r="178" spans="2:65" s="1" customFormat="1" ht="25.5" customHeight="1">
      <c r="B178" s="49"/>
      <c r="C178" s="231" t="s">
        <v>281</v>
      </c>
      <c r="D178" s="231" t="s">
        <v>184</v>
      </c>
      <c r="E178" s="232" t="s">
        <v>282</v>
      </c>
      <c r="F178" s="233" t="s">
        <v>283</v>
      </c>
      <c r="G178" s="233"/>
      <c r="H178" s="233"/>
      <c r="I178" s="233"/>
      <c r="J178" s="234" t="s">
        <v>202</v>
      </c>
      <c r="K178" s="235">
        <v>2.396</v>
      </c>
      <c r="L178" s="236">
        <v>0</v>
      </c>
      <c r="M178" s="237"/>
      <c r="N178" s="238">
        <f>ROUND(L178*K178,2)</f>
        <v>0</v>
      </c>
      <c r="O178" s="238"/>
      <c r="P178" s="238"/>
      <c r="Q178" s="238"/>
      <c r="R178" s="51"/>
      <c r="T178" s="239" t="s">
        <v>23</v>
      </c>
      <c r="U178" s="59" t="s">
        <v>50</v>
      </c>
      <c r="V178" s="50"/>
      <c r="W178" s="240">
        <f>V178*K178</f>
        <v>0</v>
      </c>
      <c r="X178" s="240">
        <v>0</v>
      </c>
      <c r="Y178" s="240">
        <f>X178*K178</f>
        <v>0</v>
      </c>
      <c r="Z178" s="240">
        <v>0</v>
      </c>
      <c r="AA178" s="241">
        <f>Z178*K178</f>
        <v>0</v>
      </c>
      <c r="AR178" s="25" t="s">
        <v>188</v>
      </c>
      <c r="AT178" s="25" t="s">
        <v>184</v>
      </c>
      <c r="AU178" s="25" t="s">
        <v>95</v>
      </c>
      <c r="AY178" s="25" t="s">
        <v>183</v>
      </c>
      <c r="BE178" s="156">
        <f>IF(U178="základní",N178,0)</f>
        <v>0</v>
      </c>
      <c r="BF178" s="156">
        <f>IF(U178="snížená",N178,0)</f>
        <v>0</v>
      </c>
      <c r="BG178" s="156">
        <f>IF(U178="zákl. přenesená",N178,0)</f>
        <v>0</v>
      </c>
      <c r="BH178" s="156">
        <f>IF(U178="sníž. přenesená",N178,0)</f>
        <v>0</v>
      </c>
      <c r="BI178" s="156">
        <f>IF(U178="nulová",N178,0)</f>
        <v>0</v>
      </c>
      <c r="BJ178" s="25" t="s">
        <v>25</v>
      </c>
      <c r="BK178" s="156">
        <f>ROUND(L178*K178,2)</f>
        <v>0</v>
      </c>
      <c r="BL178" s="25" t="s">
        <v>188</v>
      </c>
      <c r="BM178" s="25" t="s">
        <v>284</v>
      </c>
    </row>
    <row r="179" spans="2:63" s="10" customFormat="1" ht="37.4" customHeight="1">
      <c r="B179" s="218"/>
      <c r="C179" s="219"/>
      <c r="D179" s="220" t="s">
        <v>152</v>
      </c>
      <c r="E179" s="220"/>
      <c r="F179" s="220"/>
      <c r="G179" s="220"/>
      <c r="H179" s="220"/>
      <c r="I179" s="220"/>
      <c r="J179" s="220"/>
      <c r="K179" s="220"/>
      <c r="L179" s="220"/>
      <c r="M179" s="220"/>
      <c r="N179" s="273">
        <f>BK179</f>
        <v>0</v>
      </c>
      <c r="O179" s="274"/>
      <c r="P179" s="274"/>
      <c r="Q179" s="274"/>
      <c r="R179" s="221"/>
      <c r="T179" s="222"/>
      <c r="U179" s="219"/>
      <c r="V179" s="219"/>
      <c r="W179" s="223">
        <f>W180+W231+W352+W394+W409+W437</f>
        <v>0</v>
      </c>
      <c r="X179" s="219"/>
      <c r="Y179" s="223">
        <f>Y180+Y231+Y352+Y394+Y409+Y437</f>
        <v>15.160339749999999</v>
      </c>
      <c r="Z179" s="219"/>
      <c r="AA179" s="224">
        <f>AA180+AA231+AA352+AA394+AA409+AA437</f>
        <v>9.391164</v>
      </c>
      <c r="AR179" s="225" t="s">
        <v>95</v>
      </c>
      <c r="AT179" s="226" t="s">
        <v>84</v>
      </c>
      <c r="AU179" s="226" t="s">
        <v>85</v>
      </c>
      <c r="AY179" s="225" t="s">
        <v>183</v>
      </c>
      <c r="BK179" s="227">
        <f>BK180+BK231+BK352+BK394+BK409+BK437</f>
        <v>0</v>
      </c>
    </row>
    <row r="180" spans="2:63" s="10" customFormat="1" ht="19.9" customHeight="1">
      <c r="B180" s="218"/>
      <c r="C180" s="219"/>
      <c r="D180" s="228" t="s">
        <v>153</v>
      </c>
      <c r="E180" s="228"/>
      <c r="F180" s="228"/>
      <c r="G180" s="228"/>
      <c r="H180" s="228"/>
      <c r="I180" s="228"/>
      <c r="J180" s="228"/>
      <c r="K180" s="228"/>
      <c r="L180" s="228"/>
      <c r="M180" s="228"/>
      <c r="N180" s="229">
        <f>BK180</f>
        <v>0</v>
      </c>
      <c r="O180" s="230"/>
      <c r="P180" s="230"/>
      <c r="Q180" s="230"/>
      <c r="R180" s="221"/>
      <c r="T180" s="222"/>
      <c r="U180" s="219"/>
      <c r="V180" s="219"/>
      <c r="W180" s="223">
        <f>SUM(W181:W230)</f>
        <v>0</v>
      </c>
      <c r="X180" s="219"/>
      <c r="Y180" s="223">
        <f>SUM(Y181:Y230)</f>
        <v>1.10316453</v>
      </c>
      <c r="Z180" s="219"/>
      <c r="AA180" s="224">
        <f>SUM(AA181:AA230)</f>
        <v>0</v>
      </c>
      <c r="AR180" s="225" t="s">
        <v>95</v>
      </c>
      <c r="AT180" s="226" t="s">
        <v>84</v>
      </c>
      <c r="AU180" s="226" t="s">
        <v>25</v>
      </c>
      <c r="AY180" s="225" t="s">
        <v>183</v>
      </c>
      <c r="BK180" s="227">
        <f>SUM(BK181:BK230)</f>
        <v>0</v>
      </c>
    </row>
    <row r="181" spans="2:65" s="1" customFormat="1" ht="25.5" customHeight="1">
      <c r="B181" s="49"/>
      <c r="C181" s="231" t="s">
        <v>10</v>
      </c>
      <c r="D181" s="231" t="s">
        <v>184</v>
      </c>
      <c r="E181" s="232" t="s">
        <v>285</v>
      </c>
      <c r="F181" s="233" t="s">
        <v>286</v>
      </c>
      <c r="G181" s="233"/>
      <c r="H181" s="233"/>
      <c r="I181" s="233"/>
      <c r="J181" s="234" t="s">
        <v>194</v>
      </c>
      <c r="K181" s="235">
        <v>70.056</v>
      </c>
      <c r="L181" s="236">
        <v>0</v>
      </c>
      <c r="M181" s="237"/>
      <c r="N181" s="238">
        <f>ROUND(L181*K181,2)</f>
        <v>0</v>
      </c>
      <c r="O181" s="238"/>
      <c r="P181" s="238"/>
      <c r="Q181" s="238"/>
      <c r="R181" s="51"/>
      <c r="T181" s="239" t="s">
        <v>23</v>
      </c>
      <c r="U181" s="59" t="s">
        <v>50</v>
      </c>
      <c r="V181" s="50"/>
      <c r="W181" s="240">
        <f>V181*K181</f>
        <v>0</v>
      </c>
      <c r="X181" s="240">
        <v>0.00094</v>
      </c>
      <c r="Y181" s="240">
        <f>X181*K181</f>
        <v>0.06585263999999999</v>
      </c>
      <c r="Z181" s="240">
        <v>0</v>
      </c>
      <c r="AA181" s="241">
        <f>Z181*K181</f>
        <v>0</v>
      </c>
      <c r="AR181" s="25" t="s">
        <v>265</v>
      </c>
      <c r="AT181" s="25" t="s">
        <v>184</v>
      </c>
      <c r="AU181" s="25" t="s">
        <v>95</v>
      </c>
      <c r="AY181" s="25" t="s">
        <v>183</v>
      </c>
      <c r="BE181" s="156">
        <f>IF(U181="základní",N181,0)</f>
        <v>0</v>
      </c>
      <c r="BF181" s="156">
        <f>IF(U181="snížená",N181,0)</f>
        <v>0</v>
      </c>
      <c r="BG181" s="156">
        <f>IF(U181="zákl. přenesená",N181,0)</f>
        <v>0</v>
      </c>
      <c r="BH181" s="156">
        <f>IF(U181="sníž. přenesená",N181,0)</f>
        <v>0</v>
      </c>
      <c r="BI181" s="156">
        <f>IF(U181="nulová",N181,0)</f>
        <v>0</v>
      </c>
      <c r="BJ181" s="25" t="s">
        <v>25</v>
      </c>
      <c r="BK181" s="156">
        <f>ROUND(L181*K181,2)</f>
        <v>0</v>
      </c>
      <c r="BL181" s="25" t="s">
        <v>265</v>
      </c>
      <c r="BM181" s="25" t="s">
        <v>287</v>
      </c>
    </row>
    <row r="182" spans="2:51" s="12" customFormat="1" ht="16.5" customHeight="1">
      <c r="B182" s="252"/>
      <c r="C182" s="253"/>
      <c r="D182" s="253"/>
      <c r="E182" s="254" t="s">
        <v>23</v>
      </c>
      <c r="F182" s="255" t="s">
        <v>288</v>
      </c>
      <c r="G182" s="256"/>
      <c r="H182" s="256"/>
      <c r="I182" s="256"/>
      <c r="J182" s="253"/>
      <c r="K182" s="254" t="s">
        <v>23</v>
      </c>
      <c r="L182" s="253"/>
      <c r="M182" s="253"/>
      <c r="N182" s="253"/>
      <c r="O182" s="253"/>
      <c r="P182" s="253"/>
      <c r="Q182" s="253"/>
      <c r="R182" s="257"/>
      <c r="T182" s="258"/>
      <c r="U182" s="253"/>
      <c r="V182" s="253"/>
      <c r="W182" s="253"/>
      <c r="X182" s="253"/>
      <c r="Y182" s="253"/>
      <c r="Z182" s="253"/>
      <c r="AA182" s="259"/>
      <c r="AT182" s="260" t="s">
        <v>191</v>
      </c>
      <c r="AU182" s="260" t="s">
        <v>95</v>
      </c>
      <c r="AV182" s="12" t="s">
        <v>25</v>
      </c>
      <c r="AW182" s="12" t="s">
        <v>41</v>
      </c>
      <c r="AX182" s="12" t="s">
        <v>85</v>
      </c>
      <c r="AY182" s="260" t="s">
        <v>183</v>
      </c>
    </row>
    <row r="183" spans="2:51" s="11" customFormat="1" ht="16.5" customHeight="1">
      <c r="B183" s="242"/>
      <c r="C183" s="243"/>
      <c r="D183" s="243"/>
      <c r="E183" s="244" t="s">
        <v>23</v>
      </c>
      <c r="F183" s="261" t="s">
        <v>289</v>
      </c>
      <c r="G183" s="243"/>
      <c r="H183" s="243"/>
      <c r="I183" s="243"/>
      <c r="J183" s="243"/>
      <c r="K183" s="247">
        <v>35.028</v>
      </c>
      <c r="L183" s="243"/>
      <c r="M183" s="243"/>
      <c r="N183" s="243"/>
      <c r="O183" s="243"/>
      <c r="P183" s="243"/>
      <c r="Q183" s="243"/>
      <c r="R183" s="248"/>
      <c r="T183" s="249"/>
      <c r="U183" s="243"/>
      <c r="V183" s="243"/>
      <c r="W183" s="243"/>
      <c r="X183" s="243"/>
      <c r="Y183" s="243"/>
      <c r="Z183" s="243"/>
      <c r="AA183" s="250"/>
      <c r="AT183" s="251" t="s">
        <v>191</v>
      </c>
      <c r="AU183" s="251" t="s">
        <v>95</v>
      </c>
      <c r="AV183" s="11" t="s">
        <v>95</v>
      </c>
      <c r="AW183" s="11" t="s">
        <v>41</v>
      </c>
      <c r="AX183" s="11" t="s">
        <v>85</v>
      </c>
      <c r="AY183" s="251" t="s">
        <v>183</v>
      </c>
    </row>
    <row r="184" spans="2:51" s="12" customFormat="1" ht="16.5" customHeight="1">
      <c r="B184" s="252"/>
      <c r="C184" s="253"/>
      <c r="D184" s="253"/>
      <c r="E184" s="254" t="s">
        <v>23</v>
      </c>
      <c r="F184" s="275" t="s">
        <v>290</v>
      </c>
      <c r="G184" s="253"/>
      <c r="H184" s="253"/>
      <c r="I184" s="253"/>
      <c r="J184" s="253"/>
      <c r="K184" s="254" t="s">
        <v>23</v>
      </c>
      <c r="L184" s="253"/>
      <c r="M184" s="253"/>
      <c r="N184" s="253"/>
      <c r="O184" s="253"/>
      <c r="P184" s="253"/>
      <c r="Q184" s="253"/>
      <c r="R184" s="257"/>
      <c r="T184" s="258"/>
      <c r="U184" s="253"/>
      <c r="V184" s="253"/>
      <c r="W184" s="253"/>
      <c r="X184" s="253"/>
      <c r="Y184" s="253"/>
      <c r="Z184" s="253"/>
      <c r="AA184" s="259"/>
      <c r="AT184" s="260" t="s">
        <v>191</v>
      </c>
      <c r="AU184" s="260" t="s">
        <v>95</v>
      </c>
      <c r="AV184" s="12" t="s">
        <v>25</v>
      </c>
      <c r="AW184" s="12" t="s">
        <v>41</v>
      </c>
      <c r="AX184" s="12" t="s">
        <v>85</v>
      </c>
      <c r="AY184" s="260" t="s">
        <v>183</v>
      </c>
    </row>
    <row r="185" spans="2:51" s="11" customFormat="1" ht="16.5" customHeight="1">
      <c r="B185" s="242"/>
      <c r="C185" s="243"/>
      <c r="D185" s="243"/>
      <c r="E185" s="244" t="s">
        <v>23</v>
      </c>
      <c r="F185" s="261" t="s">
        <v>289</v>
      </c>
      <c r="G185" s="243"/>
      <c r="H185" s="243"/>
      <c r="I185" s="243"/>
      <c r="J185" s="243"/>
      <c r="K185" s="247">
        <v>35.028</v>
      </c>
      <c r="L185" s="243"/>
      <c r="M185" s="243"/>
      <c r="N185" s="243"/>
      <c r="O185" s="243"/>
      <c r="P185" s="243"/>
      <c r="Q185" s="243"/>
      <c r="R185" s="248"/>
      <c r="T185" s="249"/>
      <c r="U185" s="243"/>
      <c r="V185" s="243"/>
      <c r="W185" s="243"/>
      <c r="X185" s="243"/>
      <c r="Y185" s="243"/>
      <c r="Z185" s="243"/>
      <c r="AA185" s="250"/>
      <c r="AT185" s="251" t="s">
        <v>191</v>
      </c>
      <c r="AU185" s="251" t="s">
        <v>95</v>
      </c>
      <c r="AV185" s="11" t="s">
        <v>95</v>
      </c>
      <c r="AW185" s="11" t="s">
        <v>41</v>
      </c>
      <c r="AX185" s="11" t="s">
        <v>85</v>
      </c>
      <c r="AY185" s="251" t="s">
        <v>183</v>
      </c>
    </row>
    <row r="186" spans="2:51" s="13" customFormat="1" ht="16.5" customHeight="1">
      <c r="B186" s="262"/>
      <c r="C186" s="263"/>
      <c r="D186" s="263"/>
      <c r="E186" s="264" t="s">
        <v>23</v>
      </c>
      <c r="F186" s="265" t="s">
        <v>218</v>
      </c>
      <c r="G186" s="263"/>
      <c r="H186" s="263"/>
      <c r="I186" s="263"/>
      <c r="J186" s="263"/>
      <c r="K186" s="266">
        <v>70.056</v>
      </c>
      <c r="L186" s="263"/>
      <c r="M186" s="263"/>
      <c r="N186" s="263"/>
      <c r="O186" s="263"/>
      <c r="P186" s="263"/>
      <c r="Q186" s="263"/>
      <c r="R186" s="267"/>
      <c r="T186" s="268"/>
      <c r="U186" s="263"/>
      <c r="V186" s="263"/>
      <c r="W186" s="263"/>
      <c r="X186" s="263"/>
      <c r="Y186" s="263"/>
      <c r="Z186" s="263"/>
      <c r="AA186" s="269"/>
      <c r="AT186" s="270" t="s">
        <v>191</v>
      </c>
      <c r="AU186" s="270" t="s">
        <v>95</v>
      </c>
      <c r="AV186" s="13" t="s">
        <v>188</v>
      </c>
      <c r="AW186" s="13" t="s">
        <v>41</v>
      </c>
      <c r="AX186" s="13" t="s">
        <v>25</v>
      </c>
      <c r="AY186" s="270" t="s">
        <v>183</v>
      </c>
    </row>
    <row r="187" spans="2:65" s="1" customFormat="1" ht="25.5" customHeight="1">
      <c r="B187" s="49"/>
      <c r="C187" s="276" t="s">
        <v>291</v>
      </c>
      <c r="D187" s="276" t="s">
        <v>292</v>
      </c>
      <c r="E187" s="277" t="s">
        <v>293</v>
      </c>
      <c r="F187" s="278" t="s">
        <v>294</v>
      </c>
      <c r="G187" s="278"/>
      <c r="H187" s="278"/>
      <c r="I187" s="278"/>
      <c r="J187" s="279" t="s">
        <v>194</v>
      </c>
      <c r="K187" s="280">
        <v>80.564</v>
      </c>
      <c r="L187" s="281">
        <v>0</v>
      </c>
      <c r="M187" s="282"/>
      <c r="N187" s="283">
        <f>ROUND(L187*K187,2)</f>
        <v>0</v>
      </c>
      <c r="O187" s="238"/>
      <c r="P187" s="238"/>
      <c r="Q187" s="238"/>
      <c r="R187" s="51"/>
      <c r="T187" s="239" t="s">
        <v>23</v>
      </c>
      <c r="U187" s="59" t="s">
        <v>50</v>
      </c>
      <c r="V187" s="50"/>
      <c r="W187" s="240">
        <f>V187*K187</f>
        <v>0</v>
      </c>
      <c r="X187" s="240">
        <v>0.0044</v>
      </c>
      <c r="Y187" s="240">
        <f>X187*K187</f>
        <v>0.3544816</v>
      </c>
      <c r="Z187" s="240">
        <v>0</v>
      </c>
      <c r="AA187" s="241">
        <f>Z187*K187</f>
        <v>0</v>
      </c>
      <c r="AR187" s="25" t="s">
        <v>295</v>
      </c>
      <c r="AT187" s="25" t="s">
        <v>292</v>
      </c>
      <c r="AU187" s="25" t="s">
        <v>95</v>
      </c>
      <c r="AY187" s="25" t="s">
        <v>183</v>
      </c>
      <c r="BE187" s="156">
        <f>IF(U187="základní",N187,0)</f>
        <v>0</v>
      </c>
      <c r="BF187" s="156">
        <f>IF(U187="snížená",N187,0)</f>
        <v>0</v>
      </c>
      <c r="BG187" s="156">
        <f>IF(U187="zákl. přenesená",N187,0)</f>
        <v>0</v>
      </c>
      <c r="BH187" s="156">
        <f>IF(U187="sníž. přenesená",N187,0)</f>
        <v>0</v>
      </c>
      <c r="BI187" s="156">
        <f>IF(U187="nulová",N187,0)</f>
        <v>0</v>
      </c>
      <c r="BJ187" s="25" t="s">
        <v>25</v>
      </c>
      <c r="BK187" s="156">
        <f>ROUND(L187*K187,2)</f>
        <v>0</v>
      </c>
      <c r="BL187" s="25" t="s">
        <v>265</v>
      </c>
      <c r="BM187" s="25" t="s">
        <v>296</v>
      </c>
    </row>
    <row r="188" spans="2:65" s="1" customFormat="1" ht="25.5" customHeight="1">
      <c r="B188" s="49"/>
      <c r="C188" s="231" t="s">
        <v>297</v>
      </c>
      <c r="D188" s="231" t="s">
        <v>184</v>
      </c>
      <c r="E188" s="232" t="s">
        <v>298</v>
      </c>
      <c r="F188" s="233" t="s">
        <v>299</v>
      </c>
      <c r="G188" s="233"/>
      <c r="H188" s="233"/>
      <c r="I188" s="233"/>
      <c r="J188" s="234" t="s">
        <v>194</v>
      </c>
      <c r="K188" s="235">
        <v>179.459</v>
      </c>
      <c r="L188" s="236">
        <v>0</v>
      </c>
      <c r="M188" s="237"/>
      <c r="N188" s="238">
        <f>ROUND(L188*K188,2)</f>
        <v>0</v>
      </c>
      <c r="O188" s="238"/>
      <c r="P188" s="238"/>
      <c r="Q188" s="238"/>
      <c r="R188" s="51"/>
      <c r="T188" s="239" t="s">
        <v>23</v>
      </c>
      <c r="U188" s="59" t="s">
        <v>50</v>
      </c>
      <c r="V188" s="50"/>
      <c r="W188" s="240">
        <f>V188*K188</f>
        <v>0</v>
      </c>
      <c r="X188" s="240">
        <v>0.00019</v>
      </c>
      <c r="Y188" s="240">
        <f>X188*K188</f>
        <v>0.03409721</v>
      </c>
      <c r="Z188" s="240">
        <v>0</v>
      </c>
      <c r="AA188" s="241">
        <f>Z188*K188</f>
        <v>0</v>
      </c>
      <c r="AR188" s="25" t="s">
        <v>265</v>
      </c>
      <c r="AT188" s="25" t="s">
        <v>184</v>
      </c>
      <c r="AU188" s="25" t="s">
        <v>95</v>
      </c>
      <c r="AY188" s="25" t="s">
        <v>183</v>
      </c>
      <c r="BE188" s="156">
        <f>IF(U188="základní",N188,0)</f>
        <v>0</v>
      </c>
      <c r="BF188" s="156">
        <f>IF(U188="snížená",N188,0)</f>
        <v>0</v>
      </c>
      <c r="BG188" s="156">
        <f>IF(U188="zákl. přenesená",N188,0)</f>
        <v>0</v>
      </c>
      <c r="BH188" s="156">
        <f>IF(U188="sníž. přenesená",N188,0)</f>
        <v>0</v>
      </c>
      <c r="BI188" s="156">
        <f>IF(U188="nulová",N188,0)</f>
        <v>0</v>
      </c>
      <c r="BJ188" s="25" t="s">
        <v>25</v>
      </c>
      <c r="BK188" s="156">
        <f>ROUND(L188*K188,2)</f>
        <v>0</v>
      </c>
      <c r="BL188" s="25" t="s">
        <v>265</v>
      </c>
      <c r="BM188" s="25" t="s">
        <v>300</v>
      </c>
    </row>
    <row r="189" spans="2:51" s="12" customFormat="1" ht="16.5" customHeight="1">
      <c r="B189" s="252"/>
      <c r="C189" s="253"/>
      <c r="D189" s="253"/>
      <c r="E189" s="254" t="s">
        <v>23</v>
      </c>
      <c r="F189" s="255" t="s">
        <v>301</v>
      </c>
      <c r="G189" s="256"/>
      <c r="H189" s="256"/>
      <c r="I189" s="256"/>
      <c r="J189" s="253"/>
      <c r="K189" s="254" t="s">
        <v>23</v>
      </c>
      <c r="L189" s="253"/>
      <c r="M189" s="253"/>
      <c r="N189" s="253"/>
      <c r="O189" s="253"/>
      <c r="P189" s="253"/>
      <c r="Q189" s="253"/>
      <c r="R189" s="257"/>
      <c r="T189" s="258"/>
      <c r="U189" s="253"/>
      <c r="V189" s="253"/>
      <c r="W189" s="253"/>
      <c r="X189" s="253"/>
      <c r="Y189" s="253"/>
      <c r="Z189" s="253"/>
      <c r="AA189" s="259"/>
      <c r="AT189" s="260" t="s">
        <v>191</v>
      </c>
      <c r="AU189" s="260" t="s">
        <v>95</v>
      </c>
      <c r="AV189" s="12" t="s">
        <v>25</v>
      </c>
      <c r="AW189" s="12" t="s">
        <v>41</v>
      </c>
      <c r="AX189" s="12" t="s">
        <v>85</v>
      </c>
      <c r="AY189" s="260" t="s">
        <v>183</v>
      </c>
    </row>
    <row r="190" spans="2:51" s="11" customFormat="1" ht="16.5" customHeight="1">
      <c r="B190" s="242"/>
      <c r="C190" s="243"/>
      <c r="D190" s="243"/>
      <c r="E190" s="244" t="s">
        <v>23</v>
      </c>
      <c r="F190" s="261" t="s">
        <v>302</v>
      </c>
      <c r="G190" s="243"/>
      <c r="H190" s="243"/>
      <c r="I190" s="243"/>
      <c r="J190" s="243"/>
      <c r="K190" s="247">
        <v>8.925</v>
      </c>
      <c r="L190" s="243"/>
      <c r="M190" s="243"/>
      <c r="N190" s="243"/>
      <c r="O190" s="243"/>
      <c r="P190" s="243"/>
      <c r="Q190" s="243"/>
      <c r="R190" s="248"/>
      <c r="T190" s="249"/>
      <c r="U190" s="243"/>
      <c r="V190" s="243"/>
      <c r="W190" s="243"/>
      <c r="X190" s="243"/>
      <c r="Y190" s="243"/>
      <c r="Z190" s="243"/>
      <c r="AA190" s="250"/>
      <c r="AT190" s="251" t="s">
        <v>191</v>
      </c>
      <c r="AU190" s="251" t="s">
        <v>95</v>
      </c>
      <c r="AV190" s="11" t="s">
        <v>95</v>
      </c>
      <c r="AW190" s="11" t="s">
        <v>41</v>
      </c>
      <c r="AX190" s="11" t="s">
        <v>85</v>
      </c>
      <c r="AY190" s="251" t="s">
        <v>183</v>
      </c>
    </row>
    <row r="191" spans="2:51" s="11" customFormat="1" ht="16.5" customHeight="1">
      <c r="B191" s="242"/>
      <c r="C191" s="243"/>
      <c r="D191" s="243"/>
      <c r="E191" s="244" t="s">
        <v>23</v>
      </c>
      <c r="F191" s="261" t="s">
        <v>303</v>
      </c>
      <c r="G191" s="243"/>
      <c r="H191" s="243"/>
      <c r="I191" s="243"/>
      <c r="J191" s="243"/>
      <c r="K191" s="247">
        <v>4.807</v>
      </c>
      <c r="L191" s="243"/>
      <c r="M191" s="243"/>
      <c r="N191" s="243"/>
      <c r="O191" s="243"/>
      <c r="P191" s="243"/>
      <c r="Q191" s="243"/>
      <c r="R191" s="248"/>
      <c r="T191" s="249"/>
      <c r="U191" s="243"/>
      <c r="V191" s="243"/>
      <c r="W191" s="243"/>
      <c r="X191" s="243"/>
      <c r="Y191" s="243"/>
      <c r="Z191" s="243"/>
      <c r="AA191" s="250"/>
      <c r="AT191" s="251" t="s">
        <v>191</v>
      </c>
      <c r="AU191" s="251" t="s">
        <v>95</v>
      </c>
      <c r="AV191" s="11" t="s">
        <v>95</v>
      </c>
      <c r="AW191" s="11" t="s">
        <v>41</v>
      </c>
      <c r="AX191" s="11" t="s">
        <v>85</v>
      </c>
      <c r="AY191" s="251" t="s">
        <v>183</v>
      </c>
    </row>
    <row r="192" spans="2:51" s="11" customFormat="1" ht="16.5" customHeight="1">
      <c r="B192" s="242"/>
      <c r="C192" s="243"/>
      <c r="D192" s="243"/>
      <c r="E192" s="244" t="s">
        <v>23</v>
      </c>
      <c r="F192" s="261" t="s">
        <v>304</v>
      </c>
      <c r="G192" s="243"/>
      <c r="H192" s="243"/>
      <c r="I192" s="243"/>
      <c r="J192" s="243"/>
      <c r="K192" s="247">
        <v>6.671</v>
      </c>
      <c r="L192" s="243"/>
      <c r="M192" s="243"/>
      <c r="N192" s="243"/>
      <c r="O192" s="243"/>
      <c r="P192" s="243"/>
      <c r="Q192" s="243"/>
      <c r="R192" s="248"/>
      <c r="T192" s="249"/>
      <c r="U192" s="243"/>
      <c r="V192" s="243"/>
      <c r="W192" s="243"/>
      <c r="X192" s="243"/>
      <c r="Y192" s="243"/>
      <c r="Z192" s="243"/>
      <c r="AA192" s="250"/>
      <c r="AT192" s="251" t="s">
        <v>191</v>
      </c>
      <c r="AU192" s="251" t="s">
        <v>95</v>
      </c>
      <c r="AV192" s="11" t="s">
        <v>95</v>
      </c>
      <c r="AW192" s="11" t="s">
        <v>41</v>
      </c>
      <c r="AX192" s="11" t="s">
        <v>85</v>
      </c>
      <c r="AY192" s="251" t="s">
        <v>183</v>
      </c>
    </row>
    <row r="193" spans="2:51" s="11" customFormat="1" ht="16.5" customHeight="1">
      <c r="B193" s="242"/>
      <c r="C193" s="243"/>
      <c r="D193" s="243"/>
      <c r="E193" s="244" t="s">
        <v>23</v>
      </c>
      <c r="F193" s="261" t="s">
        <v>305</v>
      </c>
      <c r="G193" s="243"/>
      <c r="H193" s="243"/>
      <c r="I193" s="243"/>
      <c r="J193" s="243"/>
      <c r="K193" s="247">
        <v>89</v>
      </c>
      <c r="L193" s="243"/>
      <c r="M193" s="243"/>
      <c r="N193" s="243"/>
      <c r="O193" s="243"/>
      <c r="P193" s="243"/>
      <c r="Q193" s="243"/>
      <c r="R193" s="248"/>
      <c r="T193" s="249"/>
      <c r="U193" s="243"/>
      <c r="V193" s="243"/>
      <c r="W193" s="243"/>
      <c r="X193" s="243"/>
      <c r="Y193" s="243"/>
      <c r="Z193" s="243"/>
      <c r="AA193" s="250"/>
      <c r="AT193" s="251" t="s">
        <v>191</v>
      </c>
      <c r="AU193" s="251" t="s">
        <v>95</v>
      </c>
      <c r="AV193" s="11" t="s">
        <v>95</v>
      </c>
      <c r="AW193" s="11" t="s">
        <v>41</v>
      </c>
      <c r="AX193" s="11" t="s">
        <v>85</v>
      </c>
      <c r="AY193" s="251" t="s">
        <v>183</v>
      </c>
    </row>
    <row r="194" spans="2:51" s="14" customFormat="1" ht="16.5" customHeight="1">
      <c r="B194" s="284"/>
      <c r="C194" s="285"/>
      <c r="D194" s="285"/>
      <c r="E194" s="286" t="s">
        <v>23</v>
      </c>
      <c r="F194" s="287" t="s">
        <v>306</v>
      </c>
      <c r="G194" s="285"/>
      <c r="H194" s="285"/>
      <c r="I194" s="285"/>
      <c r="J194" s="285"/>
      <c r="K194" s="288">
        <v>109.403</v>
      </c>
      <c r="L194" s="285"/>
      <c r="M194" s="285"/>
      <c r="N194" s="285"/>
      <c r="O194" s="285"/>
      <c r="P194" s="285"/>
      <c r="Q194" s="285"/>
      <c r="R194" s="289"/>
      <c r="T194" s="290"/>
      <c r="U194" s="285"/>
      <c r="V194" s="285"/>
      <c r="W194" s="285"/>
      <c r="X194" s="285"/>
      <c r="Y194" s="285"/>
      <c r="Z194" s="285"/>
      <c r="AA194" s="291"/>
      <c r="AT194" s="292" t="s">
        <v>191</v>
      </c>
      <c r="AU194" s="292" t="s">
        <v>95</v>
      </c>
      <c r="AV194" s="14" t="s">
        <v>102</v>
      </c>
      <c r="AW194" s="14" t="s">
        <v>41</v>
      </c>
      <c r="AX194" s="14" t="s">
        <v>85</v>
      </c>
      <c r="AY194" s="292" t="s">
        <v>183</v>
      </c>
    </row>
    <row r="195" spans="2:51" s="12" customFormat="1" ht="16.5" customHeight="1">
      <c r="B195" s="252"/>
      <c r="C195" s="253"/>
      <c r="D195" s="253"/>
      <c r="E195" s="254" t="s">
        <v>23</v>
      </c>
      <c r="F195" s="275" t="s">
        <v>288</v>
      </c>
      <c r="G195" s="253"/>
      <c r="H195" s="253"/>
      <c r="I195" s="253"/>
      <c r="J195" s="253"/>
      <c r="K195" s="254" t="s">
        <v>23</v>
      </c>
      <c r="L195" s="253"/>
      <c r="M195" s="253"/>
      <c r="N195" s="253"/>
      <c r="O195" s="253"/>
      <c r="P195" s="253"/>
      <c r="Q195" s="253"/>
      <c r="R195" s="257"/>
      <c r="T195" s="258"/>
      <c r="U195" s="253"/>
      <c r="V195" s="253"/>
      <c r="W195" s="253"/>
      <c r="X195" s="253"/>
      <c r="Y195" s="253"/>
      <c r="Z195" s="253"/>
      <c r="AA195" s="259"/>
      <c r="AT195" s="260" t="s">
        <v>191</v>
      </c>
      <c r="AU195" s="260" t="s">
        <v>95</v>
      </c>
      <c r="AV195" s="12" t="s">
        <v>25</v>
      </c>
      <c r="AW195" s="12" t="s">
        <v>41</v>
      </c>
      <c r="AX195" s="12" t="s">
        <v>85</v>
      </c>
      <c r="AY195" s="260" t="s">
        <v>183</v>
      </c>
    </row>
    <row r="196" spans="2:51" s="11" customFormat="1" ht="16.5" customHeight="1">
      <c r="B196" s="242"/>
      <c r="C196" s="243"/>
      <c r="D196" s="243"/>
      <c r="E196" s="244" t="s">
        <v>23</v>
      </c>
      <c r="F196" s="261" t="s">
        <v>289</v>
      </c>
      <c r="G196" s="243"/>
      <c r="H196" s="243"/>
      <c r="I196" s="243"/>
      <c r="J196" s="243"/>
      <c r="K196" s="247">
        <v>35.028</v>
      </c>
      <c r="L196" s="243"/>
      <c r="M196" s="243"/>
      <c r="N196" s="243"/>
      <c r="O196" s="243"/>
      <c r="P196" s="243"/>
      <c r="Q196" s="243"/>
      <c r="R196" s="248"/>
      <c r="T196" s="249"/>
      <c r="U196" s="243"/>
      <c r="V196" s="243"/>
      <c r="W196" s="243"/>
      <c r="X196" s="243"/>
      <c r="Y196" s="243"/>
      <c r="Z196" s="243"/>
      <c r="AA196" s="250"/>
      <c r="AT196" s="251" t="s">
        <v>191</v>
      </c>
      <c r="AU196" s="251" t="s">
        <v>95</v>
      </c>
      <c r="AV196" s="11" t="s">
        <v>95</v>
      </c>
      <c r="AW196" s="11" t="s">
        <v>41</v>
      </c>
      <c r="AX196" s="11" t="s">
        <v>85</v>
      </c>
      <c r="AY196" s="251" t="s">
        <v>183</v>
      </c>
    </row>
    <row r="197" spans="2:51" s="12" customFormat="1" ht="16.5" customHeight="1">
      <c r="B197" s="252"/>
      <c r="C197" s="253"/>
      <c r="D197" s="253"/>
      <c r="E197" s="254" t="s">
        <v>23</v>
      </c>
      <c r="F197" s="275" t="s">
        <v>290</v>
      </c>
      <c r="G197" s="253"/>
      <c r="H197" s="253"/>
      <c r="I197" s="253"/>
      <c r="J197" s="253"/>
      <c r="K197" s="254" t="s">
        <v>23</v>
      </c>
      <c r="L197" s="253"/>
      <c r="M197" s="253"/>
      <c r="N197" s="253"/>
      <c r="O197" s="253"/>
      <c r="P197" s="253"/>
      <c r="Q197" s="253"/>
      <c r="R197" s="257"/>
      <c r="T197" s="258"/>
      <c r="U197" s="253"/>
      <c r="V197" s="253"/>
      <c r="W197" s="253"/>
      <c r="X197" s="253"/>
      <c r="Y197" s="253"/>
      <c r="Z197" s="253"/>
      <c r="AA197" s="259"/>
      <c r="AT197" s="260" t="s">
        <v>191</v>
      </c>
      <c r="AU197" s="260" t="s">
        <v>95</v>
      </c>
      <c r="AV197" s="12" t="s">
        <v>25</v>
      </c>
      <c r="AW197" s="12" t="s">
        <v>41</v>
      </c>
      <c r="AX197" s="12" t="s">
        <v>85</v>
      </c>
      <c r="AY197" s="260" t="s">
        <v>183</v>
      </c>
    </row>
    <row r="198" spans="2:51" s="11" customFormat="1" ht="16.5" customHeight="1">
      <c r="B198" s="242"/>
      <c r="C198" s="243"/>
      <c r="D198" s="243"/>
      <c r="E198" s="244" t="s">
        <v>23</v>
      </c>
      <c r="F198" s="261" t="s">
        <v>289</v>
      </c>
      <c r="G198" s="243"/>
      <c r="H198" s="243"/>
      <c r="I198" s="243"/>
      <c r="J198" s="243"/>
      <c r="K198" s="247">
        <v>35.028</v>
      </c>
      <c r="L198" s="243"/>
      <c r="M198" s="243"/>
      <c r="N198" s="243"/>
      <c r="O198" s="243"/>
      <c r="P198" s="243"/>
      <c r="Q198" s="243"/>
      <c r="R198" s="248"/>
      <c r="T198" s="249"/>
      <c r="U198" s="243"/>
      <c r="V198" s="243"/>
      <c r="W198" s="243"/>
      <c r="X198" s="243"/>
      <c r="Y198" s="243"/>
      <c r="Z198" s="243"/>
      <c r="AA198" s="250"/>
      <c r="AT198" s="251" t="s">
        <v>191</v>
      </c>
      <c r="AU198" s="251" t="s">
        <v>95</v>
      </c>
      <c r="AV198" s="11" t="s">
        <v>95</v>
      </c>
      <c r="AW198" s="11" t="s">
        <v>41</v>
      </c>
      <c r="AX198" s="11" t="s">
        <v>85</v>
      </c>
      <c r="AY198" s="251" t="s">
        <v>183</v>
      </c>
    </row>
    <row r="199" spans="2:51" s="13" customFormat="1" ht="16.5" customHeight="1">
      <c r="B199" s="262"/>
      <c r="C199" s="263"/>
      <c r="D199" s="263"/>
      <c r="E199" s="264" t="s">
        <v>23</v>
      </c>
      <c r="F199" s="265" t="s">
        <v>218</v>
      </c>
      <c r="G199" s="263"/>
      <c r="H199" s="263"/>
      <c r="I199" s="263"/>
      <c r="J199" s="263"/>
      <c r="K199" s="266">
        <v>179.459</v>
      </c>
      <c r="L199" s="263"/>
      <c r="M199" s="263"/>
      <c r="N199" s="263"/>
      <c r="O199" s="263"/>
      <c r="P199" s="263"/>
      <c r="Q199" s="263"/>
      <c r="R199" s="267"/>
      <c r="T199" s="268"/>
      <c r="U199" s="263"/>
      <c r="V199" s="263"/>
      <c r="W199" s="263"/>
      <c r="X199" s="263"/>
      <c r="Y199" s="263"/>
      <c r="Z199" s="263"/>
      <c r="AA199" s="269"/>
      <c r="AT199" s="270" t="s">
        <v>191</v>
      </c>
      <c r="AU199" s="270" t="s">
        <v>95</v>
      </c>
      <c r="AV199" s="13" t="s">
        <v>188</v>
      </c>
      <c r="AW199" s="13" t="s">
        <v>41</v>
      </c>
      <c r="AX199" s="13" t="s">
        <v>25</v>
      </c>
      <c r="AY199" s="270" t="s">
        <v>183</v>
      </c>
    </row>
    <row r="200" spans="2:65" s="1" customFormat="1" ht="25.5" customHeight="1">
      <c r="B200" s="49"/>
      <c r="C200" s="276" t="s">
        <v>307</v>
      </c>
      <c r="D200" s="276" t="s">
        <v>292</v>
      </c>
      <c r="E200" s="277" t="s">
        <v>308</v>
      </c>
      <c r="F200" s="278" t="s">
        <v>309</v>
      </c>
      <c r="G200" s="278"/>
      <c r="H200" s="278"/>
      <c r="I200" s="278"/>
      <c r="J200" s="279" t="s">
        <v>194</v>
      </c>
      <c r="K200" s="280">
        <v>125.813</v>
      </c>
      <c r="L200" s="281">
        <v>0</v>
      </c>
      <c r="M200" s="282"/>
      <c r="N200" s="283">
        <f>ROUND(L200*K200,2)</f>
        <v>0</v>
      </c>
      <c r="O200" s="238"/>
      <c r="P200" s="238"/>
      <c r="Q200" s="238"/>
      <c r="R200" s="51"/>
      <c r="T200" s="239" t="s">
        <v>23</v>
      </c>
      <c r="U200" s="59" t="s">
        <v>50</v>
      </c>
      <c r="V200" s="50"/>
      <c r="W200" s="240">
        <f>V200*K200</f>
        <v>0</v>
      </c>
      <c r="X200" s="240">
        <v>0.00012</v>
      </c>
      <c r="Y200" s="240">
        <f>X200*K200</f>
        <v>0.015097560000000001</v>
      </c>
      <c r="Z200" s="240">
        <v>0</v>
      </c>
      <c r="AA200" s="241">
        <f>Z200*K200</f>
        <v>0</v>
      </c>
      <c r="AR200" s="25" t="s">
        <v>295</v>
      </c>
      <c r="AT200" s="25" t="s">
        <v>292</v>
      </c>
      <c r="AU200" s="25" t="s">
        <v>95</v>
      </c>
      <c r="AY200" s="25" t="s">
        <v>183</v>
      </c>
      <c r="BE200" s="156">
        <f>IF(U200="základní",N200,0)</f>
        <v>0</v>
      </c>
      <c r="BF200" s="156">
        <f>IF(U200="snížená",N200,0)</f>
        <v>0</v>
      </c>
      <c r="BG200" s="156">
        <f>IF(U200="zákl. přenesená",N200,0)</f>
        <v>0</v>
      </c>
      <c r="BH200" s="156">
        <f>IF(U200="sníž. přenesená",N200,0)</f>
        <v>0</v>
      </c>
      <c r="BI200" s="156">
        <f>IF(U200="nulová",N200,0)</f>
        <v>0</v>
      </c>
      <c r="BJ200" s="25" t="s">
        <v>25</v>
      </c>
      <c r="BK200" s="156">
        <f>ROUND(L200*K200,2)</f>
        <v>0</v>
      </c>
      <c r="BL200" s="25" t="s">
        <v>265</v>
      </c>
      <c r="BM200" s="25" t="s">
        <v>310</v>
      </c>
    </row>
    <row r="201" spans="2:51" s="12" customFormat="1" ht="16.5" customHeight="1">
      <c r="B201" s="252"/>
      <c r="C201" s="253"/>
      <c r="D201" s="253"/>
      <c r="E201" s="254" t="s">
        <v>23</v>
      </c>
      <c r="F201" s="255" t="s">
        <v>301</v>
      </c>
      <c r="G201" s="256"/>
      <c r="H201" s="256"/>
      <c r="I201" s="256"/>
      <c r="J201" s="253"/>
      <c r="K201" s="254" t="s">
        <v>23</v>
      </c>
      <c r="L201" s="253"/>
      <c r="M201" s="253"/>
      <c r="N201" s="253"/>
      <c r="O201" s="253"/>
      <c r="P201" s="253"/>
      <c r="Q201" s="253"/>
      <c r="R201" s="257"/>
      <c r="T201" s="258"/>
      <c r="U201" s="253"/>
      <c r="V201" s="253"/>
      <c r="W201" s="253"/>
      <c r="X201" s="253"/>
      <c r="Y201" s="253"/>
      <c r="Z201" s="253"/>
      <c r="AA201" s="259"/>
      <c r="AT201" s="260" t="s">
        <v>191</v>
      </c>
      <c r="AU201" s="260" t="s">
        <v>95</v>
      </c>
      <c r="AV201" s="12" t="s">
        <v>25</v>
      </c>
      <c r="AW201" s="12" t="s">
        <v>41</v>
      </c>
      <c r="AX201" s="12" t="s">
        <v>85</v>
      </c>
      <c r="AY201" s="260" t="s">
        <v>183</v>
      </c>
    </row>
    <row r="202" spans="2:51" s="11" customFormat="1" ht="16.5" customHeight="1">
      <c r="B202" s="242"/>
      <c r="C202" s="243"/>
      <c r="D202" s="243"/>
      <c r="E202" s="244" t="s">
        <v>23</v>
      </c>
      <c r="F202" s="261" t="s">
        <v>302</v>
      </c>
      <c r="G202" s="243"/>
      <c r="H202" s="243"/>
      <c r="I202" s="243"/>
      <c r="J202" s="243"/>
      <c r="K202" s="247">
        <v>8.925</v>
      </c>
      <c r="L202" s="243"/>
      <c r="M202" s="243"/>
      <c r="N202" s="243"/>
      <c r="O202" s="243"/>
      <c r="P202" s="243"/>
      <c r="Q202" s="243"/>
      <c r="R202" s="248"/>
      <c r="T202" s="249"/>
      <c r="U202" s="243"/>
      <c r="V202" s="243"/>
      <c r="W202" s="243"/>
      <c r="X202" s="243"/>
      <c r="Y202" s="243"/>
      <c r="Z202" s="243"/>
      <c r="AA202" s="250"/>
      <c r="AT202" s="251" t="s">
        <v>191</v>
      </c>
      <c r="AU202" s="251" t="s">
        <v>95</v>
      </c>
      <c r="AV202" s="11" t="s">
        <v>95</v>
      </c>
      <c r="AW202" s="11" t="s">
        <v>41</v>
      </c>
      <c r="AX202" s="11" t="s">
        <v>85</v>
      </c>
      <c r="AY202" s="251" t="s">
        <v>183</v>
      </c>
    </row>
    <row r="203" spans="2:51" s="11" customFormat="1" ht="16.5" customHeight="1">
      <c r="B203" s="242"/>
      <c r="C203" s="243"/>
      <c r="D203" s="243"/>
      <c r="E203" s="244" t="s">
        <v>23</v>
      </c>
      <c r="F203" s="261" t="s">
        <v>303</v>
      </c>
      <c r="G203" s="243"/>
      <c r="H203" s="243"/>
      <c r="I203" s="243"/>
      <c r="J203" s="243"/>
      <c r="K203" s="247">
        <v>4.807</v>
      </c>
      <c r="L203" s="243"/>
      <c r="M203" s="243"/>
      <c r="N203" s="243"/>
      <c r="O203" s="243"/>
      <c r="P203" s="243"/>
      <c r="Q203" s="243"/>
      <c r="R203" s="248"/>
      <c r="T203" s="249"/>
      <c r="U203" s="243"/>
      <c r="V203" s="243"/>
      <c r="W203" s="243"/>
      <c r="X203" s="243"/>
      <c r="Y203" s="243"/>
      <c r="Z203" s="243"/>
      <c r="AA203" s="250"/>
      <c r="AT203" s="251" t="s">
        <v>191</v>
      </c>
      <c r="AU203" s="251" t="s">
        <v>95</v>
      </c>
      <c r="AV203" s="11" t="s">
        <v>95</v>
      </c>
      <c r="AW203" s="11" t="s">
        <v>41</v>
      </c>
      <c r="AX203" s="11" t="s">
        <v>85</v>
      </c>
      <c r="AY203" s="251" t="s">
        <v>183</v>
      </c>
    </row>
    <row r="204" spans="2:51" s="11" customFormat="1" ht="16.5" customHeight="1">
      <c r="B204" s="242"/>
      <c r="C204" s="243"/>
      <c r="D204" s="243"/>
      <c r="E204" s="244" t="s">
        <v>23</v>
      </c>
      <c r="F204" s="261" t="s">
        <v>304</v>
      </c>
      <c r="G204" s="243"/>
      <c r="H204" s="243"/>
      <c r="I204" s="243"/>
      <c r="J204" s="243"/>
      <c r="K204" s="247">
        <v>6.671</v>
      </c>
      <c r="L204" s="243"/>
      <c r="M204" s="243"/>
      <c r="N204" s="243"/>
      <c r="O204" s="243"/>
      <c r="P204" s="243"/>
      <c r="Q204" s="243"/>
      <c r="R204" s="248"/>
      <c r="T204" s="249"/>
      <c r="U204" s="243"/>
      <c r="V204" s="243"/>
      <c r="W204" s="243"/>
      <c r="X204" s="243"/>
      <c r="Y204" s="243"/>
      <c r="Z204" s="243"/>
      <c r="AA204" s="250"/>
      <c r="AT204" s="251" t="s">
        <v>191</v>
      </c>
      <c r="AU204" s="251" t="s">
        <v>95</v>
      </c>
      <c r="AV204" s="11" t="s">
        <v>95</v>
      </c>
      <c r="AW204" s="11" t="s">
        <v>41</v>
      </c>
      <c r="AX204" s="11" t="s">
        <v>85</v>
      </c>
      <c r="AY204" s="251" t="s">
        <v>183</v>
      </c>
    </row>
    <row r="205" spans="2:51" s="11" customFormat="1" ht="16.5" customHeight="1">
      <c r="B205" s="242"/>
      <c r="C205" s="243"/>
      <c r="D205" s="243"/>
      <c r="E205" s="244" t="s">
        <v>23</v>
      </c>
      <c r="F205" s="261" t="s">
        <v>305</v>
      </c>
      <c r="G205" s="243"/>
      <c r="H205" s="243"/>
      <c r="I205" s="243"/>
      <c r="J205" s="243"/>
      <c r="K205" s="247">
        <v>89</v>
      </c>
      <c r="L205" s="243"/>
      <c r="M205" s="243"/>
      <c r="N205" s="243"/>
      <c r="O205" s="243"/>
      <c r="P205" s="243"/>
      <c r="Q205" s="243"/>
      <c r="R205" s="248"/>
      <c r="T205" s="249"/>
      <c r="U205" s="243"/>
      <c r="V205" s="243"/>
      <c r="W205" s="243"/>
      <c r="X205" s="243"/>
      <c r="Y205" s="243"/>
      <c r="Z205" s="243"/>
      <c r="AA205" s="250"/>
      <c r="AT205" s="251" t="s">
        <v>191</v>
      </c>
      <c r="AU205" s="251" t="s">
        <v>95</v>
      </c>
      <c r="AV205" s="11" t="s">
        <v>95</v>
      </c>
      <c r="AW205" s="11" t="s">
        <v>41</v>
      </c>
      <c r="AX205" s="11" t="s">
        <v>85</v>
      </c>
      <c r="AY205" s="251" t="s">
        <v>183</v>
      </c>
    </row>
    <row r="206" spans="2:51" s="13" customFormat="1" ht="16.5" customHeight="1">
      <c r="B206" s="262"/>
      <c r="C206" s="263"/>
      <c r="D206" s="263"/>
      <c r="E206" s="264" t="s">
        <v>23</v>
      </c>
      <c r="F206" s="265" t="s">
        <v>218</v>
      </c>
      <c r="G206" s="263"/>
      <c r="H206" s="263"/>
      <c r="I206" s="263"/>
      <c r="J206" s="263"/>
      <c r="K206" s="266">
        <v>109.403</v>
      </c>
      <c r="L206" s="263"/>
      <c r="M206" s="263"/>
      <c r="N206" s="263"/>
      <c r="O206" s="263"/>
      <c r="P206" s="263"/>
      <c r="Q206" s="263"/>
      <c r="R206" s="267"/>
      <c r="T206" s="268"/>
      <c r="U206" s="263"/>
      <c r="V206" s="263"/>
      <c r="W206" s="263"/>
      <c r="X206" s="263"/>
      <c r="Y206" s="263"/>
      <c r="Z206" s="263"/>
      <c r="AA206" s="269"/>
      <c r="AT206" s="270" t="s">
        <v>191</v>
      </c>
      <c r="AU206" s="270" t="s">
        <v>95</v>
      </c>
      <c r="AV206" s="13" t="s">
        <v>188</v>
      </c>
      <c r="AW206" s="13" t="s">
        <v>41</v>
      </c>
      <c r="AX206" s="13" t="s">
        <v>25</v>
      </c>
      <c r="AY206" s="270" t="s">
        <v>183</v>
      </c>
    </row>
    <row r="207" spans="2:65" s="1" customFormat="1" ht="25.5" customHeight="1">
      <c r="B207" s="49"/>
      <c r="C207" s="276" t="s">
        <v>311</v>
      </c>
      <c r="D207" s="276" t="s">
        <v>292</v>
      </c>
      <c r="E207" s="277" t="s">
        <v>312</v>
      </c>
      <c r="F207" s="278" t="s">
        <v>313</v>
      </c>
      <c r="G207" s="278"/>
      <c r="H207" s="278"/>
      <c r="I207" s="278"/>
      <c r="J207" s="279" t="s">
        <v>194</v>
      </c>
      <c r="K207" s="280">
        <v>80.564</v>
      </c>
      <c r="L207" s="281">
        <v>0</v>
      </c>
      <c r="M207" s="282"/>
      <c r="N207" s="283">
        <f>ROUND(L207*K207,2)</f>
        <v>0</v>
      </c>
      <c r="O207" s="238"/>
      <c r="P207" s="238"/>
      <c r="Q207" s="238"/>
      <c r="R207" s="51"/>
      <c r="T207" s="239" t="s">
        <v>23</v>
      </c>
      <c r="U207" s="59" t="s">
        <v>50</v>
      </c>
      <c r="V207" s="50"/>
      <c r="W207" s="240">
        <f>V207*K207</f>
        <v>0</v>
      </c>
      <c r="X207" s="240">
        <v>0.00018</v>
      </c>
      <c r="Y207" s="240">
        <f>X207*K207</f>
        <v>0.01450152</v>
      </c>
      <c r="Z207" s="240">
        <v>0</v>
      </c>
      <c r="AA207" s="241">
        <f>Z207*K207</f>
        <v>0</v>
      </c>
      <c r="AR207" s="25" t="s">
        <v>295</v>
      </c>
      <c r="AT207" s="25" t="s">
        <v>292</v>
      </c>
      <c r="AU207" s="25" t="s">
        <v>95</v>
      </c>
      <c r="AY207" s="25" t="s">
        <v>183</v>
      </c>
      <c r="BE207" s="156">
        <f>IF(U207="základní",N207,0)</f>
        <v>0</v>
      </c>
      <c r="BF207" s="156">
        <f>IF(U207="snížená",N207,0)</f>
        <v>0</v>
      </c>
      <c r="BG207" s="156">
        <f>IF(U207="zákl. přenesená",N207,0)</f>
        <v>0</v>
      </c>
      <c r="BH207" s="156">
        <f>IF(U207="sníž. přenesená",N207,0)</f>
        <v>0</v>
      </c>
      <c r="BI207" s="156">
        <f>IF(U207="nulová",N207,0)</f>
        <v>0</v>
      </c>
      <c r="BJ207" s="25" t="s">
        <v>25</v>
      </c>
      <c r="BK207" s="156">
        <f>ROUND(L207*K207,2)</f>
        <v>0</v>
      </c>
      <c r="BL207" s="25" t="s">
        <v>265</v>
      </c>
      <c r="BM207" s="25" t="s">
        <v>314</v>
      </c>
    </row>
    <row r="208" spans="2:51" s="12" customFormat="1" ht="16.5" customHeight="1">
      <c r="B208" s="252"/>
      <c r="C208" s="253"/>
      <c r="D208" s="253"/>
      <c r="E208" s="254" t="s">
        <v>23</v>
      </c>
      <c r="F208" s="255" t="s">
        <v>288</v>
      </c>
      <c r="G208" s="256"/>
      <c r="H208" s="256"/>
      <c r="I208" s="256"/>
      <c r="J208" s="253"/>
      <c r="K208" s="254" t="s">
        <v>23</v>
      </c>
      <c r="L208" s="253"/>
      <c r="M208" s="253"/>
      <c r="N208" s="253"/>
      <c r="O208" s="253"/>
      <c r="P208" s="253"/>
      <c r="Q208" s="253"/>
      <c r="R208" s="257"/>
      <c r="T208" s="258"/>
      <c r="U208" s="253"/>
      <c r="V208" s="253"/>
      <c r="W208" s="253"/>
      <c r="X208" s="253"/>
      <c r="Y208" s="253"/>
      <c r="Z208" s="253"/>
      <c r="AA208" s="259"/>
      <c r="AT208" s="260" t="s">
        <v>191</v>
      </c>
      <c r="AU208" s="260" t="s">
        <v>95</v>
      </c>
      <c r="AV208" s="12" t="s">
        <v>25</v>
      </c>
      <c r="AW208" s="12" t="s">
        <v>41</v>
      </c>
      <c r="AX208" s="12" t="s">
        <v>85</v>
      </c>
      <c r="AY208" s="260" t="s">
        <v>183</v>
      </c>
    </row>
    <row r="209" spans="2:51" s="11" customFormat="1" ht="16.5" customHeight="1">
      <c r="B209" s="242"/>
      <c r="C209" s="243"/>
      <c r="D209" s="243"/>
      <c r="E209" s="244" t="s">
        <v>23</v>
      </c>
      <c r="F209" s="261" t="s">
        <v>289</v>
      </c>
      <c r="G209" s="243"/>
      <c r="H209" s="243"/>
      <c r="I209" s="243"/>
      <c r="J209" s="243"/>
      <c r="K209" s="247">
        <v>35.028</v>
      </c>
      <c r="L209" s="243"/>
      <c r="M209" s="243"/>
      <c r="N209" s="243"/>
      <c r="O209" s="243"/>
      <c r="P209" s="243"/>
      <c r="Q209" s="243"/>
      <c r="R209" s="248"/>
      <c r="T209" s="249"/>
      <c r="U209" s="243"/>
      <c r="V209" s="243"/>
      <c r="W209" s="243"/>
      <c r="X209" s="243"/>
      <c r="Y209" s="243"/>
      <c r="Z209" s="243"/>
      <c r="AA209" s="250"/>
      <c r="AT209" s="251" t="s">
        <v>191</v>
      </c>
      <c r="AU209" s="251" t="s">
        <v>95</v>
      </c>
      <c r="AV209" s="11" t="s">
        <v>95</v>
      </c>
      <c r="AW209" s="11" t="s">
        <v>41</v>
      </c>
      <c r="AX209" s="11" t="s">
        <v>85</v>
      </c>
      <c r="AY209" s="251" t="s">
        <v>183</v>
      </c>
    </row>
    <row r="210" spans="2:51" s="12" customFormat="1" ht="16.5" customHeight="1">
      <c r="B210" s="252"/>
      <c r="C210" s="253"/>
      <c r="D210" s="253"/>
      <c r="E210" s="254" t="s">
        <v>23</v>
      </c>
      <c r="F210" s="275" t="s">
        <v>290</v>
      </c>
      <c r="G210" s="253"/>
      <c r="H210" s="253"/>
      <c r="I210" s="253"/>
      <c r="J210" s="253"/>
      <c r="K210" s="254" t="s">
        <v>23</v>
      </c>
      <c r="L210" s="253"/>
      <c r="M210" s="253"/>
      <c r="N210" s="253"/>
      <c r="O210" s="253"/>
      <c r="P210" s="253"/>
      <c r="Q210" s="253"/>
      <c r="R210" s="257"/>
      <c r="T210" s="258"/>
      <c r="U210" s="253"/>
      <c r="V210" s="253"/>
      <c r="W210" s="253"/>
      <c r="X210" s="253"/>
      <c r="Y210" s="253"/>
      <c r="Z210" s="253"/>
      <c r="AA210" s="259"/>
      <c r="AT210" s="260" t="s">
        <v>191</v>
      </c>
      <c r="AU210" s="260" t="s">
        <v>95</v>
      </c>
      <c r="AV210" s="12" t="s">
        <v>25</v>
      </c>
      <c r="AW210" s="12" t="s">
        <v>41</v>
      </c>
      <c r="AX210" s="12" t="s">
        <v>85</v>
      </c>
      <c r="AY210" s="260" t="s">
        <v>183</v>
      </c>
    </row>
    <row r="211" spans="2:51" s="11" customFormat="1" ht="16.5" customHeight="1">
      <c r="B211" s="242"/>
      <c r="C211" s="243"/>
      <c r="D211" s="243"/>
      <c r="E211" s="244" t="s">
        <v>23</v>
      </c>
      <c r="F211" s="261" t="s">
        <v>289</v>
      </c>
      <c r="G211" s="243"/>
      <c r="H211" s="243"/>
      <c r="I211" s="243"/>
      <c r="J211" s="243"/>
      <c r="K211" s="247">
        <v>35.028</v>
      </c>
      <c r="L211" s="243"/>
      <c r="M211" s="243"/>
      <c r="N211" s="243"/>
      <c r="O211" s="243"/>
      <c r="P211" s="243"/>
      <c r="Q211" s="243"/>
      <c r="R211" s="248"/>
      <c r="T211" s="249"/>
      <c r="U211" s="243"/>
      <c r="V211" s="243"/>
      <c r="W211" s="243"/>
      <c r="X211" s="243"/>
      <c r="Y211" s="243"/>
      <c r="Z211" s="243"/>
      <c r="AA211" s="250"/>
      <c r="AT211" s="251" t="s">
        <v>191</v>
      </c>
      <c r="AU211" s="251" t="s">
        <v>95</v>
      </c>
      <c r="AV211" s="11" t="s">
        <v>95</v>
      </c>
      <c r="AW211" s="11" t="s">
        <v>41</v>
      </c>
      <c r="AX211" s="11" t="s">
        <v>85</v>
      </c>
      <c r="AY211" s="251" t="s">
        <v>183</v>
      </c>
    </row>
    <row r="212" spans="2:51" s="13" customFormat="1" ht="16.5" customHeight="1">
      <c r="B212" s="262"/>
      <c r="C212" s="263"/>
      <c r="D212" s="263"/>
      <c r="E212" s="264" t="s">
        <v>23</v>
      </c>
      <c r="F212" s="265" t="s">
        <v>218</v>
      </c>
      <c r="G212" s="263"/>
      <c r="H212" s="263"/>
      <c r="I212" s="263"/>
      <c r="J212" s="263"/>
      <c r="K212" s="266">
        <v>70.056</v>
      </c>
      <c r="L212" s="263"/>
      <c r="M212" s="263"/>
      <c r="N212" s="263"/>
      <c r="O212" s="263"/>
      <c r="P212" s="263"/>
      <c r="Q212" s="263"/>
      <c r="R212" s="267"/>
      <c r="T212" s="268"/>
      <c r="U212" s="263"/>
      <c r="V212" s="263"/>
      <c r="W212" s="263"/>
      <c r="X212" s="263"/>
      <c r="Y212" s="263"/>
      <c r="Z212" s="263"/>
      <c r="AA212" s="269"/>
      <c r="AT212" s="270" t="s">
        <v>191</v>
      </c>
      <c r="AU212" s="270" t="s">
        <v>95</v>
      </c>
      <c r="AV212" s="13" t="s">
        <v>188</v>
      </c>
      <c r="AW212" s="13" t="s">
        <v>41</v>
      </c>
      <c r="AX212" s="13" t="s">
        <v>25</v>
      </c>
      <c r="AY212" s="270" t="s">
        <v>183</v>
      </c>
    </row>
    <row r="213" spans="2:65" s="1" customFormat="1" ht="25.5" customHeight="1">
      <c r="B213" s="49"/>
      <c r="C213" s="231" t="s">
        <v>315</v>
      </c>
      <c r="D213" s="231" t="s">
        <v>184</v>
      </c>
      <c r="E213" s="232" t="s">
        <v>316</v>
      </c>
      <c r="F213" s="233" t="s">
        <v>317</v>
      </c>
      <c r="G213" s="233"/>
      <c r="H213" s="233"/>
      <c r="I213" s="233"/>
      <c r="J213" s="234" t="s">
        <v>194</v>
      </c>
      <c r="K213" s="235">
        <v>249.515</v>
      </c>
      <c r="L213" s="236">
        <v>0</v>
      </c>
      <c r="M213" s="237"/>
      <c r="N213" s="238">
        <f>ROUND(L213*K213,2)</f>
        <v>0</v>
      </c>
      <c r="O213" s="238"/>
      <c r="P213" s="238"/>
      <c r="Q213" s="238"/>
      <c r="R213" s="51"/>
      <c r="T213" s="239" t="s">
        <v>23</v>
      </c>
      <c r="U213" s="59" t="s">
        <v>50</v>
      </c>
      <c r="V213" s="50"/>
      <c r="W213" s="240">
        <f>V213*K213</f>
        <v>0</v>
      </c>
      <c r="X213" s="240">
        <v>0</v>
      </c>
      <c r="Y213" s="240">
        <f>X213*K213</f>
        <v>0</v>
      </c>
      <c r="Z213" s="240">
        <v>0</v>
      </c>
      <c r="AA213" s="241">
        <f>Z213*K213</f>
        <v>0</v>
      </c>
      <c r="AR213" s="25" t="s">
        <v>265</v>
      </c>
      <c r="AT213" s="25" t="s">
        <v>184</v>
      </c>
      <c r="AU213" s="25" t="s">
        <v>95</v>
      </c>
      <c r="AY213" s="25" t="s">
        <v>183</v>
      </c>
      <c r="BE213" s="156">
        <f>IF(U213="základní",N213,0)</f>
        <v>0</v>
      </c>
      <c r="BF213" s="156">
        <f>IF(U213="snížená",N213,0)</f>
        <v>0</v>
      </c>
      <c r="BG213" s="156">
        <f>IF(U213="zákl. přenesená",N213,0)</f>
        <v>0</v>
      </c>
      <c r="BH213" s="156">
        <f>IF(U213="sníž. přenesená",N213,0)</f>
        <v>0</v>
      </c>
      <c r="BI213" s="156">
        <f>IF(U213="nulová",N213,0)</f>
        <v>0</v>
      </c>
      <c r="BJ213" s="25" t="s">
        <v>25</v>
      </c>
      <c r="BK213" s="156">
        <f>ROUND(L213*K213,2)</f>
        <v>0</v>
      </c>
      <c r="BL213" s="25" t="s">
        <v>265</v>
      </c>
      <c r="BM213" s="25" t="s">
        <v>318</v>
      </c>
    </row>
    <row r="214" spans="2:51" s="11" customFormat="1" ht="16.5" customHeight="1">
      <c r="B214" s="242"/>
      <c r="C214" s="243"/>
      <c r="D214" s="243"/>
      <c r="E214" s="244" t="s">
        <v>23</v>
      </c>
      <c r="F214" s="245" t="s">
        <v>319</v>
      </c>
      <c r="G214" s="246"/>
      <c r="H214" s="246"/>
      <c r="I214" s="246"/>
      <c r="J214" s="243"/>
      <c r="K214" s="247">
        <v>249.515</v>
      </c>
      <c r="L214" s="243"/>
      <c r="M214" s="243"/>
      <c r="N214" s="243"/>
      <c r="O214" s="243"/>
      <c r="P214" s="243"/>
      <c r="Q214" s="243"/>
      <c r="R214" s="248"/>
      <c r="T214" s="249"/>
      <c r="U214" s="243"/>
      <c r="V214" s="243"/>
      <c r="W214" s="243"/>
      <c r="X214" s="243"/>
      <c r="Y214" s="243"/>
      <c r="Z214" s="243"/>
      <c r="AA214" s="250"/>
      <c r="AT214" s="251" t="s">
        <v>191</v>
      </c>
      <c r="AU214" s="251" t="s">
        <v>95</v>
      </c>
      <c r="AV214" s="11" t="s">
        <v>95</v>
      </c>
      <c r="AW214" s="11" t="s">
        <v>41</v>
      </c>
      <c r="AX214" s="11" t="s">
        <v>25</v>
      </c>
      <c r="AY214" s="251" t="s">
        <v>183</v>
      </c>
    </row>
    <row r="215" spans="2:65" s="1" customFormat="1" ht="38.25" customHeight="1">
      <c r="B215" s="49"/>
      <c r="C215" s="231" t="s">
        <v>320</v>
      </c>
      <c r="D215" s="231" t="s">
        <v>184</v>
      </c>
      <c r="E215" s="232" t="s">
        <v>321</v>
      </c>
      <c r="F215" s="233" t="s">
        <v>322</v>
      </c>
      <c r="G215" s="233"/>
      <c r="H215" s="233"/>
      <c r="I215" s="233"/>
      <c r="J215" s="234" t="s">
        <v>194</v>
      </c>
      <c r="K215" s="235">
        <v>179.459</v>
      </c>
      <c r="L215" s="236">
        <v>0</v>
      </c>
      <c r="M215" s="237"/>
      <c r="N215" s="238">
        <f>ROUND(L215*K215,2)</f>
        <v>0</v>
      </c>
      <c r="O215" s="238"/>
      <c r="P215" s="238"/>
      <c r="Q215" s="238"/>
      <c r="R215" s="51"/>
      <c r="T215" s="239" t="s">
        <v>23</v>
      </c>
      <c r="U215" s="59" t="s">
        <v>50</v>
      </c>
      <c r="V215" s="50"/>
      <c r="W215" s="240">
        <f>V215*K215</f>
        <v>0</v>
      </c>
      <c r="X215" s="240">
        <v>0</v>
      </c>
      <c r="Y215" s="240">
        <f>X215*K215</f>
        <v>0</v>
      </c>
      <c r="Z215" s="240">
        <v>0</v>
      </c>
      <c r="AA215" s="241">
        <f>Z215*K215</f>
        <v>0</v>
      </c>
      <c r="AR215" s="25" t="s">
        <v>265</v>
      </c>
      <c r="AT215" s="25" t="s">
        <v>184</v>
      </c>
      <c r="AU215" s="25" t="s">
        <v>95</v>
      </c>
      <c r="AY215" s="25" t="s">
        <v>183</v>
      </c>
      <c r="BE215" s="156">
        <f>IF(U215="základní",N215,0)</f>
        <v>0</v>
      </c>
      <c r="BF215" s="156">
        <f>IF(U215="snížená",N215,0)</f>
        <v>0</v>
      </c>
      <c r="BG215" s="156">
        <f>IF(U215="zákl. přenesená",N215,0)</f>
        <v>0</v>
      </c>
      <c r="BH215" s="156">
        <f>IF(U215="sníž. přenesená",N215,0)</f>
        <v>0</v>
      </c>
      <c r="BI215" s="156">
        <f>IF(U215="nulová",N215,0)</f>
        <v>0</v>
      </c>
      <c r="BJ215" s="25" t="s">
        <v>25</v>
      </c>
      <c r="BK215" s="156">
        <f>ROUND(L215*K215,2)</f>
        <v>0</v>
      </c>
      <c r="BL215" s="25" t="s">
        <v>265</v>
      </c>
      <c r="BM215" s="25" t="s">
        <v>323</v>
      </c>
    </row>
    <row r="216" spans="2:51" s="12" customFormat="1" ht="16.5" customHeight="1">
      <c r="B216" s="252"/>
      <c r="C216" s="253"/>
      <c r="D216" s="253"/>
      <c r="E216" s="254" t="s">
        <v>23</v>
      </c>
      <c r="F216" s="255" t="s">
        <v>301</v>
      </c>
      <c r="G216" s="256"/>
      <c r="H216" s="256"/>
      <c r="I216" s="256"/>
      <c r="J216" s="253"/>
      <c r="K216" s="254" t="s">
        <v>23</v>
      </c>
      <c r="L216" s="253"/>
      <c r="M216" s="253"/>
      <c r="N216" s="253"/>
      <c r="O216" s="253"/>
      <c r="P216" s="253"/>
      <c r="Q216" s="253"/>
      <c r="R216" s="257"/>
      <c r="T216" s="258"/>
      <c r="U216" s="253"/>
      <c r="V216" s="253"/>
      <c r="W216" s="253"/>
      <c r="X216" s="253"/>
      <c r="Y216" s="253"/>
      <c r="Z216" s="253"/>
      <c r="AA216" s="259"/>
      <c r="AT216" s="260" t="s">
        <v>191</v>
      </c>
      <c r="AU216" s="260" t="s">
        <v>95</v>
      </c>
      <c r="AV216" s="12" t="s">
        <v>25</v>
      </c>
      <c r="AW216" s="12" t="s">
        <v>41</v>
      </c>
      <c r="AX216" s="12" t="s">
        <v>85</v>
      </c>
      <c r="AY216" s="260" t="s">
        <v>183</v>
      </c>
    </row>
    <row r="217" spans="2:51" s="11" customFormat="1" ht="16.5" customHeight="1">
      <c r="B217" s="242"/>
      <c r="C217" s="243"/>
      <c r="D217" s="243"/>
      <c r="E217" s="244" t="s">
        <v>23</v>
      </c>
      <c r="F217" s="261" t="s">
        <v>302</v>
      </c>
      <c r="G217" s="243"/>
      <c r="H217" s="243"/>
      <c r="I217" s="243"/>
      <c r="J217" s="243"/>
      <c r="K217" s="247">
        <v>8.925</v>
      </c>
      <c r="L217" s="243"/>
      <c r="M217" s="243"/>
      <c r="N217" s="243"/>
      <c r="O217" s="243"/>
      <c r="P217" s="243"/>
      <c r="Q217" s="243"/>
      <c r="R217" s="248"/>
      <c r="T217" s="249"/>
      <c r="U217" s="243"/>
      <c r="V217" s="243"/>
      <c r="W217" s="243"/>
      <c r="X217" s="243"/>
      <c r="Y217" s="243"/>
      <c r="Z217" s="243"/>
      <c r="AA217" s="250"/>
      <c r="AT217" s="251" t="s">
        <v>191</v>
      </c>
      <c r="AU217" s="251" t="s">
        <v>95</v>
      </c>
      <c r="AV217" s="11" t="s">
        <v>95</v>
      </c>
      <c r="AW217" s="11" t="s">
        <v>41</v>
      </c>
      <c r="AX217" s="11" t="s">
        <v>85</v>
      </c>
      <c r="AY217" s="251" t="s">
        <v>183</v>
      </c>
    </row>
    <row r="218" spans="2:51" s="11" customFormat="1" ht="16.5" customHeight="1">
      <c r="B218" s="242"/>
      <c r="C218" s="243"/>
      <c r="D218" s="243"/>
      <c r="E218" s="244" t="s">
        <v>23</v>
      </c>
      <c r="F218" s="261" t="s">
        <v>303</v>
      </c>
      <c r="G218" s="243"/>
      <c r="H218" s="243"/>
      <c r="I218" s="243"/>
      <c r="J218" s="243"/>
      <c r="K218" s="247">
        <v>4.807</v>
      </c>
      <c r="L218" s="243"/>
      <c r="M218" s="243"/>
      <c r="N218" s="243"/>
      <c r="O218" s="243"/>
      <c r="P218" s="243"/>
      <c r="Q218" s="243"/>
      <c r="R218" s="248"/>
      <c r="T218" s="249"/>
      <c r="U218" s="243"/>
      <c r="V218" s="243"/>
      <c r="W218" s="243"/>
      <c r="X218" s="243"/>
      <c r="Y218" s="243"/>
      <c r="Z218" s="243"/>
      <c r="AA218" s="250"/>
      <c r="AT218" s="251" t="s">
        <v>191</v>
      </c>
      <c r="AU218" s="251" t="s">
        <v>95</v>
      </c>
      <c r="AV218" s="11" t="s">
        <v>95</v>
      </c>
      <c r="AW218" s="11" t="s">
        <v>41</v>
      </c>
      <c r="AX218" s="11" t="s">
        <v>85</v>
      </c>
      <c r="AY218" s="251" t="s">
        <v>183</v>
      </c>
    </row>
    <row r="219" spans="2:51" s="11" customFormat="1" ht="16.5" customHeight="1">
      <c r="B219" s="242"/>
      <c r="C219" s="243"/>
      <c r="D219" s="243"/>
      <c r="E219" s="244" t="s">
        <v>23</v>
      </c>
      <c r="F219" s="261" t="s">
        <v>304</v>
      </c>
      <c r="G219" s="243"/>
      <c r="H219" s="243"/>
      <c r="I219" s="243"/>
      <c r="J219" s="243"/>
      <c r="K219" s="247">
        <v>6.671</v>
      </c>
      <c r="L219" s="243"/>
      <c r="M219" s="243"/>
      <c r="N219" s="243"/>
      <c r="O219" s="243"/>
      <c r="P219" s="243"/>
      <c r="Q219" s="243"/>
      <c r="R219" s="248"/>
      <c r="T219" s="249"/>
      <c r="U219" s="243"/>
      <c r="V219" s="243"/>
      <c r="W219" s="243"/>
      <c r="X219" s="243"/>
      <c r="Y219" s="243"/>
      <c r="Z219" s="243"/>
      <c r="AA219" s="250"/>
      <c r="AT219" s="251" t="s">
        <v>191</v>
      </c>
      <c r="AU219" s="251" t="s">
        <v>95</v>
      </c>
      <c r="AV219" s="11" t="s">
        <v>95</v>
      </c>
      <c r="AW219" s="11" t="s">
        <v>41</v>
      </c>
      <c r="AX219" s="11" t="s">
        <v>85</v>
      </c>
      <c r="AY219" s="251" t="s">
        <v>183</v>
      </c>
    </row>
    <row r="220" spans="2:51" s="11" customFormat="1" ht="16.5" customHeight="1">
      <c r="B220" s="242"/>
      <c r="C220" s="243"/>
      <c r="D220" s="243"/>
      <c r="E220" s="244" t="s">
        <v>23</v>
      </c>
      <c r="F220" s="261" t="s">
        <v>305</v>
      </c>
      <c r="G220" s="243"/>
      <c r="H220" s="243"/>
      <c r="I220" s="243"/>
      <c r="J220" s="243"/>
      <c r="K220" s="247">
        <v>89</v>
      </c>
      <c r="L220" s="243"/>
      <c r="M220" s="243"/>
      <c r="N220" s="243"/>
      <c r="O220" s="243"/>
      <c r="P220" s="243"/>
      <c r="Q220" s="243"/>
      <c r="R220" s="248"/>
      <c r="T220" s="249"/>
      <c r="U220" s="243"/>
      <c r="V220" s="243"/>
      <c r="W220" s="243"/>
      <c r="X220" s="243"/>
      <c r="Y220" s="243"/>
      <c r="Z220" s="243"/>
      <c r="AA220" s="250"/>
      <c r="AT220" s="251" t="s">
        <v>191</v>
      </c>
      <c r="AU220" s="251" t="s">
        <v>95</v>
      </c>
      <c r="AV220" s="11" t="s">
        <v>95</v>
      </c>
      <c r="AW220" s="11" t="s">
        <v>41</v>
      </c>
      <c r="AX220" s="11" t="s">
        <v>85</v>
      </c>
      <c r="AY220" s="251" t="s">
        <v>183</v>
      </c>
    </row>
    <row r="221" spans="2:51" s="14" customFormat="1" ht="16.5" customHeight="1">
      <c r="B221" s="284"/>
      <c r="C221" s="285"/>
      <c r="D221" s="285"/>
      <c r="E221" s="286" t="s">
        <v>23</v>
      </c>
      <c r="F221" s="287" t="s">
        <v>306</v>
      </c>
      <c r="G221" s="285"/>
      <c r="H221" s="285"/>
      <c r="I221" s="285"/>
      <c r="J221" s="285"/>
      <c r="K221" s="288">
        <v>109.403</v>
      </c>
      <c r="L221" s="285"/>
      <c r="M221" s="285"/>
      <c r="N221" s="285"/>
      <c r="O221" s="285"/>
      <c r="P221" s="285"/>
      <c r="Q221" s="285"/>
      <c r="R221" s="289"/>
      <c r="T221" s="290"/>
      <c r="U221" s="285"/>
      <c r="V221" s="285"/>
      <c r="W221" s="285"/>
      <c r="X221" s="285"/>
      <c r="Y221" s="285"/>
      <c r="Z221" s="285"/>
      <c r="AA221" s="291"/>
      <c r="AT221" s="292" t="s">
        <v>191</v>
      </c>
      <c r="AU221" s="292" t="s">
        <v>95</v>
      </c>
      <c r="AV221" s="14" t="s">
        <v>102</v>
      </c>
      <c r="AW221" s="14" t="s">
        <v>41</v>
      </c>
      <c r="AX221" s="14" t="s">
        <v>85</v>
      </c>
      <c r="AY221" s="292" t="s">
        <v>183</v>
      </c>
    </row>
    <row r="222" spans="2:51" s="12" customFormat="1" ht="16.5" customHeight="1">
      <c r="B222" s="252"/>
      <c r="C222" s="253"/>
      <c r="D222" s="253"/>
      <c r="E222" s="254" t="s">
        <v>23</v>
      </c>
      <c r="F222" s="275" t="s">
        <v>288</v>
      </c>
      <c r="G222" s="253"/>
      <c r="H222" s="253"/>
      <c r="I222" s="253"/>
      <c r="J222" s="253"/>
      <c r="K222" s="254" t="s">
        <v>23</v>
      </c>
      <c r="L222" s="253"/>
      <c r="M222" s="253"/>
      <c r="N222" s="253"/>
      <c r="O222" s="253"/>
      <c r="P222" s="253"/>
      <c r="Q222" s="253"/>
      <c r="R222" s="257"/>
      <c r="T222" s="258"/>
      <c r="U222" s="253"/>
      <c r="V222" s="253"/>
      <c r="W222" s="253"/>
      <c r="X222" s="253"/>
      <c r="Y222" s="253"/>
      <c r="Z222" s="253"/>
      <c r="AA222" s="259"/>
      <c r="AT222" s="260" t="s">
        <v>191</v>
      </c>
      <c r="AU222" s="260" t="s">
        <v>95</v>
      </c>
      <c r="AV222" s="12" t="s">
        <v>25</v>
      </c>
      <c r="AW222" s="12" t="s">
        <v>41</v>
      </c>
      <c r="AX222" s="12" t="s">
        <v>85</v>
      </c>
      <c r="AY222" s="260" t="s">
        <v>183</v>
      </c>
    </row>
    <row r="223" spans="2:51" s="11" customFormat="1" ht="16.5" customHeight="1">
      <c r="B223" s="242"/>
      <c r="C223" s="243"/>
      <c r="D223" s="243"/>
      <c r="E223" s="244" t="s">
        <v>23</v>
      </c>
      <c r="F223" s="261" t="s">
        <v>289</v>
      </c>
      <c r="G223" s="243"/>
      <c r="H223" s="243"/>
      <c r="I223" s="243"/>
      <c r="J223" s="243"/>
      <c r="K223" s="247">
        <v>35.028</v>
      </c>
      <c r="L223" s="243"/>
      <c r="M223" s="243"/>
      <c r="N223" s="243"/>
      <c r="O223" s="243"/>
      <c r="P223" s="243"/>
      <c r="Q223" s="243"/>
      <c r="R223" s="248"/>
      <c r="T223" s="249"/>
      <c r="U223" s="243"/>
      <c r="V223" s="243"/>
      <c r="W223" s="243"/>
      <c r="X223" s="243"/>
      <c r="Y223" s="243"/>
      <c r="Z223" s="243"/>
      <c r="AA223" s="250"/>
      <c r="AT223" s="251" t="s">
        <v>191</v>
      </c>
      <c r="AU223" s="251" t="s">
        <v>95</v>
      </c>
      <c r="AV223" s="11" t="s">
        <v>95</v>
      </c>
      <c r="AW223" s="11" t="s">
        <v>41</v>
      </c>
      <c r="AX223" s="11" t="s">
        <v>85</v>
      </c>
      <c r="AY223" s="251" t="s">
        <v>183</v>
      </c>
    </row>
    <row r="224" spans="2:51" s="12" customFormat="1" ht="16.5" customHeight="1">
      <c r="B224" s="252"/>
      <c r="C224" s="253"/>
      <c r="D224" s="253"/>
      <c r="E224" s="254" t="s">
        <v>23</v>
      </c>
      <c r="F224" s="275" t="s">
        <v>290</v>
      </c>
      <c r="G224" s="253"/>
      <c r="H224" s="253"/>
      <c r="I224" s="253"/>
      <c r="J224" s="253"/>
      <c r="K224" s="254" t="s">
        <v>23</v>
      </c>
      <c r="L224" s="253"/>
      <c r="M224" s="253"/>
      <c r="N224" s="253"/>
      <c r="O224" s="253"/>
      <c r="P224" s="253"/>
      <c r="Q224" s="253"/>
      <c r="R224" s="257"/>
      <c r="T224" s="258"/>
      <c r="U224" s="253"/>
      <c r="V224" s="253"/>
      <c r="W224" s="253"/>
      <c r="X224" s="253"/>
      <c r="Y224" s="253"/>
      <c r="Z224" s="253"/>
      <c r="AA224" s="259"/>
      <c r="AT224" s="260" t="s">
        <v>191</v>
      </c>
      <c r="AU224" s="260" t="s">
        <v>95</v>
      </c>
      <c r="AV224" s="12" t="s">
        <v>25</v>
      </c>
      <c r="AW224" s="12" t="s">
        <v>41</v>
      </c>
      <c r="AX224" s="12" t="s">
        <v>85</v>
      </c>
      <c r="AY224" s="260" t="s">
        <v>183</v>
      </c>
    </row>
    <row r="225" spans="2:51" s="11" customFormat="1" ht="16.5" customHeight="1">
      <c r="B225" s="242"/>
      <c r="C225" s="243"/>
      <c r="D225" s="243"/>
      <c r="E225" s="244" t="s">
        <v>23</v>
      </c>
      <c r="F225" s="261" t="s">
        <v>289</v>
      </c>
      <c r="G225" s="243"/>
      <c r="H225" s="243"/>
      <c r="I225" s="243"/>
      <c r="J225" s="243"/>
      <c r="K225" s="247">
        <v>35.028</v>
      </c>
      <c r="L225" s="243"/>
      <c r="M225" s="243"/>
      <c r="N225" s="243"/>
      <c r="O225" s="243"/>
      <c r="P225" s="243"/>
      <c r="Q225" s="243"/>
      <c r="R225" s="248"/>
      <c r="T225" s="249"/>
      <c r="U225" s="243"/>
      <c r="V225" s="243"/>
      <c r="W225" s="243"/>
      <c r="X225" s="243"/>
      <c r="Y225" s="243"/>
      <c r="Z225" s="243"/>
      <c r="AA225" s="250"/>
      <c r="AT225" s="251" t="s">
        <v>191</v>
      </c>
      <c r="AU225" s="251" t="s">
        <v>95</v>
      </c>
      <c r="AV225" s="11" t="s">
        <v>95</v>
      </c>
      <c r="AW225" s="11" t="s">
        <v>41</v>
      </c>
      <c r="AX225" s="11" t="s">
        <v>85</v>
      </c>
      <c r="AY225" s="251" t="s">
        <v>183</v>
      </c>
    </row>
    <row r="226" spans="2:51" s="13" customFormat="1" ht="16.5" customHeight="1">
      <c r="B226" s="262"/>
      <c r="C226" s="263"/>
      <c r="D226" s="263"/>
      <c r="E226" s="264" t="s">
        <v>23</v>
      </c>
      <c r="F226" s="265" t="s">
        <v>218</v>
      </c>
      <c r="G226" s="263"/>
      <c r="H226" s="263"/>
      <c r="I226" s="263"/>
      <c r="J226" s="263"/>
      <c r="K226" s="266">
        <v>179.459</v>
      </c>
      <c r="L226" s="263"/>
      <c r="M226" s="263"/>
      <c r="N226" s="263"/>
      <c r="O226" s="263"/>
      <c r="P226" s="263"/>
      <c r="Q226" s="263"/>
      <c r="R226" s="267"/>
      <c r="T226" s="268"/>
      <c r="U226" s="263"/>
      <c r="V226" s="263"/>
      <c r="W226" s="263"/>
      <c r="X226" s="263"/>
      <c r="Y226" s="263"/>
      <c r="Z226" s="263"/>
      <c r="AA226" s="269"/>
      <c r="AT226" s="270" t="s">
        <v>191</v>
      </c>
      <c r="AU226" s="270" t="s">
        <v>95</v>
      </c>
      <c r="AV226" s="13" t="s">
        <v>188</v>
      </c>
      <c r="AW226" s="13" t="s">
        <v>41</v>
      </c>
      <c r="AX226" s="13" t="s">
        <v>25</v>
      </c>
      <c r="AY226" s="270" t="s">
        <v>183</v>
      </c>
    </row>
    <row r="227" spans="2:65" s="1" customFormat="1" ht="38.25" customHeight="1">
      <c r="B227" s="49"/>
      <c r="C227" s="276" t="s">
        <v>324</v>
      </c>
      <c r="D227" s="276" t="s">
        <v>292</v>
      </c>
      <c r="E227" s="277" t="s">
        <v>325</v>
      </c>
      <c r="F227" s="278" t="s">
        <v>326</v>
      </c>
      <c r="G227" s="278"/>
      <c r="H227" s="278"/>
      <c r="I227" s="278"/>
      <c r="J227" s="279" t="s">
        <v>194</v>
      </c>
      <c r="K227" s="280">
        <v>206.378</v>
      </c>
      <c r="L227" s="281">
        <v>0</v>
      </c>
      <c r="M227" s="282"/>
      <c r="N227" s="283">
        <f>ROUND(L227*K227,2)</f>
        <v>0</v>
      </c>
      <c r="O227" s="238"/>
      <c r="P227" s="238"/>
      <c r="Q227" s="238"/>
      <c r="R227" s="51"/>
      <c r="T227" s="239" t="s">
        <v>23</v>
      </c>
      <c r="U227" s="59" t="s">
        <v>50</v>
      </c>
      <c r="V227" s="50"/>
      <c r="W227" s="240">
        <f>V227*K227</f>
        <v>0</v>
      </c>
      <c r="X227" s="240">
        <v>0.003</v>
      </c>
      <c r="Y227" s="240">
        <f>X227*K227</f>
        <v>0.619134</v>
      </c>
      <c r="Z227" s="240">
        <v>0</v>
      </c>
      <c r="AA227" s="241">
        <f>Z227*K227</f>
        <v>0</v>
      </c>
      <c r="AR227" s="25" t="s">
        <v>295</v>
      </c>
      <c r="AT227" s="25" t="s">
        <v>292</v>
      </c>
      <c r="AU227" s="25" t="s">
        <v>95</v>
      </c>
      <c r="AY227" s="25" t="s">
        <v>183</v>
      </c>
      <c r="BE227" s="156">
        <f>IF(U227="základní",N227,0)</f>
        <v>0</v>
      </c>
      <c r="BF227" s="156">
        <f>IF(U227="snížená",N227,0)</f>
        <v>0</v>
      </c>
      <c r="BG227" s="156">
        <f>IF(U227="zákl. přenesená",N227,0)</f>
        <v>0</v>
      </c>
      <c r="BH227" s="156">
        <f>IF(U227="sníž. přenesená",N227,0)</f>
        <v>0</v>
      </c>
      <c r="BI227" s="156">
        <f>IF(U227="nulová",N227,0)</f>
        <v>0</v>
      </c>
      <c r="BJ227" s="25" t="s">
        <v>25</v>
      </c>
      <c r="BK227" s="156">
        <f>ROUND(L227*K227,2)</f>
        <v>0</v>
      </c>
      <c r="BL227" s="25" t="s">
        <v>265</v>
      </c>
      <c r="BM227" s="25" t="s">
        <v>327</v>
      </c>
    </row>
    <row r="228" spans="2:65" s="1" customFormat="1" ht="25.5" customHeight="1">
      <c r="B228" s="49"/>
      <c r="C228" s="231" t="s">
        <v>328</v>
      </c>
      <c r="D228" s="231" t="s">
        <v>184</v>
      </c>
      <c r="E228" s="232" t="s">
        <v>329</v>
      </c>
      <c r="F228" s="233" t="s">
        <v>330</v>
      </c>
      <c r="G228" s="233"/>
      <c r="H228" s="233"/>
      <c r="I228" s="233"/>
      <c r="J228" s="234" t="s">
        <v>194</v>
      </c>
      <c r="K228" s="235">
        <v>179.459</v>
      </c>
      <c r="L228" s="236">
        <v>0</v>
      </c>
      <c r="M228" s="237"/>
      <c r="N228" s="238">
        <f>ROUND(L228*K228,2)</f>
        <v>0</v>
      </c>
      <c r="O228" s="238"/>
      <c r="P228" s="238"/>
      <c r="Q228" s="238"/>
      <c r="R228" s="51"/>
      <c r="T228" s="239" t="s">
        <v>23</v>
      </c>
      <c r="U228" s="59" t="s">
        <v>50</v>
      </c>
      <c r="V228" s="50"/>
      <c r="W228" s="240">
        <f>V228*K228</f>
        <v>0</v>
      </c>
      <c r="X228" s="240">
        <v>0</v>
      </c>
      <c r="Y228" s="240">
        <f>X228*K228</f>
        <v>0</v>
      </c>
      <c r="Z228" s="240">
        <v>0</v>
      </c>
      <c r="AA228" s="241">
        <f>Z228*K228</f>
        <v>0</v>
      </c>
      <c r="AR228" s="25" t="s">
        <v>265</v>
      </c>
      <c r="AT228" s="25" t="s">
        <v>184</v>
      </c>
      <c r="AU228" s="25" t="s">
        <v>95</v>
      </c>
      <c r="AY228" s="25" t="s">
        <v>183</v>
      </c>
      <c r="BE228" s="156">
        <f>IF(U228="základní",N228,0)</f>
        <v>0</v>
      </c>
      <c r="BF228" s="156">
        <f>IF(U228="snížená",N228,0)</f>
        <v>0</v>
      </c>
      <c r="BG228" s="156">
        <f>IF(U228="zákl. přenesená",N228,0)</f>
        <v>0</v>
      </c>
      <c r="BH228" s="156">
        <f>IF(U228="sníž. přenesená",N228,0)</f>
        <v>0</v>
      </c>
      <c r="BI228" s="156">
        <f>IF(U228="nulová",N228,0)</f>
        <v>0</v>
      </c>
      <c r="BJ228" s="25" t="s">
        <v>25</v>
      </c>
      <c r="BK228" s="156">
        <f>ROUND(L228*K228,2)</f>
        <v>0</v>
      </c>
      <c r="BL228" s="25" t="s">
        <v>265</v>
      </c>
      <c r="BM228" s="25" t="s">
        <v>331</v>
      </c>
    </row>
    <row r="229" spans="2:65" s="1" customFormat="1" ht="25.5" customHeight="1">
      <c r="B229" s="49"/>
      <c r="C229" s="231" t="s">
        <v>332</v>
      </c>
      <c r="D229" s="231" t="s">
        <v>184</v>
      </c>
      <c r="E229" s="232" t="s">
        <v>333</v>
      </c>
      <c r="F229" s="233" t="s">
        <v>334</v>
      </c>
      <c r="G229" s="233"/>
      <c r="H229" s="233"/>
      <c r="I229" s="233"/>
      <c r="J229" s="234" t="s">
        <v>202</v>
      </c>
      <c r="K229" s="235">
        <v>1.103</v>
      </c>
      <c r="L229" s="236">
        <v>0</v>
      </c>
      <c r="M229" s="237"/>
      <c r="N229" s="238">
        <f>ROUND(L229*K229,2)</f>
        <v>0</v>
      </c>
      <c r="O229" s="238"/>
      <c r="P229" s="238"/>
      <c r="Q229" s="238"/>
      <c r="R229" s="51"/>
      <c r="T229" s="239" t="s">
        <v>23</v>
      </c>
      <c r="U229" s="59" t="s">
        <v>50</v>
      </c>
      <c r="V229" s="50"/>
      <c r="W229" s="240">
        <f>V229*K229</f>
        <v>0</v>
      </c>
      <c r="X229" s="240">
        <v>0</v>
      </c>
      <c r="Y229" s="240">
        <f>X229*K229</f>
        <v>0</v>
      </c>
      <c r="Z229" s="240">
        <v>0</v>
      </c>
      <c r="AA229" s="241">
        <f>Z229*K229</f>
        <v>0</v>
      </c>
      <c r="AR229" s="25" t="s">
        <v>265</v>
      </c>
      <c r="AT229" s="25" t="s">
        <v>184</v>
      </c>
      <c r="AU229" s="25" t="s">
        <v>95</v>
      </c>
      <c r="AY229" s="25" t="s">
        <v>183</v>
      </c>
      <c r="BE229" s="156">
        <f>IF(U229="základní",N229,0)</f>
        <v>0</v>
      </c>
      <c r="BF229" s="156">
        <f>IF(U229="snížená",N229,0)</f>
        <v>0</v>
      </c>
      <c r="BG229" s="156">
        <f>IF(U229="zákl. přenesená",N229,0)</f>
        <v>0</v>
      </c>
      <c r="BH229" s="156">
        <f>IF(U229="sníž. přenesená",N229,0)</f>
        <v>0</v>
      </c>
      <c r="BI229" s="156">
        <f>IF(U229="nulová",N229,0)</f>
        <v>0</v>
      </c>
      <c r="BJ229" s="25" t="s">
        <v>25</v>
      </c>
      <c r="BK229" s="156">
        <f>ROUND(L229*K229,2)</f>
        <v>0</v>
      </c>
      <c r="BL229" s="25" t="s">
        <v>265</v>
      </c>
      <c r="BM229" s="25" t="s">
        <v>335</v>
      </c>
    </row>
    <row r="230" spans="2:65" s="1" customFormat="1" ht="25.5" customHeight="1">
      <c r="B230" s="49"/>
      <c r="C230" s="231" t="s">
        <v>336</v>
      </c>
      <c r="D230" s="231" t="s">
        <v>184</v>
      </c>
      <c r="E230" s="232" t="s">
        <v>337</v>
      </c>
      <c r="F230" s="233" t="s">
        <v>338</v>
      </c>
      <c r="G230" s="233"/>
      <c r="H230" s="233"/>
      <c r="I230" s="233"/>
      <c r="J230" s="234" t="s">
        <v>202</v>
      </c>
      <c r="K230" s="235">
        <v>1.103</v>
      </c>
      <c r="L230" s="236">
        <v>0</v>
      </c>
      <c r="M230" s="237"/>
      <c r="N230" s="238">
        <f>ROUND(L230*K230,2)</f>
        <v>0</v>
      </c>
      <c r="O230" s="238"/>
      <c r="P230" s="238"/>
      <c r="Q230" s="238"/>
      <c r="R230" s="51"/>
      <c r="T230" s="239" t="s">
        <v>23</v>
      </c>
      <c r="U230" s="59" t="s">
        <v>50</v>
      </c>
      <c r="V230" s="50"/>
      <c r="W230" s="240">
        <f>V230*K230</f>
        <v>0</v>
      </c>
      <c r="X230" s="240">
        <v>0</v>
      </c>
      <c r="Y230" s="240">
        <f>X230*K230</f>
        <v>0</v>
      </c>
      <c r="Z230" s="240">
        <v>0</v>
      </c>
      <c r="AA230" s="241">
        <f>Z230*K230</f>
        <v>0</v>
      </c>
      <c r="AR230" s="25" t="s">
        <v>265</v>
      </c>
      <c r="AT230" s="25" t="s">
        <v>184</v>
      </c>
      <c r="AU230" s="25" t="s">
        <v>95</v>
      </c>
      <c r="AY230" s="25" t="s">
        <v>183</v>
      </c>
      <c r="BE230" s="156">
        <f>IF(U230="základní",N230,0)</f>
        <v>0</v>
      </c>
      <c r="BF230" s="156">
        <f>IF(U230="snížená",N230,0)</f>
        <v>0</v>
      </c>
      <c r="BG230" s="156">
        <f>IF(U230="zákl. přenesená",N230,0)</f>
        <v>0</v>
      </c>
      <c r="BH230" s="156">
        <f>IF(U230="sníž. přenesená",N230,0)</f>
        <v>0</v>
      </c>
      <c r="BI230" s="156">
        <f>IF(U230="nulová",N230,0)</f>
        <v>0</v>
      </c>
      <c r="BJ230" s="25" t="s">
        <v>25</v>
      </c>
      <c r="BK230" s="156">
        <f>ROUND(L230*K230,2)</f>
        <v>0</v>
      </c>
      <c r="BL230" s="25" t="s">
        <v>265</v>
      </c>
      <c r="BM230" s="25" t="s">
        <v>339</v>
      </c>
    </row>
    <row r="231" spans="2:63" s="10" customFormat="1" ht="29.85" customHeight="1">
      <c r="B231" s="218"/>
      <c r="C231" s="219"/>
      <c r="D231" s="228" t="s">
        <v>154</v>
      </c>
      <c r="E231" s="228"/>
      <c r="F231" s="228"/>
      <c r="G231" s="228"/>
      <c r="H231" s="228"/>
      <c r="I231" s="228"/>
      <c r="J231" s="228"/>
      <c r="K231" s="228"/>
      <c r="L231" s="228"/>
      <c r="M231" s="228"/>
      <c r="N231" s="271">
        <f>BK231</f>
        <v>0</v>
      </c>
      <c r="O231" s="272"/>
      <c r="P231" s="272"/>
      <c r="Q231" s="272"/>
      <c r="R231" s="221"/>
      <c r="T231" s="222"/>
      <c r="U231" s="219"/>
      <c r="V231" s="219"/>
      <c r="W231" s="223">
        <f>SUM(W232:W351)</f>
        <v>0</v>
      </c>
      <c r="X231" s="219"/>
      <c r="Y231" s="223">
        <f>SUM(Y232:Y351)</f>
        <v>4.254774219999999</v>
      </c>
      <c r="Z231" s="219"/>
      <c r="AA231" s="224">
        <f>SUM(AA232:AA351)</f>
        <v>4.302029999999999</v>
      </c>
      <c r="AR231" s="225" t="s">
        <v>95</v>
      </c>
      <c r="AT231" s="226" t="s">
        <v>84</v>
      </c>
      <c r="AU231" s="226" t="s">
        <v>25</v>
      </c>
      <c r="AY231" s="225" t="s">
        <v>183</v>
      </c>
      <c r="BK231" s="227">
        <f>SUM(BK232:BK351)</f>
        <v>0</v>
      </c>
    </row>
    <row r="232" spans="2:65" s="1" customFormat="1" ht="38.25" customHeight="1">
      <c r="B232" s="49"/>
      <c r="C232" s="231" t="s">
        <v>295</v>
      </c>
      <c r="D232" s="231" t="s">
        <v>184</v>
      </c>
      <c r="E232" s="232" t="s">
        <v>340</v>
      </c>
      <c r="F232" s="233" t="s">
        <v>341</v>
      </c>
      <c r="G232" s="233"/>
      <c r="H232" s="233"/>
      <c r="I232" s="233"/>
      <c r="J232" s="234" t="s">
        <v>187</v>
      </c>
      <c r="K232" s="235">
        <v>5.209</v>
      </c>
      <c r="L232" s="236">
        <v>0</v>
      </c>
      <c r="M232" s="237"/>
      <c r="N232" s="238">
        <f>ROUND(L232*K232,2)</f>
        <v>0</v>
      </c>
      <c r="O232" s="238"/>
      <c r="P232" s="238"/>
      <c r="Q232" s="238"/>
      <c r="R232" s="51"/>
      <c r="T232" s="239" t="s">
        <v>23</v>
      </c>
      <c r="U232" s="59" t="s">
        <v>50</v>
      </c>
      <c r="V232" s="50"/>
      <c r="W232" s="240">
        <f>V232*K232</f>
        <v>0</v>
      </c>
      <c r="X232" s="240">
        <v>0.00189</v>
      </c>
      <c r="Y232" s="240">
        <f>X232*K232</f>
        <v>0.00984501</v>
      </c>
      <c r="Z232" s="240">
        <v>0</v>
      </c>
      <c r="AA232" s="241">
        <f>Z232*K232</f>
        <v>0</v>
      </c>
      <c r="AR232" s="25" t="s">
        <v>265</v>
      </c>
      <c r="AT232" s="25" t="s">
        <v>184</v>
      </c>
      <c r="AU232" s="25" t="s">
        <v>95</v>
      </c>
      <c r="AY232" s="25" t="s">
        <v>183</v>
      </c>
      <c r="BE232" s="156">
        <f>IF(U232="základní",N232,0)</f>
        <v>0</v>
      </c>
      <c r="BF232" s="156">
        <f>IF(U232="snížená",N232,0)</f>
        <v>0</v>
      </c>
      <c r="BG232" s="156">
        <f>IF(U232="zákl. přenesená",N232,0)</f>
        <v>0</v>
      </c>
      <c r="BH232" s="156">
        <f>IF(U232="sníž. přenesená",N232,0)</f>
        <v>0</v>
      </c>
      <c r="BI232" s="156">
        <f>IF(U232="nulová",N232,0)</f>
        <v>0</v>
      </c>
      <c r="BJ232" s="25" t="s">
        <v>25</v>
      </c>
      <c r="BK232" s="156">
        <f>ROUND(L232*K232,2)</f>
        <v>0</v>
      </c>
      <c r="BL232" s="25" t="s">
        <v>265</v>
      </c>
      <c r="BM232" s="25" t="s">
        <v>342</v>
      </c>
    </row>
    <row r="233" spans="2:51" s="11" customFormat="1" ht="16.5" customHeight="1">
      <c r="B233" s="242"/>
      <c r="C233" s="243"/>
      <c r="D233" s="243"/>
      <c r="E233" s="244" t="s">
        <v>23</v>
      </c>
      <c r="F233" s="245" t="s">
        <v>343</v>
      </c>
      <c r="G233" s="246"/>
      <c r="H233" s="246"/>
      <c r="I233" s="246"/>
      <c r="J233" s="243"/>
      <c r="K233" s="247">
        <v>1.882</v>
      </c>
      <c r="L233" s="243"/>
      <c r="M233" s="243"/>
      <c r="N233" s="243"/>
      <c r="O233" s="243"/>
      <c r="P233" s="243"/>
      <c r="Q233" s="243"/>
      <c r="R233" s="248"/>
      <c r="T233" s="249"/>
      <c r="U233" s="243"/>
      <c r="V233" s="243"/>
      <c r="W233" s="243"/>
      <c r="X233" s="243"/>
      <c r="Y233" s="243"/>
      <c r="Z233" s="243"/>
      <c r="AA233" s="250"/>
      <c r="AT233" s="251" t="s">
        <v>191</v>
      </c>
      <c r="AU233" s="251" t="s">
        <v>95</v>
      </c>
      <c r="AV233" s="11" t="s">
        <v>95</v>
      </c>
      <c r="AW233" s="11" t="s">
        <v>41</v>
      </c>
      <c r="AX233" s="11" t="s">
        <v>85</v>
      </c>
      <c r="AY233" s="251" t="s">
        <v>183</v>
      </c>
    </row>
    <row r="234" spans="2:51" s="11" customFormat="1" ht="16.5" customHeight="1">
      <c r="B234" s="242"/>
      <c r="C234" s="243"/>
      <c r="D234" s="243"/>
      <c r="E234" s="244" t="s">
        <v>23</v>
      </c>
      <c r="F234" s="261" t="s">
        <v>344</v>
      </c>
      <c r="G234" s="243"/>
      <c r="H234" s="243"/>
      <c r="I234" s="243"/>
      <c r="J234" s="243"/>
      <c r="K234" s="247">
        <v>0.054</v>
      </c>
      <c r="L234" s="243"/>
      <c r="M234" s="243"/>
      <c r="N234" s="243"/>
      <c r="O234" s="243"/>
      <c r="P234" s="243"/>
      <c r="Q234" s="243"/>
      <c r="R234" s="248"/>
      <c r="T234" s="249"/>
      <c r="U234" s="243"/>
      <c r="V234" s="243"/>
      <c r="W234" s="243"/>
      <c r="X234" s="243"/>
      <c r="Y234" s="243"/>
      <c r="Z234" s="243"/>
      <c r="AA234" s="250"/>
      <c r="AT234" s="251" t="s">
        <v>191</v>
      </c>
      <c r="AU234" s="251" t="s">
        <v>95</v>
      </c>
      <c r="AV234" s="11" t="s">
        <v>95</v>
      </c>
      <c r="AW234" s="11" t="s">
        <v>41</v>
      </c>
      <c r="AX234" s="11" t="s">
        <v>85</v>
      </c>
      <c r="AY234" s="251" t="s">
        <v>183</v>
      </c>
    </row>
    <row r="235" spans="2:51" s="11" customFormat="1" ht="16.5" customHeight="1">
      <c r="B235" s="242"/>
      <c r="C235" s="243"/>
      <c r="D235" s="243"/>
      <c r="E235" s="244" t="s">
        <v>23</v>
      </c>
      <c r="F235" s="261" t="s">
        <v>345</v>
      </c>
      <c r="G235" s="243"/>
      <c r="H235" s="243"/>
      <c r="I235" s="243"/>
      <c r="J235" s="243"/>
      <c r="K235" s="247">
        <v>0.504</v>
      </c>
      <c r="L235" s="243"/>
      <c r="M235" s="243"/>
      <c r="N235" s="243"/>
      <c r="O235" s="243"/>
      <c r="P235" s="243"/>
      <c r="Q235" s="243"/>
      <c r="R235" s="248"/>
      <c r="T235" s="249"/>
      <c r="U235" s="243"/>
      <c r="V235" s="243"/>
      <c r="W235" s="243"/>
      <c r="X235" s="243"/>
      <c r="Y235" s="243"/>
      <c r="Z235" s="243"/>
      <c r="AA235" s="250"/>
      <c r="AT235" s="251" t="s">
        <v>191</v>
      </c>
      <c r="AU235" s="251" t="s">
        <v>95</v>
      </c>
      <c r="AV235" s="11" t="s">
        <v>95</v>
      </c>
      <c r="AW235" s="11" t="s">
        <v>41</v>
      </c>
      <c r="AX235" s="11" t="s">
        <v>85</v>
      </c>
      <c r="AY235" s="251" t="s">
        <v>183</v>
      </c>
    </row>
    <row r="236" spans="2:51" s="11" customFormat="1" ht="16.5" customHeight="1">
      <c r="B236" s="242"/>
      <c r="C236" s="243"/>
      <c r="D236" s="243"/>
      <c r="E236" s="244" t="s">
        <v>23</v>
      </c>
      <c r="F236" s="261" t="s">
        <v>346</v>
      </c>
      <c r="G236" s="243"/>
      <c r="H236" s="243"/>
      <c r="I236" s="243"/>
      <c r="J236" s="243"/>
      <c r="K236" s="247">
        <v>0.864</v>
      </c>
      <c r="L236" s="243"/>
      <c r="M236" s="243"/>
      <c r="N236" s="243"/>
      <c r="O236" s="243"/>
      <c r="P236" s="243"/>
      <c r="Q236" s="243"/>
      <c r="R236" s="248"/>
      <c r="T236" s="249"/>
      <c r="U236" s="243"/>
      <c r="V236" s="243"/>
      <c r="W236" s="243"/>
      <c r="X236" s="243"/>
      <c r="Y236" s="243"/>
      <c r="Z236" s="243"/>
      <c r="AA236" s="250"/>
      <c r="AT236" s="251" t="s">
        <v>191</v>
      </c>
      <c r="AU236" s="251" t="s">
        <v>95</v>
      </c>
      <c r="AV236" s="11" t="s">
        <v>95</v>
      </c>
      <c r="AW236" s="11" t="s">
        <v>41</v>
      </c>
      <c r="AX236" s="11" t="s">
        <v>85</v>
      </c>
      <c r="AY236" s="251" t="s">
        <v>183</v>
      </c>
    </row>
    <row r="237" spans="2:51" s="11" customFormat="1" ht="16.5" customHeight="1">
      <c r="B237" s="242"/>
      <c r="C237" s="243"/>
      <c r="D237" s="243"/>
      <c r="E237" s="244" t="s">
        <v>23</v>
      </c>
      <c r="F237" s="261" t="s">
        <v>347</v>
      </c>
      <c r="G237" s="243"/>
      <c r="H237" s="243"/>
      <c r="I237" s="243"/>
      <c r="J237" s="243"/>
      <c r="K237" s="247">
        <v>0.121</v>
      </c>
      <c r="L237" s="243"/>
      <c r="M237" s="243"/>
      <c r="N237" s="243"/>
      <c r="O237" s="243"/>
      <c r="P237" s="243"/>
      <c r="Q237" s="243"/>
      <c r="R237" s="248"/>
      <c r="T237" s="249"/>
      <c r="U237" s="243"/>
      <c r="V237" s="243"/>
      <c r="W237" s="243"/>
      <c r="X237" s="243"/>
      <c r="Y237" s="243"/>
      <c r="Z237" s="243"/>
      <c r="AA237" s="250"/>
      <c r="AT237" s="251" t="s">
        <v>191</v>
      </c>
      <c r="AU237" s="251" t="s">
        <v>95</v>
      </c>
      <c r="AV237" s="11" t="s">
        <v>95</v>
      </c>
      <c r="AW237" s="11" t="s">
        <v>41</v>
      </c>
      <c r="AX237" s="11" t="s">
        <v>85</v>
      </c>
      <c r="AY237" s="251" t="s">
        <v>183</v>
      </c>
    </row>
    <row r="238" spans="2:51" s="11" customFormat="1" ht="16.5" customHeight="1">
      <c r="B238" s="242"/>
      <c r="C238" s="243"/>
      <c r="D238" s="243"/>
      <c r="E238" s="244" t="s">
        <v>23</v>
      </c>
      <c r="F238" s="261" t="s">
        <v>348</v>
      </c>
      <c r="G238" s="243"/>
      <c r="H238" s="243"/>
      <c r="I238" s="243"/>
      <c r="J238" s="243"/>
      <c r="K238" s="247">
        <v>0.274</v>
      </c>
      <c r="L238" s="243"/>
      <c r="M238" s="243"/>
      <c r="N238" s="243"/>
      <c r="O238" s="243"/>
      <c r="P238" s="243"/>
      <c r="Q238" s="243"/>
      <c r="R238" s="248"/>
      <c r="T238" s="249"/>
      <c r="U238" s="243"/>
      <c r="V238" s="243"/>
      <c r="W238" s="243"/>
      <c r="X238" s="243"/>
      <c r="Y238" s="243"/>
      <c r="Z238" s="243"/>
      <c r="AA238" s="250"/>
      <c r="AT238" s="251" t="s">
        <v>191</v>
      </c>
      <c r="AU238" s="251" t="s">
        <v>95</v>
      </c>
      <c r="AV238" s="11" t="s">
        <v>95</v>
      </c>
      <c r="AW238" s="11" t="s">
        <v>41</v>
      </c>
      <c r="AX238" s="11" t="s">
        <v>85</v>
      </c>
      <c r="AY238" s="251" t="s">
        <v>183</v>
      </c>
    </row>
    <row r="239" spans="2:51" s="11" customFormat="1" ht="16.5" customHeight="1">
      <c r="B239" s="242"/>
      <c r="C239" s="243"/>
      <c r="D239" s="243"/>
      <c r="E239" s="244" t="s">
        <v>23</v>
      </c>
      <c r="F239" s="261" t="s">
        <v>349</v>
      </c>
      <c r="G239" s="243"/>
      <c r="H239" s="243"/>
      <c r="I239" s="243"/>
      <c r="J239" s="243"/>
      <c r="K239" s="247">
        <v>0.47</v>
      </c>
      <c r="L239" s="243"/>
      <c r="M239" s="243"/>
      <c r="N239" s="243"/>
      <c r="O239" s="243"/>
      <c r="P239" s="243"/>
      <c r="Q239" s="243"/>
      <c r="R239" s="248"/>
      <c r="T239" s="249"/>
      <c r="U239" s="243"/>
      <c r="V239" s="243"/>
      <c r="W239" s="243"/>
      <c r="X239" s="243"/>
      <c r="Y239" s="243"/>
      <c r="Z239" s="243"/>
      <c r="AA239" s="250"/>
      <c r="AT239" s="251" t="s">
        <v>191</v>
      </c>
      <c r="AU239" s="251" t="s">
        <v>95</v>
      </c>
      <c r="AV239" s="11" t="s">
        <v>95</v>
      </c>
      <c r="AW239" s="11" t="s">
        <v>41</v>
      </c>
      <c r="AX239" s="11" t="s">
        <v>85</v>
      </c>
      <c r="AY239" s="251" t="s">
        <v>183</v>
      </c>
    </row>
    <row r="240" spans="2:51" s="11" customFormat="1" ht="16.5" customHeight="1">
      <c r="B240" s="242"/>
      <c r="C240" s="243"/>
      <c r="D240" s="243"/>
      <c r="E240" s="244" t="s">
        <v>23</v>
      </c>
      <c r="F240" s="261" t="s">
        <v>350</v>
      </c>
      <c r="G240" s="243"/>
      <c r="H240" s="243"/>
      <c r="I240" s="243"/>
      <c r="J240" s="243"/>
      <c r="K240" s="247">
        <v>1.04</v>
      </c>
      <c r="L240" s="243"/>
      <c r="M240" s="243"/>
      <c r="N240" s="243"/>
      <c r="O240" s="243"/>
      <c r="P240" s="243"/>
      <c r="Q240" s="243"/>
      <c r="R240" s="248"/>
      <c r="T240" s="249"/>
      <c r="U240" s="243"/>
      <c r="V240" s="243"/>
      <c r="W240" s="243"/>
      <c r="X240" s="243"/>
      <c r="Y240" s="243"/>
      <c r="Z240" s="243"/>
      <c r="AA240" s="250"/>
      <c r="AT240" s="251" t="s">
        <v>191</v>
      </c>
      <c r="AU240" s="251" t="s">
        <v>95</v>
      </c>
      <c r="AV240" s="11" t="s">
        <v>95</v>
      </c>
      <c r="AW240" s="11" t="s">
        <v>41</v>
      </c>
      <c r="AX240" s="11" t="s">
        <v>85</v>
      </c>
      <c r="AY240" s="251" t="s">
        <v>183</v>
      </c>
    </row>
    <row r="241" spans="2:51" s="13" customFormat="1" ht="16.5" customHeight="1">
      <c r="B241" s="262"/>
      <c r="C241" s="263"/>
      <c r="D241" s="263"/>
      <c r="E241" s="264" t="s">
        <v>23</v>
      </c>
      <c r="F241" s="265" t="s">
        <v>218</v>
      </c>
      <c r="G241" s="263"/>
      <c r="H241" s="263"/>
      <c r="I241" s="263"/>
      <c r="J241" s="263"/>
      <c r="K241" s="266">
        <v>5.209</v>
      </c>
      <c r="L241" s="263"/>
      <c r="M241" s="263"/>
      <c r="N241" s="263"/>
      <c r="O241" s="263"/>
      <c r="P241" s="263"/>
      <c r="Q241" s="263"/>
      <c r="R241" s="267"/>
      <c r="T241" s="268"/>
      <c r="U241" s="263"/>
      <c r="V241" s="263"/>
      <c r="W241" s="263"/>
      <c r="X241" s="263"/>
      <c r="Y241" s="263"/>
      <c r="Z241" s="263"/>
      <c r="AA241" s="269"/>
      <c r="AT241" s="270" t="s">
        <v>191</v>
      </c>
      <c r="AU241" s="270" t="s">
        <v>95</v>
      </c>
      <c r="AV241" s="13" t="s">
        <v>188</v>
      </c>
      <c r="AW241" s="13" t="s">
        <v>41</v>
      </c>
      <c r="AX241" s="13" t="s">
        <v>25</v>
      </c>
      <c r="AY241" s="270" t="s">
        <v>183</v>
      </c>
    </row>
    <row r="242" spans="2:65" s="1" customFormat="1" ht="25.5" customHeight="1">
      <c r="B242" s="49"/>
      <c r="C242" s="231" t="s">
        <v>351</v>
      </c>
      <c r="D242" s="231" t="s">
        <v>184</v>
      </c>
      <c r="E242" s="232" t="s">
        <v>352</v>
      </c>
      <c r="F242" s="233" t="s">
        <v>353</v>
      </c>
      <c r="G242" s="233"/>
      <c r="H242" s="233"/>
      <c r="I242" s="233"/>
      <c r="J242" s="234" t="s">
        <v>354</v>
      </c>
      <c r="K242" s="235">
        <v>8</v>
      </c>
      <c r="L242" s="236">
        <v>0</v>
      </c>
      <c r="M242" s="237"/>
      <c r="N242" s="238">
        <f>ROUND(L242*K242,2)</f>
        <v>0</v>
      </c>
      <c r="O242" s="238"/>
      <c r="P242" s="238"/>
      <c r="Q242" s="238"/>
      <c r="R242" s="51"/>
      <c r="T242" s="239" t="s">
        <v>23</v>
      </c>
      <c r="U242" s="59" t="s">
        <v>50</v>
      </c>
      <c r="V242" s="50"/>
      <c r="W242" s="240">
        <f>V242*K242</f>
        <v>0</v>
      </c>
      <c r="X242" s="240">
        <v>0</v>
      </c>
      <c r="Y242" s="240">
        <f>X242*K242</f>
        <v>0</v>
      </c>
      <c r="Z242" s="240">
        <v>0</v>
      </c>
      <c r="AA242" s="241">
        <f>Z242*K242</f>
        <v>0</v>
      </c>
      <c r="AR242" s="25" t="s">
        <v>265</v>
      </c>
      <c r="AT242" s="25" t="s">
        <v>184</v>
      </c>
      <c r="AU242" s="25" t="s">
        <v>95</v>
      </c>
      <c r="AY242" s="25" t="s">
        <v>183</v>
      </c>
      <c r="BE242" s="156">
        <f>IF(U242="základní",N242,0)</f>
        <v>0</v>
      </c>
      <c r="BF242" s="156">
        <f>IF(U242="snížená",N242,0)</f>
        <v>0</v>
      </c>
      <c r="BG242" s="156">
        <f>IF(U242="zákl. přenesená",N242,0)</f>
        <v>0</v>
      </c>
      <c r="BH242" s="156">
        <f>IF(U242="sníž. přenesená",N242,0)</f>
        <v>0</v>
      </c>
      <c r="BI242" s="156">
        <f>IF(U242="nulová",N242,0)</f>
        <v>0</v>
      </c>
      <c r="BJ242" s="25" t="s">
        <v>25</v>
      </c>
      <c r="BK242" s="156">
        <f>ROUND(L242*K242,2)</f>
        <v>0</v>
      </c>
      <c r="BL242" s="25" t="s">
        <v>265</v>
      </c>
      <c r="BM242" s="25" t="s">
        <v>355</v>
      </c>
    </row>
    <row r="243" spans="2:51" s="12" customFormat="1" ht="16.5" customHeight="1">
      <c r="B243" s="252"/>
      <c r="C243" s="253"/>
      <c r="D243" s="253"/>
      <c r="E243" s="254" t="s">
        <v>23</v>
      </c>
      <c r="F243" s="255" t="s">
        <v>356</v>
      </c>
      <c r="G243" s="256"/>
      <c r="H243" s="256"/>
      <c r="I243" s="256"/>
      <c r="J243" s="253"/>
      <c r="K243" s="254" t="s">
        <v>23</v>
      </c>
      <c r="L243" s="253"/>
      <c r="M243" s="253"/>
      <c r="N243" s="253"/>
      <c r="O243" s="253"/>
      <c r="P243" s="253"/>
      <c r="Q243" s="253"/>
      <c r="R243" s="257"/>
      <c r="T243" s="258"/>
      <c r="U243" s="253"/>
      <c r="V243" s="253"/>
      <c r="W243" s="253"/>
      <c r="X243" s="253"/>
      <c r="Y243" s="253"/>
      <c r="Z243" s="253"/>
      <c r="AA243" s="259"/>
      <c r="AT243" s="260" t="s">
        <v>191</v>
      </c>
      <c r="AU243" s="260" t="s">
        <v>95</v>
      </c>
      <c r="AV243" s="12" t="s">
        <v>25</v>
      </c>
      <c r="AW243" s="12" t="s">
        <v>41</v>
      </c>
      <c r="AX243" s="12" t="s">
        <v>85</v>
      </c>
      <c r="AY243" s="260" t="s">
        <v>183</v>
      </c>
    </row>
    <row r="244" spans="2:51" s="11" customFormat="1" ht="16.5" customHeight="1">
      <c r="B244" s="242"/>
      <c r="C244" s="243"/>
      <c r="D244" s="243"/>
      <c r="E244" s="244" t="s">
        <v>23</v>
      </c>
      <c r="F244" s="261" t="s">
        <v>357</v>
      </c>
      <c r="G244" s="243"/>
      <c r="H244" s="243"/>
      <c r="I244" s="243"/>
      <c r="J244" s="243"/>
      <c r="K244" s="247">
        <v>8</v>
      </c>
      <c r="L244" s="243"/>
      <c r="M244" s="243"/>
      <c r="N244" s="243"/>
      <c r="O244" s="243"/>
      <c r="P244" s="243"/>
      <c r="Q244" s="243"/>
      <c r="R244" s="248"/>
      <c r="T244" s="249"/>
      <c r="U244" s="243"/>
      <c r="V244" s="243"/>
      <c r="W244" s="243"/>
      <c r="X244" s="243"/>
      <c r="Y244" s="243"/>
      <c r="Z244" s="243"/>
      <c r="AA244" s="250"/>
      <c r="AT244" s="251" t="s">
        <v>191</v>
      </c>
      <c r="AU244" s="251" t="s">
        <v>95</v>
      </c>
      <c r="AV244" s="11" t="s">
        <v>95</v>
      </c>
      <c r="AW244" s="11" t="s">
        <v>41</v>
      </c>
      <c r="AX244" s="11" t="s">
        <v>25</v>
      </c>
      <c r="AY244" s="251" t="s">
        <v>183</v>
      </c>
    </row>
    <row r="245" spans="2:65" s="1" customFormat="1" ht="16.5" customHeight="1">
      <c r="B245" s="49"/>
      <c r="C245" s="276" t="s">
        <v>358</v>
      </c>
      <c r="D245" s="276" t="s">
        <v>292</v>
      </c>
      <c r="E245" s="277" t="s">
        <v>359</v>
      </c>
      <c r="F245" s="278" t="s">
        <v>360</v>
      </c>
      <c r="G245" s="278"/>
      <c r="H245" s="278"/>
      <c r="I245" s="278"/>
      <c r="J245" s="279" t="s">
        <v>361</v>
      </c>
      <c r="K245" s="280">
        <v>8</v>
      </c>
      <c r="L245" s="281">
        <v>0</v>
      </c>
      <c r="M245" s="282"/>
      <c r="N245" s="283">
        <f>ROUND(L245*K245,2)</f>
        <v>0</v>
      </c>
      <c r="O245" s="238"/>
      <c r="P245" s="238"/>
      <c r="Q245" s="238"/>
      <c r="R245" s="51"/>
      <c r="T245" s="239" t="s">
        <v>23</v>
      </c>
      <c r="U245" s="59" t="s">
        <v>50</v>
      </c>
      <c r="V245" s="50"/>
      <c r="W245" s="240">
        <f>V245*K245</f>
        <v>0</v>
      </c>
      <c r="X245" s="240">
        <v>0</v>
      </c>
      <c r="Y245" s="240">
        <f>X245*K245</f>
        <v>0</v>
      </c>
      <c r="Z245" s="240">
        <v>0</v>
      </c>
      <c r="AA245" s="241">
        <f>Z245*K245</f>
        <v>0</v>
      </c>
      <c r="AR245" s="25" t="s">
        <v>295</v>
      </c>
      <c r="AT245" s="25" t="s">
        <v>292</v>
      </c>
      <c r="AU245" s="25" t="s">
        <v>95</v>
      </c>
      <c r="AY245" s="25" t="s">
        <v>183</v>
      </c>
      <c r="BE245" s="156">
        <f>IF(U245="základní",N245,0)</f>
        <v>0</v>
      </c>
      <c r="BF245" s="156">
        <f>IF(U245="snížená",N245,0)</f>
        <v>0</v>
      </c>
      <c r="BG245" s="156">
        <f>IF(U245="zákl. přenesená",N245,0)</f>
        <v>0</v>
      </c>
      <c r="BH245" s="156">
        <f>IF(U245="sníž. přenesená",N245,0)</f>
        <v>0</v>
      </c>
      <c r="BI245" s="156">
        <f>IF(U245="nulová",N245,0)</f>
        <v>0</v>
      </c>
      <c r="BJ245" s="25" t="s">
        <v>25</v>
      </c>
      <c r="BK245" s="156">
        <f>ROUND(L245*K245,2)</f>
        <v>0</v>
      </c>
      <c r="BL245" s="25" t="s">
        <v>265</v>
      </c>
      <c r="BM245" s="25" t="s">
        <v>362</v>
      </c>
    </row>
    <row r="246" spans="2:65" s="1" customFormat="1" ht="25.5" customHeight="1">
      <c r="B246" s="49"/>
      <c r="C246" s="231" t="s">
        <v>363</v>
      </c>
      <c r="D246" s="231" t="s">
        <v>184</v>
      </c>
      <c r="E246" s="232" t="s">
        <v>364</v>
      </c>
      <c r="F246" s="233" t="s">
        <v>365</v>
      </c>
      <c r="G246" s="233"/>
      <c r="H246" s="233"/>
      <c r="I246" s="233"/>
      <c r="J246" s="234" t="s">
        <v>262</v>
      </c>
      <c r="K246" s="235">
        <v>6.8</v>
      </c>
      <c r="L246" s="236">
        <v>0</v>
      </c>
      <c r="M246" s="237"/>
      <c r="N246" s="238">
        <f>ROUND(L246*K246,2)</f>
        <v>0</v>
      </c>
      <c r="O246" s="238"/>
      <c r="P246" s="238"/>
      <c r="Q246" s="238"/>
      <c r="R246" s="51"/>
      <c r="T246" s="239" t="s">
        <v>23</v>
      </c>
      <c r="U246" s="59" t="s">
        <v>50</v>
      </c>
      <c r="V246" s="50"/>
      <c r="W246" s="240">
        <f>V246*K246</f>
        <v>0</v>
      </c>
      <c r="X246" s="240">
        <v>0</v>
      </c>
      <c r="Y246" s="240">
        <f>X246*K246</f>
        <v>0</v>
      </c>
      <c r="Z246" s="240">
        <v>0.008</v>
      </c>
      <c r="AA246" s="241">
        <f>Z246*K246</f>
        <v>0.0544</v>
      </c>
      <c r="AR246" s="25" t="s">
        <v>265</v>
      </c>
      <c r="AT246" s="25" t="s">
        <v>184</v>
      </c>
      <c r="AU246" s="25" t="s">
        <v>95</v>
      </c>
      <c r="AY246" s="25" t="s">
        <v>183</v>
      </c>
      <c r="BE246" s="156">
        <f>IF(U246="základní",N246,0)</f>
        <v>0</v>
      </c>
      <c r="BF246" s="156">
        <f>IF(U246="snížená",N246,0)</f>
        <v>0</v>
      </c>
      <c r="BG246" s="156">
        <f>IF(U246="zákl. přenesená",N246,0)</f>
        <v>0</v>
      </c>
      <c r="BH246" s="156">
        <f>IF(U246="sníž. přenesená",N246,0)</f>
        <v>0</v>
      </c>
      <c r="BI246" s="156">
        <f>IF(U246="nulová",N246,0)</f>
        <v>0</v>
      </c>
      <c r="BJ246" s="25" t="s">
        <v>25</v>
      </c>
      <c r="BK246" s="156">
        <f>ROUND(L246*K246,2)</f>
        <v>0</v>
      </c>
      <c r="BL246" s="25" t="s">
        <v>265</v>
      </c>
      <c r="BM246" s="25" t="s">
        <v>366</v>
      </c>
    </row>
    <row r="247" spans="2:51" s="12" customFormat="1" ht="16.5" customHeight="1">
      <c r="B247" s="252"/>
      <c r="C247" s="253"/>
      <c r="D247" s="253"/>
      <c r="E247" s="254" t="s">
        <v>23</v>
      </c>
      <c r="F247" s="255" t="s">
        <v>367</v>
      </c>
      <c r="G247" s="256"/>
      <c r="H247" s="256"/>
      <c r="I247" s="256"/>
      <c r="J247" s="253"/>
      <c r="K247" s="254" t="s">
        <v>23</v>
      </c>
      <c r="L247" s="253"/>
      <c r="M247" s="253"/>
      <c r="N247" s="253"/>
      <c r="O247" s="253"/>
      <c r="P247" s="253"/>
      <c r="Q247" s="253"/>
      <c r="R247" s="257"/>
      <c r="T247" s="258"/>
      <c r="U247" s="253"/>
      <c r="V247" s="253"/>
      <c r="W247" s="253"/>
      <c r="X247" s="253"/>
      <c r="Y247" s="253"/>
      <c r="Z247" s="253"/>
      <c r="AA247" s="259"/>
      <c r="AT247" s="260" t="s">
        <v>191</v>
      </c>
      <c r="AU247" s="260" t="s">
        <v>95</v>
      </c>
      <c r="AV247" s="12" t="s">
        <v>25</v>
      </c>
      <c r="AW247" s="12" t="s">
        <v>41</v>
      </c>
      <c r="AX247" s="12" t="s">
        <v>85</v>
      </c>
      <c r="AY247" s="260" t="s">
        <v>183</v>
      </c>
    </row>
    <row r="248" spans="2:51" s="11" customFormat="1" ht="16.5" customHeight="1">
      <c r="B248" s="242"/>
      <c r="C248" s="243"/>
      <c r="D248" s="243"/>
      <c r="E248" s="244" t="s">
        <v>23</v>
      </c>
      <c r="F248" s="261" t="s">
        <v>368</v>
      </c>
      <c r="G248" s="243"/>
      <c r="H248" s="243"/>
      <c r="I248" s="243"/>
      <c r="J248" s="243"/>
      <c r="K248" s="247">
        <v>6.8</v>
      </c>
      <c r="L248" s="243"/>
      <c r="M248" s="243"/>
      <c r="N248" s="243"/>
      <c r="O248" s="243"/>
      <c r="P248" s="243"/>
      <c r="Q248" s="243"/>
      <c r="R248" s="248"/>
      <c r="T248" s="249"/>
      <c r="U248" s="243"/>
      <c r="V248" s="243"/>
      <c r="W248" s="243"/>
      <c r="X248" s="243"/>
      <c r="Y248" s="243"/>
      <c r="Z248" s="243"/>
      <c r="AA248" s="250"/>
      <c r="AT248" s="251" t="s">
        <v>191</v>
      </c>
      <c r="AU248" s="251" t="s">
        <v>95</v>
      </c>
      <c r="AV248" s="11" t="s">
        <v>95</v>
      </c>
      <c r="AW248" s="11" t="s">
        <v>41</v>
      </c>
      <c r="AX248" s="11" t="s">
        <v>25</v>
      </c>
      <c r="AY248" s="251" t="s">
        <v>183</v>
      </c>
    </row>
    <row r="249" spans="2:65" s="1" customFormat="1" ht="25.5" customHeight="1">
      <c r="B249" s="49"/>
      <c r="C249" s="231" t="s">
        <v>369</v>
      </c>
      <c r="D249" s="231" t="s">
        <v>184</v>
      </c>
      <c r="E249" s="232" t="s">
        <v>370</v>
      </c>
      <c r="F249" s="233" t="s">
        <v>371</v>
      </c>
      <c r="G249" s="233"/>
      <c r="H249" s="233"/>
      <c r="I249" s="233"/>
      <c r="J249" s="234" t="s">
        <v>262</v>
      </c>
      <c r="K249" s="235">
        <v>187.65</v>
      </c>
      <c r="L249" s="236">
        <v>0</v>
      </c>
      <c r="M249" s="237"/>
      <c r="N249" s="238">
        <f>ROUND(L249*K249,2)</f>
        <v>0</v>
      </c>
      <c r="O249" s="238"/>
      <c r="P249" s="238"/>
      <c r="Q249" s="238"/>
      <c r="R249" s="51"/>
      <c r="T249" s="239" t="s">
        <v>23</v>
      </c>
      <c r="U249" s="59" t="s">
        <v>50</v>
      </c>
      <c r="V249" s="50"/>
      <c r="W249" s="240">
        <f>V249*K249</f>
        <v>0</v>
      </c>
      <c r="X249" s="240">
        <v>0</v>
      </c>
      <c r="Y249" s="240">
        <f>X249*K249</f>
        <v>0</v>
      </c>
      <c r="Z249" s="240">
        <v>0.014</v>
      </c>
      <c r="AA249" s="241">
        <f>Z249*K249</f>
        <v>2.6271</v>
      </c>
      <c r="AR249" s="25" t="s">
        <v>265</v>
      </c>
      <c r="AT249" s="25" t="s">
        <v>184</v>
      </c>
      <c r="AU249" s="25" t="s">
        <v>95</v>
      </c>
      <c r="AY249" s="25" t="s">
        <v>183</v>
      </c>
      <c r="BE249" s="156">
        <f>IF(U249="základní",N249,0)</f>
        <v>0</v>
      </c>
      <c r="BF249" s="156">
        <f>IF(U249="snížená",N249,0)</f>
        <v>0</v>
      </c>
      <c r="BG249" s="156">
        <f>IF(U249="zákl. přenesená",N249,0)</f>
        <v>0</v>
      </c>
      <c r="BH249" s="156">
        <f>IF(U249="sníž. přenesená",N249,0)</f>
        <v>0</v>
      </c>
      <c r="BI249" s="156">
        <f>IF(U249="nulová",N249,0)</f>
        <v>0</v>
      </c>
      <c r="BJ249" s="25" t="s">
        <v>25</v>
      </c>
      <c r="BK249" s="156">
        <f>ROUND(L249*K249,2)</f>
        <v>0</v>
      </c>
      <c r="BL249" s="25" t="s">
        <v>265</v>
      </c>
      <c r="BM249" s="25" t="s">
        <v>372</v>
      </c>
    </row>
    <row r="250" spans="2:51" s="12" customFormat="1" ht="16.5" customHeight="1">
      <c r="B250" s="252"/>
      <c r="C250" s="253"/>
      <c r="D250" s="253"/>
      <c r="E250" s="254" t="s">
        <v>23</v>
      </c>
      <c r="F250" s="255" t="s">
        <v>373</v>
      </c>
      <c r="G250" s="256"/>
      <c r="H250" s="256"/>
      <c r="I250" s="256"/>
      <c r="J250" s="253"/>
      <c r="K250" s="254" t="s">
        <v>23</v>
      </c>
      <c r="L250" s="253"/>
      <c r="M250" s="253"/>
      <c r="N250" s="253"/>
      <c r="O250" s="253"/>
      <c r="P250" s="253"/>
      <c r="Q250" s="253"/>
      <c r="R250" s="257"/>
      <c r="T250" s="258"/>
      <c r="U250" s="253"/>
      <c r="V250" s="253"/>
      <c r="W250" s="253"/>
      <c r="X250" s="253"/>
      <c r="Y250" s="253"/>
      <c r="Z250" s="253"/>
      <c r="AA250" s="259"/>
      <c r="AT250" s="260" t="s">
        <v>191</v>
      </c>
      <c r="AU250" s="260" t="s">
        <v>95</v>
      </c>
      <c r="AV250" s="12" t="s">
        <v>25</v>
      </c>
      <c r="AW250" s="12" t="s">
        <v>41</v>
      </c>
      <c r="AX250" s="12" t="s">
        <v>85</v>
      </c>
      <c r="AY250" s="260" t="s">
        <v>183</v>
      </c>
    </row>
    <row r="251" spans="2:51" s="11" customFormat="1" ht="16.5" customHeight="1">
      <c r="B251" s="242"/>
      <c r="C251" s="243"/>
      <c r="D251" s="243"/>
      <c r="E251" s="244" t="s">
        <v>23</v>
      </c>
      <c r="F251" s="261" t="s">
        <v>374</v>
      </c>
      <c r="G251" s="243"/>
      <c r="H251" s="243"/>
      <c r="I251" s="243"/>
      <c r="J251" s="243"/>
      <c r="K251" s="247">
        <v>111.25</v>
      </c>
      <c r="L251" s="243"/>
      <c r="M251" s="243"/>
      <c r="N251" s="243"/>
      <c r="O251" s="243"/>
      <c r="P251" s="243"/>
      <c r="Q251" s="243"/>
      <c r="R251" s="248"/>
      <c r="T251" s="249"/>
      <c r="U251" s="243"/>
      <c r="V251" s="243"/>
      <c r="W251" s="243"/>
      <c r="X251" s="243"/>
      <c r="Y251" s="243"/>
      <c r="Z251" s="243"/>
      <c r="AA251" s="250"/>
      <c r="AT251" s="251" t="s">
        <v>191</v>
      </c>
      <c r="AU251" s="251" t="s">
        <v>95</v>
      </c>
      <c r="AV251" s="11" t="s">
        <v>95</v>
      </c>
      <c r="AW251" s="11" t="s">
        <v>41</v>
      </c>
      <c r="AX251" s="11" t="s">
        <v>85</v>
      </c>
      <c r="AY251" s="251" t="s">
        <v>183</v>
      </c>
    </row>
    <row r="252" spans="2:51" s="12" customFormat="1" ht="16.5" customHeight="1">
      <c r="B252" s="252"/>
      <c r="C252" s="253"/>
      <c r="D252" s="253"/>
      <c r="E252" s="254" t="s">
        <v>23</v>
      </c>
      <c r="F252" s="275" t="s">
        <v>375</v>
      </c>
      <c r="G252" s="253"/>
      <c r="H252" s="253"/>
      <c r="I252" s="253"/>
      <c r="J252" s="253"/>
      <c r="K252" s="254" t="s">
        <v>23</v>
      </c>
      <c r="L252" s="253"/>
      <c r="M252" s="253"/>
      <c r="N252" s="253"/>
      <c r="O252" s="253"/>
      <c r="P252" s="253"/>
      <c r="Q252" s="253"/>
      <c r="R252" s="257"/>
      <c r="T252" s="258"/>
      <c r="U252" s="253"/>
      <c r="V252" s="253"/>
      <c r="W252" s="253"/>
      <c r="X252" s="253"/>
      <c r="Y252" s="253"/>
      <c r="Z252" s="253"/>
      <c r="AA252" s="259"/>
      <c r="AT252" s="260" t="s">
        <v>191</v>
      </c>
      <c r="AU252" s="260" t="s">
        <v>95</v>
      </c>
      <c r="AV252" s="12" t="s">
        <v>25</v>
      </c>
      <c r="AW252" s="12" t="s">
        <v>41</v>
      </c>
      <c r="AX252" s="12" t="s">
        <v>85</v>
      </c>
      <c r="AY252" s="260" t="s">
        <v>183</v>
      </c>
    </row>
    <row r="253" spans="2:51" s="11" customFormat="1" ht="16.5" customHeight="1">
      <c r="B253" s="242"/>
      <c r="C253" s="243"/>
      <c r="D253" s="243"/>
      <c r="E253" s="244" t="s">
        <v>23</v>
      </c>
      <c r="F253" s="261" t="s">
        <v>332</v>
      </c>
      <c r="G253" s="243"/>
      <c r="H253" s="243"/>
      <c r="I253" s="243"/>
      <c r="J253" s="243"/>
      <c r="K253" s="247">
        <v>30</v>
      </c>
      <c r="L253" s="243"/>
      <c r="M253" s="243"/>
      <c r="N253" s="243"/>
      <c r="O253" s="243"/>
      <c r="P253" s="243"/>
      <c r="Q253" s="243"/>
      <c r="R253" s="248"/>
      <c r="T253" s="249"/>
      <c r="U253" s="243"/>
      <c r="V253" s="243"/>
      <c r="W253" s="243"/>
      <c r="X253" s="243"/>
      <c r="Y253" s="243"/>
      <c r="Z253" s="243"/>
      <c r="AA253" s="250"/>
      <c r="AT253" s="251" t="s">
        <v>191</v>
      </c>
      <c r="AU253" s="251" t="s">
        <v>95</v>
      </c>
      <c r="AV253" s="11" t="s">
        <v>95</v>
      </c>
      <c r="AW253" s="11" t="s">
        <v>41</v>
      </c>
      <c r="AX253" s="11" t="s">
        <v>85</v>
      </c>
      <c r="AY253" s="251" t="s">
        <v>183</v>
      </c>
    </row>
    <row r="254" spans="2:51" s="12" customFormat="1" ht="16.5" customHeight="1">
      <c r="B254" s="252"/>
      <c r="C254" s="253"/>
      <c r="D254" s="253"/>
      <c r="E254" s="254" t="s">
        <v>23</v>
      </c>
      <c r="F254" s="275" t="s">
        <v>376</v>
      </c>
      <c r="G254" s="253"/>
      <c r="H254" s="253"/>
      <c r="I254" s="253"/>
      <c r="J254" s="253"/>
      <c r="K254" s="254" t="s">
        <v>23</v>
      </c>
      <c r="L254" s="253"/>
      <c r="M254" s="253"/>
      <c r="N254" s="253"/>
      <c r="O254" s="253"/>
      <c r="P254" s="253"/>
      <c r="Q254" s="253"/>
      <c r="R254" s="257"/>
      <c r="T254" s="258"/>
      <c r="U254" s="253"/>
      <c r="V254" s="253"/>
      <c r="W254" s="253"/>
      <c r="X254" s="253"/>
      <c r="Y254" s="253"/>
      <c r="Z254" s="253"/>
      <c r="AA254" s="259"/>
      <c r="AT254" s="260" t="s">
        <v>191</v>
      </c>
      <c r="AU254" s="260" t="s">
        <v>95</v>
      </c>
      <c r="AV254" s="12" t="s">
        <v>25</v>
      </c>
      <c r="AW254" s="12" t="s">
        <v>41</v>
      </c>
      <c r="AX254" s="12" t="s">
        <v>85</v>
      </c>
      <c r="AY254" s="260" t="s">
        <v>183</v>
      </c>
    </row>
    <row r="255" spans="2:51" s="11" customFormat="1" ht="16.5" customHeight="1">
      <c r="B255" s="242"/>
      <c r="C255" s="243"/>
      <c r="D255" s="243"/>
      <c r="E255" s="244" t="s">
        <v>23</v>
      </c>
      <c r="F255" s="261" t="s">
        <v>377</v>
      </c>
      <c r="G255" s="243"/>
      <c r="H255" s="243"/>
      <c r="I255" s="243"/>
      <c r="J255" s="243"/>
      <c r="K255" s="247">
        <v>8.4</v>
      </c>
      <c r="L255" s="243"/>
      <c r="M255" s="243"/>
      <c r="N255" s="243"/>
      <c r="O255" s="243"/>
      <c r="P255" s="243"/>
      <c r="Q255" s="243"/>
      <c r="R255" s="248"/>
      <c r="T255" s="249"/>
      <c r="U255" s="243"/>
      <c r="V255" s="243"/>
      <c r="W255" s="243"/>
      <c r="X255" s="243"/>
      <c r="Y255" s="243"/>
      <c r="Z255" s="243"/>
      <c r="AA255" s="250"/>
      <c r="AT255" s="251" t="s">
        <v>191</v>
      </c>
      <c r="AU255" s="251" t="s">
        <v>95</v>
      </c>
      <c r="AV255" s="11" t="s">
        <v>95</v>
      </c>
      <c r="AW255" s="11" t="s">
        <v>41</v>
      </c>
      <c r="AX255" s="11" t="s">
        <v>85</v>
      </c>
      <c r="AY255" s="251" t="s">
        <v>183</v>
      </c>
    </row>
    <row r="256" spans="2:51" s="12" customFormat="1" ht="16.5" customHeight="1">
      <c r="B256" s="252"/>
      <c r="C256" s="253"/>
      <c r="D256" s="253"/>
      <c r="E256" s="254" t="s">
        <v>23</v>
      </c>
      <c r="F256" s="275" t="s">
        <v>378</v>
      </c>
      <c r="G256" s="253"/>
      <c r="H256" s="253"/>
      <c r="I256" s="253"/>
      <c r="J256" s="253"/>
      <c r="K256" s="254" t="s">
        <v>23</v>
      </c>
      <c r="L256" s="253"/>
      <c r="M256" s="253"/>
      <c r="N256" s="253"/>
      <c r="O256" s="253"/>
      <c r="P256" s="253"/>
      <c r="Q256" s="253"/>
      <c r="R256" s="257"/>
      <c r="T256" s="258"/>
      <c r="U256" s="253"/>
      <c r="V256" s="253"/>
      <c r="W256" s="253"/>
      <c r="X256" s="253"/>
      <c r="Y256" s="253"/>
      <c r="Z256" s="253"/>
      <c r="AA256" s="259"/>
      <c r="AT256" s="260" t="s">
        <v>191</v>
      </c>
      <c r="AU256" s="260" t="s">
        <v>95</v>
      </c>
      <c r="AV256" s="12" t="s">
        <v>25</v>
      </c>
      <c r="AW256" s="12" t="s">
        <v>41</v>
      </c>
      <c r="AX256" s="12" t="s">
        <v>85</v>
      </c>
      <c r="AY256" s="260" t="s">
        <v>183</v>
      </c>
    </row>
    <row r="257" spans="2:51" s="11" customFormat="1" ht="16.5" customHeight="1">
      <c r="B257" s="242"/>
      <c r="C257" s="243"/>
      <c r="D257" s="243"/>
      <c r="E257" s="244" t="s">
        <v>23</v>
      </c>
      <c r="F257" s="261" t="s">
        <v>379</v>
      </c>
      <c r="G257" s="243"/>
      <c r="H257" s="243"/>
      <c r="I257" s="243"/>
      <c r="J257" s="243"/>
      <c r="K257" s="247">
        <v>14</v>
      </c>
      <c r="L257" s="243"/>
      <c r="M257" s="243"/>
      <c r="N257" s="243"/>
      <c r="O257" s="243"/>
      <c r="P257" s="243"/>
      <c r="Q257" s="243"/>
      <c r="R257" s="248"/>
      <c r="T257" s="249"/>
      <c r="U257" s="243"/>
      <c r="V257" s="243"/>
      <c r="W257" s="243"/>
      <c r="X257" s="243"/>
      <c r="Y257" s="243"/>
      <c r="Z257" s="243"/>
      <c r="AA257" s="250"/>
      <c r="AT257" s="251" t="s">
        <v>191</v>
      </c>
      <c r="AU257" s="251" t="s">
        <v>95</v>
      </c>
      <c r="AV257" s="11" t="s">
        <v>95</v>
      </c>
      <c r="AW257" s="11" t="s">
        <v>41</v>
      </c>
      <c r="AX257" s="11" t="s">
        <v>85</v>
      </c>
      <c r="AY257" s="251" t="s">
        <v>183</v>
      </c>
    </row>
    <row r="258" spans="2:51" s="12" customFormat="1" ht="16.5" customHeight="1">
      <c r="B258" s="252"/>
      <c r="C258" s="253"/>
      <c r="D258" s="253"/>
      <c r="E258" s="254" t="s">
        <v>23</v>
      </c>
      <c r="F258" s="275" t="s">
        <v>380</v>
      </c>
      <c r="G258" s="253"/>
      <c r="H258" s="253"/>
      <c r="I258" s="253"/>
      <c r="J258" s="253"/>
      <c r="K258" s="254" t="s">
        <v>23</v>
      </c>
      <c r="L258" s="253"/>
      <c r="M258" s="253"/>
      <c r="N258" s="253"/>
      <c r="O258" s="253"/>
      <c r="P258" s="253"/>
      <c r="Q258" s="253"/>
      <c r="R258" s="257"/>
      <c r="T258" s="258"/>
      <c r="U258" s="253"/>
      <c r="V258" s="253"/>
      <c r="W258" s="253"/>
      <c r="X258" s="253"/>
      <c r="Y258" s="253"/>
      <c r="Z258" s="253"/>
      <c r="AA258" s="259"/>
      <c r="AT258" s="260" t="s">
        <v>191</v>
      </c>
      <c r="AU258" s="260" t="s">
        <v>95</v>
      </c>
      <c r="AV258" s="12" t="s">
        <v>25</v>
      </c>
      <c r="AW258" s="12" t="s">
        <v>41</v>
      </c>
      <c r="AX258" s="12" t="s">
        <v>85</v>
      </c>
      <c r="AY258" s="260" t="s">
        <v>183</v>
      </c>
    </row>
    <row r="259" spans="2:51" s="11" customFormat="1" ht="16.5" customHeight="1">
      <c r="B259" s="242"/>
      <c r="C259" s="243"/>
      <c r="D259" s="243"/>
      <c r="E259" s="244" t="s">
        <v>23</v>
      </c>
      <c r="F259" s="261" t="s">
        <v>381</v>
      </c>
      <c r="G259" s="243"/>
      <c r="H259" s="243"/>
      <c r="I259" s="243"/>
      <c r="J259" s="243"/>
      <c r="K259" s="247">
        <v>24</v>
      </c>
      <c r="L259" s="243"/>
      <c r="M259" s="243"/>
      <c r="N259" s="243"/>
      <c r="O259" s="243"/>
      <c r="P259" s="243"/>
      <c r="Q259" s="243"/>
      <c r="R259" s="248"/>
      <c r="T259" s="249"/>
      <c r="U259" s="243"/>
      <c r="V259" s="243"/>
      <c r="W259" s="243"/>
      <c r="X259" s="243"/>
      <c r="Y259" s="243"/>
      <c r="Z259" s="243"/>
      <c r="AA259" s="250"/>
      <c r="AT259" s="251" t="s">
        <v>191</v>
      </c>
      <c r="AU259" s="251" t="s">
        <v>95</v>
      </c>
      <c r="AV259" s="11" t="s">
        <v>95</v>
      </c>
      <c r="AW259" s="11" t="s">
        <v>41</v>
      </c>
      <c r="AX259" s="11" t="s">
        <v>85</v>
      </c>
      <c r="AY259" s="251" t="s">
        <v>183</v>
      </c>
    </row>
    <row r="260" spans="2:51" s="13" customFormat="1" ht="16.5" customHeight="1">
      <c r="B260" s="262"/>
      <c r="C260" s="263"/>
      <c r="D260" s="263"/>
      <c r="E260" s="264" t="s">
        <v>23</v>
      </c>
      <c r="F260" s="265" t="s">
        <v>218</v>
      </c>
      <c r="G260" s="263"/>
      <c r="H260" s="263"/>
      <c r="I260" s="263"/>
      <c r="J260" s="263"/>
      <c r="K260" s="266">
        <v>187.65</v>
      </c>
      <c r="L260" s="263"/>
      <c r="M260" s="263"/>
      <c r="N260" s="263"/>
      <c r="O260" s="263"/>
      <c r="P260" s="263"/>
      <c r="Q260" s="263"/>
      <c r="R260" s="267"/>
      <c r="T260" s="268"/>
      <c r="U260" s="263"/>
      <c r="V260" s="263"/>
      <c r="W260" s="263"/>
      <c r="X260" s="263"/>
      <c r="Y260" s="263"/>
      <c r="Z260" s="263"/>
      <c r="AA260" s="269"/>
      <c r="AT260" s="270" t="s">
        <v>191</v>
      </c>
      <c r="AU260" s="270" t="s">
        <v>95</v>
      </c>
      <c r="AV260" s="13" t="s">
        <v>188</v>
      </c>
      <c r="AW260" s="13" t="s">
        <v>41</v>
      </c>
      <c r="AX260" s="13" t="s">
        <v>25</v>
      </c>
      <c r="AY260" s="270" t="s">
        <v>183</v>
      </c>
    </row>
    <row r="261" spans="2:65" s="1" customFormat="1" ht="25.5" customHeight="1">
      <c r="B261" s="49"/>
      <c r="C261" s="231" t="s">
        <v>382</v>
      </c>
      <c r="D261" s="231" t="s">
        <v>184</v>
      </c>
      <c r="E261" s="232" t="s">
        <v>383</v>
      </c>
      <c r="F261" s="233" t="s">
        <v>384</v>
      </c>
      <c r="G261" s="233"/>
      <c r="H261" s="233"/>
      <c r="I261" s="233"/>
      <c r="J261" s="234" t="s">
        <v>262</v>
      </c>
      <c r="K261" s="235">
        <v>30</v>
      </c>
      <c r="L261" s="236">
        <v>0</v>
      </c>
      <c r="M261" s="237"/>
      <c r="N261" s="238">
        <f>ROUND(L261*K261,2)</f>
        <v>0</v>
      </c>
      <c r="O261" s="238"/>
      <c r="P261" s="238"/>
      <c r="Q261" s="238"/>
      <c r="R261" s="51"/>
      <c r="T261" s="239" t="s">
        <v>23</v>
      </c>
      <c r="U261" s="59" t="s">
        <v>50</v>
      </c>
      <c r="V261" s="50"/>
      <c r="W261" s="240">
        <f>V261*K261</f>
        <v>0</v>
      </c>
      <c r="X261" s="240">
        <v>0</v>
      </c>
      <c r="Y261" s="240">
        <f>X261*K261</f>
        <v>0</v>
      </c>
      <c r="Z261" s="240">
        <v>0.024</v>
      </c>
      <c r="AA261" s="241">
        <f>Z261*K261</f>
        <v>0.72</v>
      </c>
      <c r="AR261" s="25" t="s">
        <v>265</v>
      </c>
      <c r="AT261" s="25" t="s">
        <v>184</v>
      </c>
      <c r="AU261" s="25" t="s">
        <v>95</v>
      </c>
      <c r="AY261" s="25" t="s">
        <v>183</v>
      </c>
      <c r="BE261" s="156">
        <f>IF(U261="základní",N261,0)</f>
        <v>0</v>
      </c>
      <c r="BF261" s="156">
        <f>IF(U261="snížená",N261,0)</f>
        <v>0</v>
      </c>
      <c r="BG261" s="156">
        <f>IF(U261="zákl. přenesená",N261,0)</f>
        <v>0</v>
      </c>
      <c r="BH261" s="156">
        <f>IF(U261="sníž. přenesená",N261,0)</f>
        <v>0</v>
      </c>
      <c r="BI261" s="156">
        <f>IF(U261="nulová",N261,0)</f>
        <v>0</v>
      </c>
      <c r="BJ261" s="25" t="s">
        <v>25</v>
      </c>
      <c r="BK261" s="156">
        <f>ROUND(L261*K261,2)</f>
        <v>0</v>
      </c>
      <c r="BL261" s="25" t="s">
        <v>265</v>
      </c>
      <c r="BM261" s="25" t="s">
        <v>385</v>
      </c>
    </row>
    <row r="262" spans="2:51" s="12" customFormat="1" ht="16.5" customHeight="1">
      <c r="B262" s="252"/>
      <c r="C262" s="253"/>
      <c r="D262" s="253"/>
      <c r="E262" s="254" t="s">
        <v>23</v>
      </c>
      <c r="F262" s="255" t="s">
        <v>386</v>
      </c>
      <c r="G262" s="256"/>
      <c r="H262" s="256"/>
      <c r="I262" s="256"/>
      <c r="J262" s="253"/>
      <c r="K262" s="254" t="s">
        <v>23</v>
      </c>
      <c r="L262" s="253"/>
      <c r="M262" s="253"/>
      <c r="N262" s="253"/>
      <c r="O262" s="253"/>
      <c r="P262" s="253"/>
      <c r="Q262" s="253"/>
      <c r="R262" s="257"/>
      <c r="T262" s="258"/>
      <c r="U262" s="253"/>
      <c r="V262" s="253"/>
      <c r="W262" s="253"/>
      <c r="X262" s="253"/>
      <c r="Y262" s="253"/>
      <c r="Z262" s="253"/>
      <c r="AA262" s="259"/>
      <c r="AT262" s="260" t="s">
        <v>191</v>
      </c>
      <c r="AU262" s="260" t="s">
        <v>95</v>
      </c>
      <c r="AV262" s="12" t="s">
        <v>25</v>
      </c>
      <c r="AW262" s="12" t="s">
        <v>41</v>
      </c>
      <c r="AX262" s="12" t="s">
        <v>85</v>
      </c>
      <c r="AY262" s="260" t="s">
        <v>183</v>
      </c>
    </row>
    <row r="263" spans="2:51" s="11" customFormat="1" ht="16.5" customHeight="1">
      <c r="B263" s="242"/>
      <c r="C263" s="243"/>
      <c r="D263" s="243"/>
      <c r="E263" s="244" t="s">
        <v>23</v>
      </c>
      <c r="F263" s="261" t="s">
        <v>387</v>
      </c>
      <c r="G263" s="243"/>
      <c r="H263" s="243"/>
      <c r="I263" s="243"/>
      <c r="J263" s="243"/>
      <c r="K263" s="247">
        <v>30</v>
      </c>
      <c r="L263" s="243"/>
      <c r="M263" s="243"/>
      <c r="N263" s="243"/>
      <c r="O263" s="243"/>
      <c r="P263" s="243"/>
      <c r="Q263" s="243"/>
      <c r="R263" s="248"/>
      <c r="T263" s="249"/>
      <c r="U263" s="243"/>
      <c r="V263" s="243"/>
      <c r="W263" s="243"/>
      <c r="X263" s="243"/>
      <c r="Y263" s="243"/>
      <c r="Z263" s="243"/>
      <c r="AA263" s="250"/>
      <c r="AT263" s="251" t="s">
        <v>191</v>
      </c>
      <c r="AU263" s="251" t="s">
        <v>95</v>
      </c>
      <c r="AV263" s="11" t="s">
        <v>95</v>
      </c>
      <c r="AW263" s="11" t="s">
        <v>41</v>
      </c>
      <c r="AX263" s="11" t="s">
        <v>25</v>
      </c>
      <c r="AY263" s="251" t="s">
        <v>183</v>
      </c>
    </row>
    <row r="264" spans="2:65" s="1" customFormat="1" ht="25.5" customHeight="1">
      <c r="B264" s="49"/>
      <c r="C264" s="231" t="s">
        <v>388</v>
      </c>
      <c r="D264" s="231" t="s">
        <v>184</v>
      </c>
      <c r="E264" s="232" t="s">
        <v>389</v>
      </c>
      <c r="F264" s="233" t="s">
        <v>390</v>
      </c>
      <c r="G264" s="233"/>
      <c r="H264" s="233"/>
      <c r="I264" s="233"/>
      <c r="J264" s="234" t="s">
        <v>262</v>
      </c>
      <c r="K264" s="235">
        <v>20</v>
      </c>
      <c r="L264" s="236">
        <v>0</v>
      </c>
      <c r="M264" s="237"/>
      <c r="N264" s="238">
        <f>ROUND(L264*K264,2)</f>
        <v>0</v>
      </c>
      <c r="O264" s="238"/>
      <c r="P264" s="238"/>
      <c r="Q264" s="238"/>
      <c r="R264" s="51"/>
      <c r="T264" s="239" t="s">
        <v>23</v>
      </c>
      <c r="U264" s="59" t="s">
        <v>50</v>
      </c>
      <c r="V264" s="50"/>
      <c r="W264" s="240">
        <f>V264*K264</f>
        <v>0</v>
      </c>
      <c r="X264" s="240">
        <v>0</v>
      </c>
      <c r="Y264" s="240">
        <f>X264*K264</f>
        <v>0</v>
      </c>
      <c r="Z264" s="240">
        <v>0.004</v>
      </c>
      <c r="AA264" s="241">
        <f>Z264*K264</f>
        <v>0.08</v>
      </c>
      <c r="AR264" s="25" t="s">
        <v>265</v>
      </c>
      <c r="AT264" s="25" t="s">
        <v>184</v>
      </c>
      <c r="AU264" s="25" t="s">
        <v>95</v>
      </c>
      <c r="AY264" s="25" t="s">
        <v>183</v>
      </c>
      <c r="BE264" s="156">
        <f>IF(U264="základní",N264,0)</f>
        <v>0</v>
      </c>
      <c r="BF264" s="156">
        <f>IF(U264="snížená",N264,0)</f>
        <v>0</v>
      </c>
      <c r="BG264" s="156">
        <f>IF(U264="zákl. přenesená",N264,0)</f>
        <v>0</v>
      </c>
      <c r="BH264" s="156">
        <f>IF(U264="sníž. přenesená",N264,0)</f>
        <v>0</v>
      </c>
      <c r="BI264" s="156">
        <f>IF(U264="nulová",N264,0)</f>
        <v>0</v>
      </c>
      <c r="BJ264" s="25" t="s">
        <v>25</v>
      </c>
      <c r="BK264" s="156">
        <f>ROUND(L264*K264,2)</f>
        <v>0</v>
      </c>
      <c r="BL264" s="25" t="s">
        <v>265</v>
      </c>
      <c r="BM264" s="25" t="s">
        <v>391</v>
      </c>
    </row>
    <row r="265" spans="2:51" s="12" customFormat="1" ht="16.5" customHeight="1">
      <c r="B265" s="252"/>
      <c r="C265" s="253"/>
      <c r="D265" s="253"/>
      <c r="E265" s="254" t="s">
        <v>23</v>
      </c>
      <c r="F265" s="255" t="s">
        <v>392</v>
      </c>
      <c r="G265" s="256"/>
      <c r="H265" s="256"/>
      <c r="I265" s="256"/>
      <c r="J265" s="253"/>
      <c r="K265" s="254" t="s">
        <v>23</v>
      </c>
      <c r="L265" s="253"/>
      <c r="M265" s="253"/>
      <c r="N265" s="253"/>
      <c r="O265" s="253"/>
      <c r="P265" s="253"/>
      <c r="Q265" s="253"/>
      <c r="R265" s="257"/>
      <c r="T265" s="258"/>
      <c r="U265" s="253"/>
      <c r="V265" s="253"/>
      <c r="W265" s="253"/>
      <c r="X265" s="253"/>
      <c r="Y265" s="253"/>
      <c r="Z265" s="253"/>
      <c r="AA265" s="259"/>
      <c r="AT265" s="260" t="s">
        <v>191</v>
      </c>
      <c r="AU265" s="260" t="s">
        <v>95</v>
      </c>
      <c r="AV265" s="12" t="s">
        <v>25</v>
      </c>
      <c r="AW265" s="12" t="s">
        <v>41</v>
      </c>
      <c r="AX265" s="12" t="s">
        <v>85</v>
      </c>
      <c r="AY265" s="260" t="s">
        <v>183</v>
      </c>
    </row>
    <row r="266" spans="2:51" s="11" customFormat="1" ht="16.5" customHeight="1">
      <c r="B266" s="242"/>
      <c r="C266" s="243"/>
      <c r="D266" s="243"/>
      <c r="E266" s="244" t="s">
        <v>23</v>
      </c>
      <c r="F266" s="261" t="s">
        <v>393</v>
      </c>
      <c r="G266" s="243"/>
      <c r="H266" s="243"/>
      <c r="I266" s="243"/>
      <c r="J266" s="243"/>
      <c r="K266" s="247">
        <v>20</v>
      </c>
      <c r="L266" s="243"/>
      <c r="M266" s="243"/>
      <c r="N266" s="243"/>
      <c r="O266" s="243"/>
      <c r="P266" s="243"/>
      <c r="Q266" s="243"/>
      <c r="R266" s="248"/>
      <c r="T266" s="249"/>
      <c r="U266" s="243"/>
      <c r="V266" s="243"/>
      <c r="W266" s="243"/>
      <c r="X266" s="243"/>
      <c r="Y266" s="243"/>
      <c r="Z266" s="243"/>
      <c r="AA266" s="250"/>
      <c r="AT266" s="251" t="s">
        <v>191</v>
      </c>
      <c r="AU266" s="251" t="s">
        <v>95</v>
      </c>
      <c r="AV266" s="11" t="s">
        <v>95</v>
      </c>
      <c r="AW266" s="11" t="s">
        <v>41</v>
      </c>
      <c r="AX266" s="11" t="s">
        <v>25</v>
      </c>
      <c r="AY266" s="251" t="s">
        <v>183</v>
      </c>
    </row>
    <row r="267" spans="2:65" s="1" customFormat="1" ht="38.25" customHeight="1">
      <c r="B267" s="49"/>
      <c r="C267" s="231" t="s">
        <v>394</v>
      </c>
      <c r="D267" s="231" t="s">
        <v>184</v>
      </c>
      <c r="E267" s="232" t="s">
        <v>395</v>
      </c>
      <c r="F267" s="233" t="s">
        <v>396</v>
      </c>
      <c r="G267" s="233"/>
      <c r="H267" s="233"/>
      <c r="I267" s="233"/>
      <c r="J267" s="234" t="s">
        <v>262</v>
      </c>
      <c r="K267" s="235">
        <v>6.8</v>
      </c>
      <c r="L267" s="236">
        <v>0</v>
      </c>
      <c r="M267" s="237"/>
      <c r="N267" s="238">
        <f>ROUND(L267*K267,2)</f>
        <v>0</v>
      </c>
      <c r="O267" s="238"/>
      <c r="P267" s="238"/>
      <c r="Q267" s="238"/>
      <c r="R267" s="51"/>
      <c r="T267" s="239" t="s">
        <v>23</v>
      </c>
      <c r="U267" s="59" t="s">
        <v>50</v>
      </c>
      <c r="V267" s="50"/>
      <c r="W267" s="240">
        <f>V267*K267</f>
        <v>0</v>
      </c>
      <c r="X267" s="240">
        <v>0</v>
      </c>
      <c r="Y267" s="240">
        <f>X267*K267</f>
        <v>0</v>
      </c>
      <c r="Z267" s="240">
        <v>0</v>
      </c>
      <c r="AA267" s="241">
        <f>Z267*K267</f>
        <v>0</v>
      </c>
      <c r="AR267" s="25" t="s">
        <v>265</v>
      </c>
      <c r="AT267" s="25" t="s">
        <v>184</v>
      </c>
      <c r="AU267" s="25" t="s">
        <v>95</v>
      </c>
      <c r="AY267" s="25" t="s">
        <v>183</v>
      </c>
      <c r="BE267" s="156">
        <f>IF(U267="základní",N267,0)</f>
        <v>0</v>
      </c>
      <c r="BF267" s="156">
        <f>IF(U267="snížená",N267,0)</f>
        <v>0</v>
      </c>
      <c r="BG267" s="156">
        <f>IF(U267="zákl. přenesená",N267,0)</f>
        <v>0</v>
      </c>
      <c r="BH267" s="156">
        <f>IF(U267="sníž. přenesená",N267,0)</f>
        <v>0</v>
      </c>
      <c r="BI267" s="156">
        <f>IF(U267="nulová",N267,0)</f>
        <v>0</v>
      </c>
      <c r="BJ267" s="25" t="s">
        <v>25</v>
      </c>
      <c r="BK267" s="156">
        <f>ROUND(L267*K267,2)</f>
        <v>0</v>
      </c>
      <c r="BL267" s="25" t="s">
        <v>265</v>
      </c>
      <c r="BM267" s="25" t="s">
        <v>397</v>
      </c>
    </row>
    <row r="268" spans="2:51" s="12" customFormat="1" ht="16.5" customHeight="1">
      <c r="B268" s="252"/>
      <c r="C268" s="253"/>
      <c r="D268" s="253"/>
      <c r="E268" s="254" t="s">
        <v>23</v>
      </c>
      <c r="F268" s="255" t="s">
        <v>367</v>
      </c>
      <c r="G268" s="256"/>
      <c r="H268" s="256"/>
      <c r="I268" s="256"/>
      <c r="J268" s="253"/>
      <c r="K268" s="254" t="s">
        <v>23</v>
      </c>
      <c r="L268" s="253"/>
      <c r="M268" s="253"/>
      <c r="N268" s="253"/>
      <c r="O268" s="253"/>
      <c r="P268" s="253"/>
      <c r="Q268" s="253"/>
      <c r="R268" s="257"/>
      <c r="T268" s="258"/>
      <c r="U268" s="253"/>
      <c r="V268" s="253"/>
      <c r="W268" s="253"/>
      <c r="X268" s="253"/>
      <c r="Y268" s="253"/>
      <c r="Z268" s="253"/>
      <c r="AA268" s="259"/>
      <c r="AT268" s="260" t="s">
        <v>191</v>
      </c>
      <c r="AU268" s="260" t="s">
        <v>95</v>
      </c>
      <c r="AV268" s="12" t="s">
        <v>25</v>
      </c>
      <c r="AW268" s="12" t="s">
        <v>41</v>
      </c>
      <c r="AX268" s="12" t="s">
        <v>85</v>
      </c>
      <c r="AY268" s="260" t="s">
        <v>183</v>
      </c>
    </row>
    <row r="269" spans="2:51" s="11" customFormat="1" ht="16.5" customHeight="1">
      <c r="B269" s="242"/>
      <c r="C269" s="243"/>
      <c r="D269" s="243"/>
      <c r="E269" s="244" t="s">
        <v>23</v>
      </c>
      <c r="F269" s="261" t="s">
        <v>368</v>
      </c>
      <c r="G269" s="243"/>
      <c r="H269" s="243"/>
      <c r="I269" s="243"/>
      <c r="J269" s="243"/>
      <c r="K269" s="247">
        <v>6.8</v>
      </c>
      <c r="L269" s="243"/>
      <c r="M269" s="243"/>
      <c r="N269" s="243"/>
      <c r="O269" s="243"/>
      <c r="P269" s="243"/>
      <c r="Q269" s="243"/>
      <c r="R269" s="248"/>
      <c r="T269" s="249"/>
      <c r="U269" s="243"/>
      <c r="V269" s="243"/>
      <c r="W269" s="243"/>
      <c r="X269" s="243"/>
      <c r="Y269" s="243"/>
      <c r="Z269" s="243"/>
      <c r="AA269" s="250"/>
      <c r="AT269" s="251" t="s">
        <v>191</v>
      </c>
      <c r="AU269" s="251" t="s">
        <v>95</v>
      </c>
      <c r="AV269" s="11" t="s">
        <v>95</v>
      </c>
      <c r="AW269" s="11" t="s">
        <v>41</v>
      </c>
      <c r="AX269" s="11" t="s">
        <v>25</v>
      </c>
      <c r="AY269" s="251" t="s">
        <v>183</v>
      </c>
    </row>
    <row r="270" spans="2:65" s="1" customFormat="1" ht="38.25" customHeight="1">
      <c r="B270" s="49"/>
      <c r="C270" s="231" t="s">
        <v>398</v>
      </c>
      <c r="D270" s="231" t="s">
        <v>184</v>
      </c>
      <c r="E270" s="232" t="s">
        <v>399</v>
      </c>
      <c r="F270" s="233" t="s">
        <v>400</v>
      </c>
      <c r="G270" s="233"/>
      <c r="H270" s="233"/>
      <c r="I270" s="233"/>
      <c r="J270" s="234" t="s">
        <v>262</v>
      </c>
      <c r="K270" s="235">
        <v>26.8</v>
      </c>
      <c r="L270" s="236">
        <v>0</v>
      </c>
      <c r="M270" s="237"/>
      <c r="N270" s="238">
        <f>ROUND(L270*K270,2)</f>
        <v>0</v>
      </c>
      <c r="O270" s="238"/>
      <c r="P270" s="238"/>
      <c r="Q270" s="238"/>
      <c r="R270" s="51"/>
      <c r="T270" s="239" t="s">
        <v>23</v>
      </c>
      <c r="U270" s="59" t="s">
        <v>50</v>
      </c>
      <c r="V270" s="50"/>
      <c r="W270" s="240">
        <f>V270*K270</f>
        <v>0</v>
      </c>
      <c r="X270" s="240">
        <v>0</v>
      </c>
      <c r="Y270" s="240">
        <f>X270*K270</f>
        <v>0</v>
      </c>
      <c r="Z270" s="240">
        <v>0</v>
      </c>
      <c r="AA270" s="241">
        <f>Z270*K270</f>
        <v>0</v>
      </c>
      <c r="AR270" s="25" t="s">
        <v>265</v>
      </c>
      <c r="AT270" s="25" t="s">
        <v>184</v>
      </c>
      <c r="AU270" s="25" t="s">
        <v>95</v>
      </c>
      <c r="AY270" s="25" t="s">
        <v>183</v>
      </c>
      <c r="BE270" s="156">
        <f>IF(U270="základní",N270,0)</f>
        <v>0</v>
      </c>
      <c r="BF270" s="156">
        <f>IF(U270="snížená",N270,0)</f>
        <v>0</v>
      </c>
      <c r="BG270" s="156">
        <f>IF(U270="zákl. přenesená",N270,0)</f>
        <v>0</v>
      </c>
      <c r="BH270" s="156">
        <f>IF(U270="sníž. přenesená",N270,0)</f>
        <v>0</v>
      </c>
      <c r="BI270" s="156">
        <f>IF(U270="nulová",N270,0)</f>
        <v>0</v>
      </c>
      <c r="BJ270" s="25" t="s">
        <v>25</v>
      </c>
      <c r="BK270" s="156">
        <f>ROUND(L270*K270,2)</f>
        <v>0</v>
      </c>
      <c r="BL270" s="25" t="s">
        <v>265</v>
      </c>
      <c r="BM270" s="25" t="s">
        <v>401</v>
      </c>
    </row>
    <row r="271" spans="2:51" s="12" customFormat="1" ht="16.5" customHeight="1">
      <c r="B271" s="252"/>
      <c r="C271" s="253"/>
      <c r="D271" s="253"/>
      <c r="E271" s="254" t="s">
        <v>23</v>
      </c>
      <c r="F271" s="255" t="s">
        <v>402</v>
      </c>
      <c r="G271" s="256"/>
      <c r="H271" s="256"/>
      <c r="I271" s="256"/>
      <c r="J271" s="253"/>
      <c r="K271" s="254" t="s">
        <v>23</v>
      </c>
      <c r="L271" s="253"/>
      <c r="M271" s="253"/>
      <c r="N271" s="253"/>
      <c r="O271" s="253"/>
      <c r="P271" s="253"/>
      <c r="Q271" s="253"/>
      <c r="R271" s="257"/>
      <c r="T271" s="258"/>
      <c r="U271" s="253"/>
      <c r="V271" s="253"/>
      <c r="W271" s="253"/>
      <c r="X271" s="253"/>
      <c r="Y271" s="253"/>
      <c r="Z271" s="253"/>
      <c r="AA271" s="259"/>
      <c r="AT271" s="260" t="s">
        <v>191</v>
      </c>
      <c r="AU271" s="260" t="s">
        <v>95</v>
      </c>
      <c r="AV271" s="12" t="s">
        <v>25</v>
      </c>
      <c r="AW271" s="12" t="s">
        <v>41</v>
      </c>
      <c r="AX271" s="12" t="s">
        <v>85</v>
      </c>
      <c r="AY271" s="260" t="s">
        <v>183</v>
      </c>
    </row>
    <row r="272" spans="2:51" s="12" customFormat="1" ht="16.5" customHeight="1">
      <c r="B272" s="252"/>
      <c r="C272" s="253"/>
      <c r="D272" s="253"/>
      <c r="E272" s="254" t="s">
        <v>23</v>
      </c>
      <c r="F272" s="275" t="s">
        <v>403</v>
      </c>
      <c r="G272" s="253"/>
      <c r="H272" s="253"/>
      <c r="I272" s="253"/>
      <c r="J272" s="253"/>
      <c r="K272" s="254" t="s">
        <v>23</v>
      </c>
      <c r="L272" s="253"/>
      <c r="M272" s="253"/>
      <c r="N272" s="253"/>
      <c r="O272" s="253"/>
      <c r="P272" s="253"/>
      <c r="Q272" s="253"/>
      <c r="R272" s="257"/>
      <c r="T272" s="258"/>
      <c r="U272" s="253"/>
      <c r="V272" s="253"/>
      <c r="W272" s="253"/>
      <c r="X272" s="253"/>
      <c r="Y272" s="253"/>
      <c r="Z272" s="253"/>
      <c r="AA272" s="259"/>
      <c r="AT272" s="260" t="s">
        <v>191</v>
      </c>
      <c r="AU272" s="260" t="s">
        <v>95</v>
      </c>
      <c r="AV272" s="12" t="s">
        <v>25</v>
      </c>
      <c r="AW272" s="12" t="s">
        <v>41</v>
      </c>
      <c r="AX272" s="12" t="s">
        <v>85</v>
      </c>
      <c r="AY272" s="260" t="s">
        <v>183</v>
      </c>
    </row>
    <row r="273" spans="2:51" s="11" customFormat="1" ht="16.5" customHeight="1">
      <c r="B273" s="242"/>
      <c r="C273" s="243"/>
      <c r="D273" s="243"/>
      <c r="E273" s="244" t="s">
        <v>23</v>
      </c>
      <c r="F273" s="261" t="s">
        <v>404</v>
      </c>
      <c r="G273" s="243"/>
      <c r="H273" s="243"/>
      <c r="I273" s="243"/>
      <c r="J273" s="243"/>
      <c r="K273" s="247">
        <v>26.8</v>
      </c>
      <c r="L273" s="243"/>
      <c r="M273" s="243"/>
      <c r="N273" s="243"/>
      <c r="O273" s="243"/>
      <c r="P273" s="243"/>
      <c r="Q273" s="243"/>
      <c r="R273" s="248"/>
      <c r="T273" s="249"/>
      <c r="U273" s="243"/>
      <c r="V273" s="243"/>
      <c r="W273" s="243"/>
      <c r="X273" s="243"/>
      <c r="Y273" s="243"/>
      <c r="Z273" s="243"/>
      <c r="AA273" s="250"/>
      <c r="AT273" s="251" t="s">
        <v>191</v>
      </c>
      <c r="AU273" s="251" t="s">
        <v>95</v>
      </c>
      <c r="AV273" s="11" t="s">
        <v>95</v>
      </c>
      <c r="AW273" s="11" t="s">
        <v>41</v>
      </c>
      <c r="AX273" s="11" t="s">
        <v>25</v>
      </c>
      <c r="AY273" s="251" t="s">
        <v>183</v>
      </c>
    </row>
    <row r="274" spans="2:65" s="1" customFormat="1" ht="38.25" customHeight="1">
      <c r="B274" s="49"/>
      <c r="C274" s="231" t="s">
        <v>405</v>
      </c>
      <c r="D274" s="231" t="s">
        <v>184</v>
      </c>
      <c r="E274" s="232" t="s">
        <v>406</v>
      </c>
      <c r="F274" s="233" t="s">
        <v>407</v>
      </c>
      <c r="G274" s="233"/>
      <c r="H274" s="233"/>
      <c r="I274" s="233"/>
      <c r="J274" s="234" t="s">
        <v>262</v>
      </c>
      <c r="K274" s="235">
        <v>7.4</v>
      </c>
      <c r="L274" s="236">
        <v>0</v>
      </c>
      <c r="M274" s="237"/>
      <c r="N274" s="238">
        <f>ROUND(L274*K274,2)</f>
        <v>0</v>
      </c>
      <c r="O274" s="238"/>
      <c r="P274" s="238"/>
      <c r="Q274" s="238"/>
      <c r="R274" s="51"/>
      <c r="T274" s="239" t="s">
        <v>23</v>
      </c>
      <c r="U274" s="59" t="s">
        <v>50</v>
      </c>
      <c r="V274" s="50"/>
      <c r="W274" s="240">
        <f>V274*K274</f>
        <v>0</v>
      </c>
      <c r="X274" s="240">
        <v>0</v>
      </c>
      <c r="Y274" s="240">
        <f>X274*K274</f>
        <v>0</v>
      </c>
      <c r="Z274" s="240">
        <v>0</v>
      </c>
      <c r="AA274" s="241">
        <f>Z274*K274</f>
        <v>0</v>
      </c>
      <c r="AR274" s="25" t="s">
        <v>265</v>
      </c>
      <c r="AT274" s="25" t="s">
        <v>184</v>
      </c>
      <c r="AU274" s="25" t="s">
        <v>95</v>
      </c>
      <c r="AY274" s="25" t="s">
        <v>183</v>
      </c>
      <c r="BE274" s="156">
        <f>IF(U274="základní",N274,0)</f>
        <v>0</v>
      </c>
      <c r="BF274" s="156">
        <f>IF(U274="snížená",N274,0)</f>
        <v>0</v>
      </c>
      <c r="BG274" s="156">
        <f>IF(U274="zákl. přenesená",N274,0)</f>
        <v>0</v>
      </c>
      <c r="BH274" s="156">
        <f>IF(U274="sníž. přenesená",N274,0)</f>
        <v>0</v>
      </c>
      <c r="BI274" s="156">
        <f>IF(U274="nulová",N274,0)</f>
        <v>0</v>
      </c>
      <c r="BJ274" s="25" t="s">
        <v>25</v>
      </c>
      <c r="BK274" s="156">
        <f>ROUND(L274*K274,2)</f>
        <v>0</v>
      </c>
      <c r="BL274" s="25" t="s">
        <v>265</v>
      </c>
      <c r="BM274" s="25" t="s">
        <v>408</v>
      </c>
    </row>
    <row r="275" spans="2:51" s="12" customFormat="1" ht="16.5" customHeight="1">
      <c r="B275" s="252"/>
      <c r="C275" s="253"/>
      <c r="D275" s="253"/>
      <c r="E275" s="254" t="s">
        <v>23</v>
      </c>
      <c r="F275" s="255" t="s">
        <v>402</v>
      </c>
      <c r="G275" s="256"/>
      <c r="H275" s="256"/>
      <c r="I275" s="256"/>
      <c r="J275" s="253"/>
      <c r="K275" s="254" t="s">
        <v>23</v>
      </c>
      <c r="L275" s="253"/>
      <c r="M275" s="253"/>
      <c r="N275" s="253"/>
      <c r="O275" s="253"/>
      <c r="P275" s="253"/>
      <c r="Q275" s="253"/>
      <c r="R275" s="257"/>
      <c r="T275" s="258"/>
      <c r="U275" s="253"/>
      <c r="V275" s="253"/>
      <c r="W275" s="253"/>
      <c r="X275" s="253"/>
      <c r="Y275" s="253"/>
      <c r="Z275" s="253"/>
      <c r="AA275" s="259"/>
      <c r="AT275" s="260" t="s">
        <v>191</v>
      </c>
      <c r="AU275" s="260" t="s">
        <v>95</v>
      </c>
      <c r="AV275" s="12" t="s">
        <v>25</v>
      </c>
      <c r="AW275" s="12" t="s">
        <v>41</v>
      </c>
      <c r="AX275" s="12" t="s">
        <v>85</v>
      </c>
      <c r="AY275" s="260" t="s">
        <v>183</v>
      </c>
    </row>
    <row r="276" spans="2:51" s="12" customFormat="1" ht="16.5" customHeight="1">
      <c r="B276" s="252"/>
      <c r="C276" s="253"/>
      <c r="D276" s="253"/>
      <c r="E276" s="254" t="s">
        <v>23</v>
      </c>
      <c r="F276" s="275" t="s">
        <v>409</v>
      </c>
      <c r="G276" s="253"/>
      <c r="H276" s="253"/>
      <c r="I276" s="253"/>
      <c r="J276" s="253"/>
      <c r="K276" s="254" t="s">
        <v>23</v>
      </c>
      <c r="L276" s="253"/>
      <c r="M276" s="253"/>
      <c r="N276" s="253"/>
      <c r="O276" s="253"/>
      <c r="P276" s="253"/>
      <c r="Q276" s="253"/>
      <c r="R276" s="257"/>
      <c r="T276" s="258"/>
      <c r="U276" s="253"/>
      <c r="V276" s="253"/>
      <c r="W276" s="253"/>
      <c r="X276" s="253"/>
      <c r="Y276" s="253"/>
      <c r="Z276" s="253"/>
      <c r="AA276" s="259"/>
      <c r="AT276" s="260" t="s">
        <v>191</v>
      </c>
      <c r="AU276" s="260" t="s">
        <v>95</v>
      </c>
      <c r="AV276" s="12" t="s">
        <v>25</v>
      </c>
      <c r="AW276" s="12" t="s">
        <v>41</v>
      </c>
      <c r="AX276" s="12" t="s">
        <v>85</v>
      </c>
      <c r="AY276" s="260" t="s">
        <v>183</v>
      </c>
    </row>
    <row r="277" spans="2:51" s="11" customFormat="1" ht="16.5" customHeight="1">
      <c r="B277" s="242"/>
      <c r="C277" s="243"/>
      <c r="D277" s="243"/>
      <c r="E277" s="244" t="s">
        <v>23</v>
      </c>
      <c r="F277" s="261" t="s">
        <v>410</v>
      </c>
      <c r="G277" s="243"/>
      <c r="H277" s="243"/>
      <c r="I277" s="243"/>
      <c r="J277" s="243"/>
      <c r="K277" s="247">
        <v>7.4</v>
      </c>
      <c r="L277" s="243"/>
      <c r="M277" s="243"/>
      <c r="N277" s="243"/>
      <c r="O277" s="243"/>
      <c r="P277" s="243"/>
      <c r="Q277" s="243"/>
      <c r="R277" s="248"/>
      <c r="T277" s="249"/>
      <c r="U277" s="243"/>
      <c r="V277" s="243"/>
      <c r="W277" s="243"/>
      <c r="X277" s="243"/>
      <c r="Y277" s="243"/>
      <c r="Z277" s="243"/>
      <c r="AA277" s="250"/>
      <c r="AT277" s="251" t="s">
        <v>191</v>
      </c>
      <c r="AU277" s="251" t="s">
        <v>95</v>
      </c>
      <c r="AV277" s="11" t="s">
        <v>95</v>
      </c>
      <c r="AW277" s="11" t="s">
        <v>41</v>
      </c>
      <c r="AX277" s="11" t="s">
        <v>25</v>
      </c>
      <c r="AY277" s="251" t="s">
        <v>183</v>
      </c>
    </row>
    <row r="278" spans="2:65" s="1" customFormat="1" ht="38.25" customHeight="1">
      <c r="B278" s="49"/>
      <c r="C278" s="231" t="s">
        <v>411</v>
      </c>
      <c r="D278" s="231" t="s">
        <v>184</v>
      </c>
      <c r="E278" s="232" t="s">
        <v>412</v>
      </c>
      <c r="F278" s="233" t="s">
        <v>413</v>
      </c>
      <c r="G278" s="233"/>
      <c r="H278" s="233"/>
      <c r="I278" s="233"/>
      <c r="J278" s="234" t="s">
        <v>262</v>
      </c>
      <c r="K278" s="235">
        <v>20</v>
      </c>
      <c r="L278" s="236">
        <v>0</v>
      </c>
      <c r="M278" s="237"/>
      <c r="N278" s="238">
        <f>ROUND(L278*K278,2)</f>
        <v>0</v>
      </c>
      <c r="O278" s="238"/>
      <c r="P278" s="238"/>
      <c r="Q278" s="238"/>
      <c r="R278" s="51"/>
      <c r="T278" s="239" t="s">
        <v>23</v>
      </c>
      <c r="U278" s="59" t="s">
        <v>50</v>
      </c>
      <c r="V278" s="50"/>
      <c r="W278" s="240">
        <f>V278*K278</f>
        <v>0</v>
      </c>
      <c r="X278" s="240">
        <v>0</v>
      </c>
      <c r="Y278" s="240">
        <f>X278*K278</f>
        <v>0</v>
      </c>
      <c r="Z278" s="240">
        <v>0</v>
      </c>
      <c r="AA278" s="241">
        <f>Z278*K278</f>
        <v>0</v>
      </c>
      <c r="AR278" s="25" t="s">
        <v>265</v>
      </c>
      <c r="AT278" s="25" t="s">
        <v>184</v>
      </c>
      <c r="AU278" s="25" t="s">
        <v>95</v>
      </c>
      <c r="AY278" s="25" t="s">
        <v>183</v>
      </c>
      <c r="BE278" s="156">
        <f>IF(U278="základní",N278,0)</f>
        <v>0</v>
      </c>
      <c r="BF278" s="156">
        <f>IF(U278="snížená",N278,0)</f>
        <v>0</v>
      </c>
      <c r="BG278" s="156">
        <f>IF(U278="zákl. přenesená",N278,0)</f>
        <v>0</v>
      </c>
      <c r="BH278" s="156">
        <f>IF(U278="sníž. přenesená",N278,0)</f>
        <v>0</v>
      </c>
      <c r="BI278" s="156">
        <f>IF(U278="nulová",N278,0)</f>
        <v>0</v>
      </c>
      <c r="BJ278" s="25" t="s">
        <v>25</v>
      </c>
      <c r="BK278" s="156">
        <f>ROUND(L278*K278,2)</f>
        <v>0</v>
      </c>
      <c r="BL278" s="25" t="s">
        <v>265</v>
      </c>
      <c r="BM278" s="25" t="s">
        <v>414</v>
      </c>
    </row>
    <row r="279" spans="2:51" s="12" customFormat="1" ht="16.5" customHeight="1">
      <c r="B279" s="252"/>
      <c r="C279" s="253"/>
      <c r="D279" s="253"/>
      <c r="E279" s="254" t="s">
        <v>23</v>
      </c>
      <c r="F279" s="255" t="s">
        <v>392</v>
      </c>
      <c r="G279" s="256"/>
      <c r="H279" s="256"/>
      <c r="I279" s="256"/>
      <c r="J279" s="253"/>
      <c r="K279" s="254" t="s">
        <v>23</v>
      </c>
      <c r="L279" s="253"/>
      <c r="M279" s="253"/>
      <c r="N279" s="253"/>
      <c r="O279" s="253"/>
      <c r="P279" s="253"/>
      <c r="Q279" s="253"/>
      <c r="R279" s="257"/>
      <c r="T279" s="258"/>
      <c r="U279" s="253"/>
      <c r="V279" s="253"/>
      <c r="W279" s="253"/>
      <c r="X279" s="253"/>
      <c r="Y279" s="253"/>
      <c r="Z279" s="253"/>
      <c r="AA279" s="259"/>
      <c r="AT279" s="260" t="s">
        <v>191</v>
      </c>
      <c r="AU279" s="260" t="s">
        <v>95</v>
      </c>
      <c r="AV279" s="12" t="s">
        <v>25</v>
      </c>
      <c r="AW279" s="12" t="s">
        <v>41</v>
      </c>
      <c r="AX279" s="12" t="s">
        <v>85</v>
      </c>
      <c r="AY279" s="260" t="s">
        <v>183</v>
      </c>
    </row>
    <row r="280" spans="2:51" s="11" customFormat="1" ht="16.5" customHeight="1">
      <c r="B280" s="242"/>
      <c r="C280" s="243"/>
      <c r="D280" s="243"/>
      <c r="E280" s="244" t="s">
        <v>23</v>
      </c>
      <c r="F280" s="261" t="s">
        <v>393</v>
      </c>
      <c r="G280" s="243"/>
      <c r="H280" s="243"/>
      <c r="I280" s="243"/>
      <c r="J280" s="243"/>
      <c r="K280" s="247">
        <v>20</v>
      </c>
      <c r="L280" s="243"/>
      <c r="M280" s="243"/>
      <c r="N280" s="243"/>
      <c r="O280" s="243"/>
      <c r="P280" s="243"/>
      <c r="Q280" s="243"/>
      <c r="R280" s="248"/>
      <c r="T280" s="249"/>
      <c r="U280" s="243"/>
      <c r="V280" s="243"/>
      <c r="W280" s="243"/>
      <c r="X280" s="243"/>
      <c r="Y280" s="243"/>
      <c r="Z280" s="243"/>
      <c r="AA280" s="250"/>
      <c r="AT280" s="251" t="s">
        <v>191</v>
      </c>
      <c r="AU280" s="251" t="s">
        <v>95</v>
      </c>
      <c r="AV280" s="11" t="s">
        <v>95</v>
      </c>
      <c r="AW280" s="11" t="s">
        <v>41</v>
      </c>
      <c r="AX280" s="11" t="s">
        <v>25</v>
      </c>
      <c r="AY280" s="251" t="s">
        <v>183</v>
      </c>
    </row>
    <row r="281" spans="2:65" s="1" customFormat="1" ht="25.5" customHeight="1">
      <c r="B281" s="49"/>
      <c r="C281" s="276" t="s">
        <v>415</v>
      </c>
      <c r="D281" s="276" t="s">
        <v>292</v>
      </c>
      <c r="E281" s="277" t="s">
        <v>416</v>
      </c>
      <c r="F281" s="278" t="s">
        <v>417</v>
      </c>
      <c r="G281" s="278"/>
      <c r="H281" s="278"/>
      <c r="I281" s="278"/>
      <c r="J281" s="279" t="s">
        <v>262</v>
      </c>
      <c r="K281" s="280">
        <v>144.075</v>
      </c>
      <c r="L281" s="281">
        <v>0</v>
      </c>
      <c r="M281" s="282"/>
      <c r="N281" s="283">
        <f>ROUND(L281*K281,2)</f>
        <v>0</v>
      </c>
      <c r="O281" s="238"/>
      <c r="P281" s="238"/>
      <c r="Q281" s="238"/>
      <c r="R281" s="51"/>
      <c r="T281" s="239" t="s">
        <v>23</v>
      </c>
      <c r="U281" s="59" t="s">
        <v>50</v>
      </c>
      <c r="V281" s="50"/>
      <c r="W281" s="240">
        <f>V281*K281</f>
        <v>0</v>
      </c>
      <c r="X281" s="240">
        <v>0.00739</v>
      </c>
      <c r="Y281" s="240">
        <f>X281*K281</f>
        <v>1.06471425</v>
      </c>
      <c r="Z281" s="240">
        <v>0</v>
      </c>
      <c r="AA281" s="241">
        <f>Z281*K281</f>
        <v>0</v>
      </c>
      <c r="AR281" s="25" t="s">
        <v>295</v>
      </c>
      <c r="AT281" s="25" t="s">
        <v>292</v>
      </c>
      <c r="AU281" s="25" t="s">
        <v>95</v>
      </c>
      <c r="AY281" s="25" t="s">
        <v>183</v>
      </c>
      <c r="BE281" s="156">
        <f>IF(U281="základní",N281,0)</f>
        <v>0</v>
      </c>
      <c r="BF281" s="156">
        <f>IF(U281="snížená",N281,0)</f>
        <v>0</v>
      </c>
      <c r="BG281" s="156">
        <f>IF(U281="zákl. přenesená",N281,0)</f>
        <v>0</v>
      </c>
      <c r="BH281" s="156">
        <f>IF(U281="sníž. přenesená",N281,0)</f>
        <v>0</v>
      </c>
      <c r="BI281" s="156">
        <f>IF(U281="nulová",N281,0)</f>
        <v>0</v>
      </c>
      <c r="BJ281" s="25" t="s">
        <v>25</v>
      </c>
      <c r="BK281" s="156">
        <f>ROUND(L281*K281,2)</f>
        <v>0</v>
      </c>
      <c r="BL281" s="25" t="s">
        <v>265</v>
      </c>
      <c r="BM281" s="25" t="s">
        <v>418</v>
      </c>
    </row>
    <row r="282" spans="2:51" s="12" customFormat="1" ht="16.5" customHeight="1">
      <c r="B282" s="252"/>
      <c r="C282" s="253"/>
      <c r="D282" s="253"/>
      <c r="E282" s="254" t="s">
        <v>23</v>
      </c>
      <c r="F282" s="255" t="s">
        <v>419</v>
      </c>
      <c r="G282" s="256"/>
      <c r="H282" s="256"/>
      <c r="I282" s="256"/>
      <c r="J282" s="253"/>
      <c r="K282" s="254" t="s">
        <v>23</v>
      </c>
      <c r="L282" s="253"/>
      <c r="M282" s="253"/>
      <c r="N282" s="253"/>
      <c r="O282" s="253"/>
      <c r="P282" s="253"/>
      <c r="Q282" s="253"/>
      <c r="R282" s="257"/>
      <c r="T282" s="258"/>
      <c r="U282" s="253"/>
      <c r="V282" s="253"/>
      <c r="W282" s="253"/>
      <c r="X282" s="253"/>
      <c r="Y282" s="253"/>
      <c r="Z282" s="253"/>
      <c r="AA282" s="259"/>
      <c r="AT282" s="260" t="s">
        <v>191</v>
      </c>
      <c r="AU282" s="260" t="s">
        <v>95</v>
      </c>
      <c r="AV282" s="12" t="s">
        <v>25</v>
      </c>
      <c r="AW282" s="12" t="s">
        <v>41</v>
      </c>
      <c r="AX282" s="12" t="s">
        <v>85</v>
      </c>
      <c r="AY282" s="260" t="s">
        <v>183</v>
      </c>
    </row>
    <row r="283" spans="2:51" s="11" customFormat="1" ht="16.5" customHeight="1">
      <c r="B283" s="242"/>
      <c r="C283" s="243"/>
      <c r="D283" s="243"/>
      <c r="E283" s="244" t="s">
        <v>23</v>
      </c>
      <c r="F283" s="261" t="s">
        <v>420</v>
      </c>
      <c r="G283" s="243"/>
      <c r="H283" s="243"/>
      <c r="I283" s="243"/>
      <c r="J283" s="243"/>
      <c r="K283" s="247">
        <v>113.475</v>
      </c>
      <c r="L283" s="243"/>
      <c r="M283" s="243"/>
      <c r="N283" s="243"/>
      <c r="O283" s="243"/>
      <c r="P283" s="243"/>
      <c r="Q283" s="243"/>
      <c r="R283" s="248"/>
      <c r="T283" s="249"/>
      <c r="U283" s="243"/>
      <c r="V283" s="243"/>
      <c r="W283" s="243"/>
      <c r="X283" s="243"/>
      <c r="Y283" s="243"/>
      <c r="Z283" s="243"/>
      <c r="AA283" s="250"/>
      <c r="AT283" s="251" t="s">
        <v>191</v>
      </c>
      <c r="AU283" s="251" t="s">
        <v>95</v>
      </c>
      <c r="AV283" s="11" t="s">
        <v>95</v>
      </c>
      <c r="AW283" s="11" t="s">
        <v>41</v>
      </c>
      <c r="AX283" s="11" t="s">
        <v>85</v>
      </c>
      <c r="AY283" s="251" t="s">
        <v>183</v>
      </c>
    </row>
    <row r="284" spans="2:51" s="12" customFormat="1" ht="16.5" customHeight="1">
      <c r="B284" s="252"/>
      <c r="C284" s="253"/>
      <c r="D284" s="253"/>
      <c r="E284" s="254" t="s">
        <v>23</v>
      </c>
      <c r="F284" s="275" t="s">
        <v>421</v>
      </c>
      <c r="G284" s="253"/>
      <c r="H284" s="253"/>
      <c r="I284" s="253"/>
      <c r="J284" s="253"/>
      <c r="K284" s="254" t="s">
        <v>23</v>
      </c>
      <c r="L284" s="253"/>
      <c r="M284" s="253"/>
      <c r="N284" s="253"/>
      <c r="O284" s="253"/>
      <c r="P284" s="253"/>
      <c r="Q284" s="253"/>
      <c r="R284" s="257"/>
      <c r="T284" s="258"/>
      <c r="U284" s="253"/>
      <c r="V284" s="253"/>
      <c r="W284" s="253"/>
      <c r="X284" s="253"/>
      <c r="Y284" s="253"/>
      <c r="Z284" s="253"/>
      <c r="AA284" s="259"/>
      <c r="AT284" s="260" t="s">
        <v>191</v>
      </c>
      <c r="AU284" s="260" t="s">
        <v>95</v>
      </c>
      <c r="AV284" s="12" t="s">
        <v>25</v>
      </c>
      <c r="AW284" s="12" t="s">
        <v>41</v>
      </c>
      <c r="AX284" s="12" t="s">
        <v>85</v>
      </c>
      <c r="AY284" s="260" t="s">
        <v>183</v>
      </c>
    </row>
    <row r="285" spans="2:51" s="11" customFormat="1" ht="16.5" customHeight="1">
      <c r="B285" s="242"/>
      <c r="C285" s="243"/>
      <c r="D285" s="243"/>
      <c r="E285" s="244" t="s">
        <v>23</v>
      </c>
      <c r="F285" s="261" t="s">
        <v>422</v>
      </c>
      <c r="G285" s="243"/>
      <c r="H285" s="243"/>
      <c r="I285" s="243"/>
      <c r="J285" s="243"/>
      <c r="K285" s="247">
        <v>30.6</v>
      </c>
      <c r="L285" s="243"/>
      <c r="M285" s="243"/>
      <c r="N285" s="243"/>
      <c r="O285" s="243"/>
      <c r="P285" s="243"/>
      <c r="Q285" s="243"/>
      <c r="R285" s="248"/>
      <c r="T285" s="249"/>
      <c r="U285" s="243"/>
      <c r="V285" s="243"/>
      <c r="W285" s="243"/>
      <c r="X285" s="243"/>
      <c r="Y285" s="243"/>
      <c r="Z285" s="243"/>
      <c r="AA285" s="250"/>
      <c r="AT285" s="251" t="s">
        <v>191</v>
      </c>
      <c r="AU285" s="251" t="s">
        <v>95</v>
      </c>
      <c r="AV285" s="11" t="s">
        <v>95</v>
      </c>
      <c r="AW285" s="11" t="s">
        <v>41</v>
      </c>
      <c r="AX285" s="11" t="s">
        <v>85</v>
      </c>
      <c r="AY285" s="251" t="s">
        <v>183</v>
      </c>
    </row>
    <row r="286" spans="2:51" s="13" customFormat="1" ht="16.5" customHeight="1">
      <c r="B286" s="262"/>
      <c r="C286" s="263"/>
      <c r="D286" s="263"/>
      <c r="E286" s="264" t="s">
        <v>23</v>
      </c>
      <c r="F286" s="265" t="s">
        <v>218</v>
      </c>
      <c r="G286" s="263"/>
      <c r="H286" s="263"/>
      <c r="I286" s="263"/>
      <c r="J286" s="263"/>
      <c r="K286" s="266">
        <v>144.075</v>
      </c>
      <c r="L286" s="263"/>
      <c r="M286" s="263"/>
      <c r="N286" s="263"/>
      <c r="O286" s="263"/>
      <c r="P286" s="263"/>
      <c r="Q286" s="263"/>
      <c r="R286" s="267"/>
      <c r="T286" s="268"/>
      <c r="U286" s="263"/>
      <c r="V286" s="263"/>
      <c r="W286" s="263"/>
      <c r="X286" s="263"/>
      <c r="Y286" s="263"/>
      <c r="Z286" s="263"/>
      <c r="AA286" s="269"/>
      <c r="AT286" s="270" t="s">
        <v>191</v>
      </c>
      <c r="AU286" s="270" t="s">
        <v>95</v>
      </c>
      <c r="AV286" s="13" t="s">
        <v>188</v>
      </c>
      <c r="AW286" s="13" t="s">
        <v>41</v>
      </c>
      <c r="AX286" s="13" t="s">
        <v>25</v>
      </c>
      <c r="AY286" s="270" t="s">
        <v>183</v>
      </c>
    </row>
    <row r="287" spans="2:65" s="1" customFormat="1" ht="25.5" customHeight="1">
      <c r="B287" s="49"/>
      <c r="C287" s="276" t="s">
        <v>423</v>
      </c>
      <c r="D287" s="276" t="s">
        <v>292</v>
      </c>
      <c r="E287" s="277" t="s">
        <v>424</v>
      </c>
      <c r="F287" s="278" t="s">
        <v>425</v>
      </c>
      <c r="G287" s="278"/>
      <c r="H287" s="278"/>
      <c r="I287" s="278"/>
      <c r="J287" s="279" t="s">
        <v>262</v>
      </c>
      <c r="K287" s="280">
        <v>38.76</v>
      </c>
      <c r="L287" s="281">
        <v>0</v>
      </c>
      <c r="M287" s="282"/>
      <c r="N287" s="283">
        <f>ROUND(L287*K287,2)</f>
        <v>0</v>
      </c>
      <c r="O287" s="238"/>
      <c r="P287" s="238"/>
      <c r="Q287" s="238"/>
      <c r="R287" s="51"/>
      <c r="T287" s="239" t="s">
        <v>23</v>
      </c>
      <c r="U287" s="59" t="s">
        <v>50</v>
      </c>
      <c r="V287" s="50"/>
      <c r="W287" s="240">
        <f>V287*K287</f>
        <v>0</v>
      </c>
      <c r="X287" s="240">
        <v>0.00862</v>
      </c>
      <c r="Y287" s="240">
        <f>X287*K287</f>
        <v>0.33411119999999994</v>
      </c>
      <c r="Z287" s="240">
        <v>0</v>
      </c>
      <c r="AA287" s="241">
        <f>Z287*K287</f>
        <v>0</v>
      </c>
      <c r="AR287" s="25" t="s">
        <v>295</v>
      </c>
      <c r="AT287" s="25" t="s">
        <v>292</v>
      </c>
      <c r="AU287" s="25" t="s">
        <v>95</v>
      </c>
      <c r="AY287" s="25" t="s">
        <v>183</v>
      </c>
      <c r="BE287" s="156">
        <f>IF(U287="základní",N287,0)</f>
        <v>0</v>
      </c>
      <c r="BF287" s="156">
        <f>IF(U287="snížená",N287,0)</f>
        <v>0</v>
      </c>
      <c r="BG287" s="156">
        <f>IF(U287="zákl. přenesená",N287,0)</f>
        <v>0</v>
      </c>
      <c r="BH287" s="156">
        <f>IF(U287="sníž. přenesená",N287,0)</f>
        <v>0</v>
      </c>
      <c r="BI287" s="156">
        <f>IF(U287="nulová",N287,0)</f>
        <v>0</v>
      </c>
      <c r="BJ287" s="25" t="s">
        <v>25</v>
      </c>
      <c r="BK287" s="156">
        <f>ROUND(L287*K287,2)</f>
        <v>0</v>
      </c>
      <c r="BL287" s="25" t="s">
        <v>265</v>
      </c>
      <c r="BM287" s="25" t="s">
        <v>426</v>
      </c>
    </row>
    <row r="288" spans="2:51" s="12" customFormat="1" ht="16.5" customHeight="1">
      <c r="B288" s="252"/>
      <c r="C288" s="253"/>
      <c r="D288" s="253"/>
      <c r="E288" s="254" t="s">
        <v>23</v>
      </c>
      <c r="F288" s="255" t="s">
        <v>427</v>
      </c>
      <c r="G288" s="256"/>
      <c r="H288" s="256"/>
      <c r="I288" s="256"/>
      <c r="J288" s="253"/>
      <c r="K288" s="254" t="s">
        <v>23</v>
      </c>
      <c r="L288" s="253"/>
      <c r="M288" s="253"/>
      <c r="N288" s="253"/>
      <c r="O288" s="253"/>
      <c r="P288" s="253"/>
      <c r="Q288" s="253"/>
      <c r="R288" s="257"/>
      <c r="T288" s="258"/>
      <c r="U288" s="253"/>
      <c r="V288" s="253"/>
      <c r="W288" s="253"/>
      <c r="X288" s="253"/>
      <c r="Y288" s="253"/>
      <c r="Z288" s="253"/>
      <c r="AA288" s="259"/>
      <c r="AT288" s="260" t="s">
        <v>191</v>
      </c>
      <c r="AU288" s="260" t="s">
        <v>95</v>
      </c>
      <c r="AV288" s="12" t="s">
        <v>25</v>
      </c>
      <c r="AW288" s="12" t="s">
        <v>41</v>
      </c>
      <c r="AX288" s="12" t="s">
        <v>85</v>
      </c>
      <c r="AY288" s="260" t="s">
        <v>183</v>
      </c>
    </row>
    <row r="289" spans="2:51" s="11" customFormat="1" ht="16.5" customHeight="1">
      <c r="B289" s="242"/>
      <c r="C289" s="243"/>
      <c r="D289" s="243"/>
      <c r="E289" s="244" t="s">
        <v>23</v>
      </c>
      <c r="F289" s="261" t="s">
        <v>428</v>
      </c>
      <c r="G289" s="243"/>
      <c r="H289" s="243"/>
      <c r="I289" s="243"/>
      <c r="J289" s="243"/>
      <c r="K289" s="247">
        <v>14.28</v>
      </c>
      <c r="L289" s="243"/>
      <c r="M289" s="243"/>
      <c r="N289" s="243"/>
      <c r="O289" s="243"/>
      <c r="P289" s="243"/>
      <c r="Q289" s="243"/>
      <c r="R289" s="248"/>
      <c r="T289" s="249"/>
      <c r="U289" s="243"/>
      <c r="V289" s="243"/>
      <c r="W289" s="243"/>
      <c r="X289" s="243"/>
      <c r="Y289" s="243"/>
      <c r="Z289" s="243"/>
      <c r="AA289" s="250"/>
      <c r="AT289" s="251" t="s">
        <v>191</v>
      </c>
      <c r="AU289" s="251" t="s">
        <v>95</v>
      </c>
      <c r="AV289" s="11" t="s">
        <v>95</v>
      </c>
      <c r="AW289" s="11" t="s">
        <v>41</v>
      </c>
      <c r="AX289" s="11" t="s">
        <v>85</v>
      </c>
      <c r="AY289" s="251" t="s">
        <v>183</v>
      </c>
    </row>
    <row r="290" spans="2:51" s="12" customFormat="1" ht="16.5" customHeight="1">
      <c r="B290" s="252"/>
      <c r="C290" s="253"/>
      <c r="D290" s="253"/>
      <c r="E290" s="254" t="s">
        <v>23</v>
      </c>
      <c r="F290" s="275" t="s">
        <v>429</v>
      </c>
      <c r="G290" s="253"/>
      <c r="H290" s="253"/>
      <c r="I290" s="253"/>
      <c r="J290" s="253"/>
      <c r="K290" s="254" t="s">
        <v>23</v>
      </c>
      <c r="L290" s="253"/>
      <c r="M290" s="253"/>
      <c r="N290" s="253"/>
      <c r="O290" s="253"/>
      <c r="P290" s="253"/>
      <c r="Q290" s="253"/>
      <c r="R290" s="257"/>
      <c r="T290" s="258"/>
      <c r="U290" s="253"/>
      <c r="V290" s="253"/>
      <c r="W290" s="253"/>
      <c r="X290" s="253"/>
      <c r="Y290" s="253"/>
      <c r="Z290" s="253"/>
      <c r="AA290" s="259"/>
      <c r="AT290" s="260" t="s">
        <v>191</v>
      </c>
      <c r="AU290" s="260" t="s">
        <v>95</v>
      </c>
      <c r="AV290" s="12" t="s">
        <v>25</v>
      </c>
      <c r="AW290" s="12" t="s">
        <v>41</v>
      </c>
      <c r="AX290" s="12" t="s">
        <v>85</v>
      </c>
      <c r="AY290" s="260" t="s">
        <v>183</v>
      </c>
    </row>
    <row r="291" spans="2:51" s="11" customFormat="1" ht="16.5" customHeight="1">
      <c r="B291" s="242"/>
      <c r="C291" s="243"/>
      <c r="D291" s="243"/>
      <c r="E291" s="244" t="s">
        <v>23</v>
      </c>
      <c r="F291" s="261" t="s">
        <v>430</v>
      </c>
      <c r="G291" s="243"/>
      <c r="H291" s="243"/>
      <c r="I291" s="243"/>
      <c r="J291" s="243"/>
      <c r="K291" s="247">
        <v>24.48</v>
      </c>
      <c r="L291" s="243"/>
      <c r="M291" s="243"/>
      <c r="N291" s="243"/>
      <c r="O291" s="243"/>
      <c r="P291" s="243"/>
      <c r="Q291" s="243"/>
      <c r="R291" s="248"/>
      <c r="T291" s="249"/>
      <c r="U291" s="243"/>
      <c r="V291" s="243"/>
      <c r="W291" s="243"/>
      <c r="X291" s="243"/>
      <c r="Y291" s="243"/>
      <c r="Z291" s="243"/>
      <c r="AA291" s="250"/>
      <c r="AT291" s="251" t="s">
        <v>191</v>
      </c>
      <c r="AU291" s="251" t="s">
        <v>95</v>
      </c>
      <c r="AV291" s="11" t="s">
        <v>95</v>
      </c>
      <c r="AW291" s="11" t="s">
        <v>41</v>
      </c>
      <c r="AX291" s="11" t="s">
        <v>85</v>
      </c>
      <c r="AY291" s="251" t="s">
        <v>183</v>
      </c>
    </row>
    <row r="292" spans="2:51" s="13" customFormat="1" ht="16.5" customHeight="1">
      <c r="B292" s="262"/>
      <c r="C292" s="263"/>
      <c r="D292" s="263"/>
      <c r="E292" s="264" t="s">
        <v>23</v>
      </c>
      <c r="F292" s="265" t="s">
        <v>218</v>
      </c>
      <c r="G292" s="263"/>
      <c r="H292" s="263"/>
      <c r="I292" s="263"/>
      <c r="J292" s="263"/>
      <c r="K292" s="266">
        <v>38.76</v>
      </c>
      <c r="L292" s="263"/>
      <c r="M292" s="263"/>
      <c r="N292" s="263"/>
      <c r="O292" s="263"/>
      <c r="P292" s="263"/>
      <c r="Q292" s="263"/>
      <c r="R292" s="267"/>
      <c r="T292" s="268"/>
      <c r="U292" s="263"/>
      <c r="V292" s="263"/>
      <c r="W292" s="263"/>
      <c r="X292" s="263"/>
      <c r="Y292" s="263"/>
      <c r="Z292" s="263"/>
      <c r="AA292" s="269"/>
      <c r="AT292" s="270" t="s">
        <v>191</v>
      </c>
      <c r="AU292" s="270" t="s">
        <v>95</v>
      </c>
      <c r="AV292" s="13" t="s">
        <v>188</v>
      </c>
      <c r="AW292" s="13" t="s">
        <v>41</v>
      </c>
      <c r="AX292" s="13" t="s">
        <v>25</v>
      </c>
      <c r="AY292" s="270" t="s">
        <v>183</v>
      </c>
    </row>
    <row r="293" spans="2:65" s="1" customFormat="1" ht="25.5" customHeight="1">
      <c r="B293" s="49"/>
      <c r="C293" s="276" t="s">
        <v>431</v>
      </c>
      <c r="D293" s="276" t="s">
        <v>292</v>
      </c>
      <c r="E293" s="277" t="s">
        <v>432</v>
      </c>
      <c r="F293" s="278" t="s">
        <v>433</v>
      </c>
      <c r="G293" s="278"/>
      <c r="H293" s="278"/>
      <c r="I293" s="278"/>
      <c r="J293" s="279" t="s">
        <v>262</v>
      </c>
      <c r="K293" s="280">
        <v>20.4</v>
      </c>
      <c r="L293" s="281">
        <v>0</v>
      </c>
      <c r="M293" s="282"/>
      <c r="N293" s="283">
        <f>ROUND(L293*K293,2)</f>
        <v>0</v>
      </c>
      <c r="O293" s="238"/>
      <c r="P293" s="238"/>
      <c r="Q293" s="238"/>
      <c r="R293" s="51"/>
      <c r="T293" s="239" t="s">
        <v>23</v>
      </c>
      <c r="U293" s="59" t="s">
        <v>50</v>
      </c>
      <c r="V293" s="50"/>
      <c r="W293" s="240">
        <f>V293*K293</f>
        <v>0</v>
      </c>
      <c r="X293" s="240">
        <v>0.02534</v>
      </c>
      <c r="Y293" s="240">
        <f>X293*K293</f>
        <v>0.516936</v>
      </c>
      <c r="Z293" s="240">
        <v>0</v>
      </c>
      <c r="AA293" s="241">
        <f>Z293*K293</f>
        <v>0</v>
      </c>
      <c r="AR293" s="25" t="s">
        <v>295</v>
      </c>
      <c r="AT293" s="25" t="s">
        <v>292</v>
      </c>
      <c r="AU293" s="25" t="s">
        <v>95</v>
      </c>
      <c r="AY293" s="25" t="s">
        <v>183</v>
      </c>
      <c r="BE293" s="156">
        <f>IF(U293="základní",N293,0)</f>
        <v>0</v>
      </c>
      <c r="BF293" s="156">
        <f>IF(U293="snížená",N293,0)</f>
        <v>0</v>
      </c>
      <c r="BG293" s="156">
        <f>IF(U293="zákl. přenesená",N293,0)</f>
        <v>0</v>
      </c>
      <c r="BH293" s="156">
        <f>IF(U293="sníž. přenesená",N293,0)</f>
        <v>0</v>
      </c>
      <c r="BI293" s="156">
        <f>IF(U293="nulová",N293,0)</f>
        <v>0</v>
      </c>
      <c r="BJ293" s="25" t="s">
        <v>25</v>
      </c>
      <c r="BK293" s="156">
        <f>ROUND(L293*K293,2)</f>
        <v>0</v>
      </c>
      <c r="BL293" s="25" t="s">
        <v>265</v>
      </c>
      <c r="BM293" s="25" t="s">
        <v>434</v>
      </c>
    </row>
    <row r="294" spans="2:51" s="12" customFormat="1" ht="16.5" customHeight="1">
      <c r="B294" s="252"/>
      <c r="C294" s="253"/>
      <c r="D294" s="253"/>
      <c r="E294" s="254" t="s">
        <v>23</v>
      </c>
      <c r="F294" s="255" t="s">
        <v>435</v>
      </c>
      <c r="G294" s="256"/>
      <c r="H294" s="256"/>
      <c r="I294" s="256"/>
      <c r="J294" s="253"/>
      <c r="K294" s="254" t="s">
        <v>23</v>
      </c>
      <c r="L294" s="253"/>
      <c r="M294" s="253"/>
      <c r="N294" s="253"/>
      <c r="O294" s="253"/>
      <c r="P294" s="253"/>
      <c r="Q294" s="253"/>
      <c r="R294" s="257"/>
      <c r="T294" s="258"/>
      <c r="U294" s="253"/>
      <c r="V294" s="253"/>
      <c r="W294" s="253"/>
      <c r="X294" s="253"/>
      <c r="Y294" s="253"/>
      <c r="Z294" s="253"/>
      <c r="AA294" s="259"/>
      <c r="AT294" s="260" t="s">
        <v>191</v>
      </c>
      <c r="AU294" s="260" t="s">
        <v>95</v>
      </c>
      <c r="AV294" s="12" t="s">
        <v>25</v>
      </c>
      <c r="AW294" s="12" t="s">
        <v>41</v>
      </c>
      <c r="AX294" s="12" t="s">
        <v>85</v>
      </c>
      <c r="AY294" s="260" t="s">
        <v>183</v>
      </c>
    </row>
    <row r="295" spans="2:51" s="11" customFormat="1" ht="16.5" customHeight="1">
      <c r="B295" s="242"/>
      <c r="C295" s="243"/>
      <c r="D295" s="243"/>
      <c r="E295" s="244" t="s">
        <v>23</v>
      </c>
      <c r="F295" s="261" t="s">
        <v>436</v>
      </c>
      <c r="G295" s="243"/>
      <c r="H295" s="243"/>
      <c r="I295" s="243"/>
      <c r="J295" s="243"/>
      <c r="K295" s="247">
        <v>20.4</v>
      </c>
      <c r="L295" s="243"/>
      <c r="M295" s="243"/>
      <c r="N295" s="243"/>
      <c r="O295" s="243"/>
      <c r="P295" s="243"/>
      <c r="Q295" s="243"/>
      <c r="R295" s="248"/>
      <c r="T295" s="249"/>
      <c r="U295" s="243"/>
      <c r="V295" s="243"/>
      <c r="W295" s="243"/>
      <c r="X295" s="243"/>
      <c r="Y295" s="243"/>
      <c r="Z295" s="243"/>
      <c r="AA295" s="250"/>
      <c r="AT295" s="251" t="s">
        <v>191</v>
      </c>
      <c r="AU295" s="251" t="s">
        <v>95</v>
      </c>
      <c r="AV295" s="11" t="s">
        <v>95</v>
      </c>
      <c r="AW295" s="11" t="s">
        <v>41</v>
      </c>
      <c r="AX295" s="11" t="s">
        <v>25</v>
      </c>
      <c r="AY295" s="251" t="s">
        <v>183</v>
      </c>
    </row>
    <row r="296" spans="2:65" s="1" customFormat="1" ht="25.5" customHeight="1">
      <c r="B296" s="49"/>
      <c r="C296" s="276" t="s">
        <v>437</v>
      </c>
      <c r="D296" s="276" t="s">
        <v>292</v>
      </c>
      <c r="E296" s="277" t="s">
        <v>438</v>
      </c>
      <c r="F296" s="278" t="s">
        <v>439</v>
      </c>
      <c r="G296" s="278"/>
      <c r="H296" s="278"/>
      <c r="I296" s="278"/>
      <c r="J296" s="279" t="s">
        <v>262</v>
      </c>
      <c r="K296" s="280">
        <v>30.6</v>
      </c>
      <c r="L296" s="281">
        <v>0</v>
      </c>
      <c r="M296" s="282"/>
      <c r="N296" s="283">
        <f>ROUND(L296*K296,2)</f>
        <v>0</v>
      </c>
      <c r="O296" s="238"/>
      <c r="P296" s="238"/>
      <c r="Q296" s="238"/>
      <c r="R296" s="51"/>
      <c r="T296" s="239" t="s">
        <v>23</v>
      </c>
      <c r="U296" s="59" t="s">
        <v>50</v>
      </c>
      <c r="V296" s="50"/>
      <c r="W296" s="240">
        <f>V296*K296</f>
        <v>0</v>
      </c>
      <c r="X296" s="240">
        <v>0.00704</v>
      </c>
      <c r="Y296" s="240">
        <f>X296*K296</f>
        <v>0.215424</v>
      </c>
      <c r="Z296" s="240">
        <v>0</v>
      </c>
      <c r="AA296" s="241">
        <f>Z296*K296</f>
        <v>0</v>
      </c>
      <c r="AR296" s="25" t="s">
        <v>295</v>
      </c>
      <c r="AT296" s="25" t="s">
        <v>292</v>
      </c>
      <c r="AU296" s="25" t="s">
        <v>95</v>
      </c>
      <c r="AY296" s="25" t="s">
        <v>183</v>
      </c>
      <c r="BE296" s="156">
        <f>IF(U296="základní",N296,0)</f>
        <v>0</v>
      </c>
      <c r="BF296" s="156">
        <f>IF(U296="snížená",N296,0)</f>
        <v>0</v>
      </c>
      <c r="BG296" s="156">
        <f>IF(U296="zákl. přenesená",N296,0)</f>
        <v>0</v>
      </c>
      <c r="BH296" s="156">
        <f>IF(U296="sníž. přenesená",N296,0)</f>
        <v>0</v>
      </c>
      <c r="BI296" s="156">
        <f>IF(U296="nulová",N296,0)</f>
        <v>0</v>
      </c>
      <c r="BJ296" s="25" t="s">
        <v>25</v>
      </c>
      <c r="BK296" s="156">
        <f>ROUND(L296*K296,2)</f>
        <v>0</v>
      </c>
      <c r="BL296" s="25" t="s">
        <v>265</v>
      </c>
      <c r="BM296" s="25" t="s">
        <v>440</v>
      </c>
    </row>
    <row r="297" spans="2:51" s="12" customFormat="1" ht="16.5" customHeight="1">
      <c r="B297" s="252"/>
      <c r="C297" s="253"/>
      <c r="D297" s="253"/>
      <c r="E297" s="254" t="s">
        <v>23</v>
      </c>
      <c r="F297" s="255" t="s">
        <v>441</v>
      </c>
      <c r="G297" s="256"/>
      <c r="H297" s="256"/>
      <c r="I297" s="256"/>
      <c r="J297" s="253"/>
      <c r="K297" s="254" t="s">
        <v>23</v>
      </c>
      <c r="L297" s="253"/>
      <c r="M297" s="253"/>
      <c r="N297" s="253"/>
      <c r="O297" s="253"/>
      <c r="P297" s="253"/>
      <c r="Q297" s="253"/>
      <c r="R297" s="257"/>
      <c r="T297" s="258"/>
      <c r="U297" s="253"/>
      <c r="V297" s="253"/>
      <c r="W297" s="253"/>
      <c r="X297" s="253"/>
      <c r="Y297" s="253"/>
      <c r="Z297" s="253"/>
      <c r="AA297" s="259"/>
      <c r="AT297" s="260" t="s">
        <v>191</v>
      </c>
      <c r="AU297" s="260" t="s">
        <v>95</v>
      </c>
      <c r="AV297" s="12" t="s">
        <v>25</v>
      </c>
      <c r="AW297" s="12" t="s">
        <v>41</v>
      </c>
      <c r="AX297" s="12" t="s">
        <v>85</v>
      </c>
      <c r="AY297" s="260" t="s">
        <v>183</v>
      </c>
    </row>
    <row r="298" spans="2:51" s="11" customFormat="1" ht="16.5" customHeight="1">
      <c r="B298" s="242"/>
      <c r="C298" s="243"/>
      <c r="D298" s="243"/>
      <c r="E298" s="244" t="s">
        <v>23</v>
      </c>
      <c r="F298" s="261" t="s">
        <v>442</v>
      </c>
      <c r="G298" s="243"/>
      <c r="H298" s="243"/>
      <c r="I298" s="243"/>
      <c r="J298" s="243"/>
      <c r="K298" s="247">
        <v>30.6</v>
      </c>
      <c r="L298" s="243"/>
      <c r="M298" s="243"/>
      <c r="N298" s="243"/>
      <c r="O298" s="243"/>
      <c r="P298" s="243"/>
      <c r="Q298" s="243"/>
      <c r="R298" s="248"/>
      <c r="T298" s="249"/>
      <c r="U298" s="243"/>
      <c r="V298" s="243"/>
      <c r="W298" s="243"/>
      <c r="X298" s="243"/>
      <c r="Y298" s="243"/>
      <c r="Z298" s="243"/>
      <c r="AA298" s="250"/>
      <c r="AT298" s="251" t="s">
        <v>191</v>
      </c>
      <c r="AU298" s="251" t="s">
        <v>95</v>
      </c>
      <c r="AV298" s="11" t="s">
        <v>95</v>
      </c>
      <c r="AW298" s="11" t="s">
        <v>41</v>
      </c>
      <c r="AX298" s="11" t="s">
        <v>25</v>
      </c>
      <c r="AY298" s="251" t="s">
        <v>183</v>
      </c>
    </row>
    <row r="299" spans="2:65" s="1" customFormat="1" ht="25.5" customHeight="1">
      <c r="B299" s="49"/>
      <c r="C299" s="276" t="s">
        <v>443</v>
      </c>
      <c r="D299" s="276" t="s">
        <v>292</v>
      </c>
      <c r="E299" s="277" t="s">
        <v>444</v>
      </c>
      <c r="F299" s="278" t="s">
        <v>445</v>
      </c>
      <c r="G299" s="278"/>
      <c r="H299" s="278"/>
      <c r="I299" s="278"/>
      <c r="J299" s="279" t="s">
        <v>262</v>
      </c>
      <c r="K299" s="280">
        <v>8.568</v>
      </c>
      <c r="L299" s="281">
        <v>0</v>
      </c>
      <c r="M299" s="282"/>
      <c r="N299" s="283">
        <f>ROUND(L299*K299,2)</f>
        <v>0</v>
      </c>
      <c r="O299" s="238"/>
      <c r="P299" s="238"/>
      <c r="Q299" s="238"/>
      <c r="R299" s="51"/>
      <c r="T299" s="239" t="s">
        <v>23</v>
      </c>
      <c r="U299" s="59" t="s">
        <v>50</v>
      </c>
      <c r="V299" s="50"/>
      <c r="W299" s="240">
        <f>V299*K299</f>
        <v>0</v>
      </c>
      <c r="X299" s="240">
        <v>0.00634</v>
      </c>
      <c r="Y299" s="240">
        <f>X299*K299</f>
        <v>0.05432112</v>
      </c>
      <c r="Z299" s="240">
        <v>0</v>
      </c>
      <c r="AA299" s="241">
        <f>Z299*K299</f>
        <v>0</v>
      </c>
      <c r="AR299" s="25" t="s">
        <v>295</v>
      </c>
      <c r="AT299" s="25" t="s">
        <v>292</v>
      </c>
      <c r="AU299" s="25" t="s">
        <v>95</v>
      </c>
      <c r="AY299" s="25" t="s">
        <v>183</v>
      </c>
      <c r="BE299" s="156">
        <f>IF(U299="základní",N299,0)</f>
        <v>0</v>
      </c>
      <c r="BF299" s="156">
        <f>IF(U299="snížená",N299,0)</f>
        <v>0</v>
      </c>
      <c r="BG299" s="156">
        <f>IF(U299="zákl. přenesená",N299,0)</f>
        <v>0</v>
      </c>
      <c r="BH299" s="156">
        <f>IF(U299="sníž. přenesená",N299,0)</f>
        <v>0</v>
      </c>
      <c r="BI299" s="156">
        <f>IF(U299="nulová",N299,0)</f>
        <v>0</v>
      </c>
      <c r="BJ299" s="25" t="s">
        <v>25</v>
      </c>
      <c r="BK299" s="156">
        <f>ROUND(L299*K299,2)</f>
        <v>0</v>
      </c>
      <c r="BL299" s="25" t="s">
        <v>265</v>
      </c>
      <c r="BM299" s="25" t="s">
        <v>446</v>
      </c>
    </row>
    <row r="300" spans="2:51" s="12" customFormat="1" ht="16.5" customHeight="1">
      <c r="B300" s="252"/>
      <c r="C300" s="253"/>
      <c r="D300" s="253"/>
      <c r="E300" s="254" t="s">
        <v>23</v>
      </c>
      <c r="F300" s="255" t="s">
        <v>447</v>
      </c>
      <c r="G300" s="256"/>
      <c r="H300" s="256"/>
      <c r="I300" s="256"/>
      <c r="J300" s="253"/>
      <c r="K300" s="254" t="s">
        <v>23</v>
      </c>
      <c r="L300" s="253"/>
      <c r="M300" s="253"/>
      <c r="N300" s="253"/>
      <c r="O300" s="253"/>
      <c r="P300" s="253"/>
      <c r="Q300" s="253"/>
      <c r="R300" s="257"/>
      <c r="T300" s="258"/>
      <c r="U300" s="253"/>
      <c r="V300" s="253"/>
      <c r="W300" s="253"/>
      <c r="X300" s="253"/>
      <c r="Y300" s="253"/>
      <c r="Z300" s="253"/>
      <c r="AA300" s="259"/>
      <c r="AT300" s="260" t="s">
        <v>191</v>
      </c>
      <c r="AU300" s="260" t="s">
        <v>95</v>
      </c>
      <c r="AV300" s="12" t="s">
        <v>25</v>
      </c>
      <c r="AW300" s="12" t="s">
        <v>41</v>
      </c>
      <c r="AX300" s="12" t="s">
        <v>85</v>
      </c>
      <c r="AY300" s="260" t="s">
        <v>183</v>
      </c>
    </row>
    <row r="301" spans="2:51" s="11" customFormat="1" ht="16.5" customHeight="1">
      <c r="B301" s="242"/>
      <c r="C301" s="243"/>
      <c r="D301" s="243"/>
      <c r="E301" s="244" t="s">
        <v>23</v>
      </c>
      <c r="F301" s="261" t="s">
        <v>448</v>
      </c>
      <c r="G301" s="243"/>
      <c r="H301" s="243"/>
      <c r="I301" s="243"/>
      <c r="J301" s="243"/>
      <c r="K301" s="247">
        <v>8.568</v>
      </c>
      <c r="L301" s="243"/>
      <c r="M301" s="243"/>
      <c r="N301" s="243"/>
      <c r="O301" s="243"/>
      <c r="P301" s="243"/>
      <c r="Q301" s="243"/>
      <c r="R301" s="248"/>
      <c r="T301" s="249"/>
      <c r="U301" s="243"/>
      <c r="V301" s="243"/>
      <c r="W301" s="243"/>
      <c r="X301" s="243"/>
      <c r="Y301" s="243"/>
      <c r="Z301" s="243"/>
      <c r="AA301" s="250"/>
      <c r="AT301" s="251" t="s">
        <v>191</v>
      </c>
      <c r="AU301" s="251" t="s">
        <v>95</v>
      </c>
      <c r="AV301" s="11" t="s">
        <v>95</v>
      </c>
      <c r="AW301" s="11" t="s">
        <v>41</v>
      </c>
      <c r="AX301" s="11" t="s">
        <v>25</v>
      </c>
      <c r="AY301" s="251" t="s">
        <v>183</v>
      </c>
    </row>
    <row r="302" spans="2:65" s="1" customFormat="1" ht="25.5" customHeight="1">
      <c r="B302" s="49"/>
      <c r="C302" s="231" t="s">
        <v>449</v>
      </c>
      <c r="D302" s="231" t="s">
        <v>184</v>
      </c>
      <c r="E302" s="232" t="s">
        <v>450</v>
      </c>
      <c r="F302" s="233" t="s">
        <v>451</v>
      </c>
      <c r="G302" s="233"/>
      <c r="H302" s="233"/>
      <c r="I302" s="233"/>
      <c r="J302" s="234" t="s">
        <v>194</v>
      </c>
      <c r="K302" s="235">
        <v>109.403</v>
      </c>
      <c r="L302" s="236">
        <v>0</v>
      </c>
      <c r="M302" s="237"/>
      <c r="N302" s="238">
        <f>ROUND(L302*K302,2)</f>
        <v>0</v>
      </c>
      <c r="O302" s="238"/>
      <c r="P302" s="238"/>
      <c r="Q302" s="238"/>
      <c r="R302" s="51"/>
      <c r="T302" s="239" t="s">
        <v>23</v>
      </c>
      <c r="U302" s="59" t="s">
        <v>50</v>
      </c>
      <c r="V302" s="50"/>
      <c r="W302" s="240">
        <f>V302*K302</f>
        <v>0</v>
      </c>
      <c r="X302" s="240">
        <v>0</v>
      </c>
      <c r="Y302" s="240">
        <f>X302*K302</f>
        <v>0</v>
      </c>
      <c r="Z302" s="240">
        <v>0</v>
      </c>
      <c r="AA302" s="241">
        <f>Z302*K302</f>
        <v>0</v>
      </c>
      <c r="AR302" s="25" t="s">
        <v>265</v>
      </c>
      <c r="AT302" s="25" t="s">
        <v>184</v>
      </c>
      <c r="AU302" s="25" t="s">
        <v>95</v>
      </c>
      <c r="AY302" s="25" t="s">
        <v>183</v>
      </c>
      <c r="BE302" s="156">
        <f>IF(U302="základní",N302,0)</f>
        <v>0</v>
      </c>
      <c r="BF302" s="156">
        <f>IF(U302="snížená",N302,0)</f>
        <v>0</v>
      </c>
      <c r="BG302" s="156">
        <f>IF(U302="zákl. přenesená",N302,0)</f>
        <v>0</v>
      </c>
      <c r="BH302" s="156">
        <f>IF(U302="sníž. přenesená",N302,0)</f>
        <v>0</v>
      </c>
      <c r="BI302" s="156">
        <f>IF(U302="nulová",N302,0)</f>
        <v>0</v>
      </c>
      <c r="BJ302" s="25" t="s">
        <v>25</v>
      </c>
      <c r="BK302" s="156">
        <f>ROUND(L302*K302,2)</f>
        <v>0</v>
      </c>
      <c r="BL302" s="25" t="s">
        <v>265</v>
      </c>
      <c r="BM302" s="25" t="s">
        <v>452</v>
      </c>
    </row>
    <row r="303" spans="2:51" s="11" customFormat="1" ht="16.5" customHeight="1">
      <c r="B303" s="242"/>
      <c r="C303" s="243"/>
      <c r="D303" s="243"/>
      <c r="E303" s="244" t="s">
        <v>23</v>
      </c>
      <c r="F303" s="245" t="s">
        <v>302</v>
      </c>
      <c r="G303" s="246"/>
      <c r="H303" s="246"/>
      <c r="I303" s="246"/>
      <c r="J303" s="243"/>
      <c r="K303" s="247">
        <v>8.925</v>
      </c>
      <c r="L303" s="243"/>
      <c r="M303" s="243"/>
      <c r="N303" s="243"/>
      <c r="O303" s="243"/>
      <c r="P303" s="243"/>
      <c r="Q303" s="243"/>
      <c r="R303" s="248"/>
      <c r="T303" s="249"/>
      <c r="U303" s="243"/>
      <c r="V303" s="243"/>
      <c r="W303" s="243"/>
      <c r="X303" s="243"/>
      <c r="Y303" s="243"/>
      <c r="Z303" s="243"/>
      <c r="AA303" s="250"/>
      <c r="AT303" s="251" t="s">
        <v>191</v>
      </c>
      <c r="AU303" s="251" t="s">
        <v>95</v>
      </c>
      <c r="AV303" s="11" t="s">
        <v>95</v>
      </c>
      <c r="AW303" s="11" t="s">
        <v>41</v>
      </c>
      <c r="AX303" s="11" t="s">
        <v>85</v>
      </c>
      <c r="AY303" s="251" t="s">
        <v>183</v>
      </c>
    </row>
    <row r="304" spans="2:51" s="11" customFormat="1" ht="16.5" customHeight="1">
      <c r="B304" s="242"/>
      <c r="C304" s="243"/>
      <c r="D304" s="243"/>
      <c r="E304" s="244" t="s">
        <v>23</v>
      </c>
      <c r="F304" s="261" t="s">
        <v>303</v>
      </c>
      <c r="G304" s="243"/>
      <c r="H304" s="243"/>
      <c r="I304" s="243"/>
      <c r="J304" s="243"/>
      <c r="K304" s="247">
        <v>4.807</v>
      </c>
      <c r="L304" s="243"/>
      <c r="M304" s="243"/>
      <c r="N304" s="243"/>
      <c r="O304" s="243"/>
      <c r="P304" s="243"/>
      <c r="Q304" s="243"/>
      <c r="R304" s="248"/>
      <c r="T304" s="249"/>
      <c r="U304" s="243"/>
      <c r="V304" s="243"/>
      <c r="W304" s="243"/>
      <c r="X304" s="243"/>
      <c r="Y304" s="243"/>
      <c r="Z304" s="243"/>
      <c r="AA304" s="250"/>
      <c r="AT304" s="251" t="s">
        <v>191</v>
      </c>
      <c r="AU304" s="251" t="s">
        <v>95</v>
      </c>
      <c r="AV304" s="11" t="s">
        <v>95</v>
      </c>
      <c r="AW304" s="11" t="s">
        <v>41</v>
      </c>
      <c r="AX304" s="11" t="s">
        <v>85</v>
      </c>
      <c r="AY304" s="251" t="s">
        <v>183</v>
      </c>
    </row>
    <row r="305" spans="2:51" s="11" customFormat="1" ht="16.5" customHeight="1">
      <c r="B305" s="242"/>
      <c r="C305" s="243"/>
      <c r="D305" s="243"/>
      <c r="E305" s="244" t="s">
        <v>23</v>
      </c>
      <c r="F305" s="261" t="s">
        <v>304</v>
      </c>
      <c r="G305" s="243"/>
      <c r="H305" s="243"/>
      <c r="I305" s="243"/>
      <c r="J305" s="243"/>
      <c r="K305" s="247">
        <v>6.671</v>
      </c>
      <c r="L305" s="243"/>
      <c r="M305" s="243"/>
      <c r="N305" s="243"/>
      <c r="O305" s="243"/>
      <c r="P305" s="243"/>
      <c r="Q305" s="243"/>
      <c r="R305" s="248"/>
      <c r="T305" s="249"/>
      <c r="U305" s="243"/>
      <c r="V305" s="243"/>
      <c r="W305" s="243"/>
      <c r="X305" s="243"/>
      <c r="Y305" s="243"/>
      <c r="Z305" s="243"/>
      <c r="AA305" s="250"/>
      <c r="AT305" s="251" t="s">
        <v>191</v>
      </c>
      <c r="AU305" s="251" t="s">
        <v>95</v>
      </c>
      <c r="AV305" s="11" t="s">
        <v>95</v>
      </c>
      <c r="AW305" s="11" t="s">
        <v>41</v>
      </c>
      <c r="AX305" s="11" t="s">
        <v>85</v>
      </c>
      <c r="AY305" s="251" t="s">
        <v>183</v>
      </c>
    </row>
    <row r="306" spans="2:51" s="11" customFormat="1" ht="16.5" customHeight="1">
      <c r="B306" s="242"/>
      <c r="C306" s="243"/>
      <c r="D306" s="243"/>
      <c r="E306" s="244" t="s">
        <v>23</v>
      </c>
      <c r="F306" s="261" t="s">
        <v>305</v>
      </c>
      <c r="G306" s="243"/>
      <c r="H306" s="243"/>
      <c r="I306" s="243"/>
      <c r="J306" s="243"/>
      <c r="K306" s="247">
        <v>89</v>
      </c>
      <c r="L306" s="243"/>
      <c r="M306" s="243"/>
      <c r="N306" s="243"/>
      <c r="O306" s="243"/>
      <c r="P306" s="243"/>
      <c r="Q306" s="243"/>
      <c r="R306" s="248"/>
      <c r="T306" s="249"/>
      <c r="U306" s="243"/>
      <c r="V306" s="243"/>
      <c r="W306" s="243"/>
      <c r="X306" s="243"/>
      <c r="Y306" s="243"/>
      <c r="Z306" s="243"/>
      <c r="AA306" s="250"/>
      <c r="AT306" s="251" t="s">
        <v>191</v>
      </c>
      <c r="AU306" s="251" t="s">
        <v>95</v>
      </c>
      <c r="AV306" s="11" t="s">
        <v>95</v>
      </c>
      <c r="AW306" s="11" t="s">
        <v>41</v>
      </c>
      <c r="AX306" s="11" t="s">
        <v>85</v>
      </c>
      <c r="AY306" s="251" t="s">
        <v>183</v>
      </c>
    </row>
    <row r="307" spans="2:51" s="13" customFormat="1" ht="16.5" customHeight="1">
      <c r="B307" s="262"/>
      <c r="C307" s="263"/>
      <c r="D307" s="263"/>
      <c r="E307" s="264" t="s">
        <v>23</v>
      </c>
      <c r="F307" s="265" t="s">
        <v>218</v>
      </c>
      <c r="G307" s="263"/>
      <c r="H307" s="263"/>
      <c r="I307" s="263"/>
      <c r="J307" s="263"/>
      <c r="K307" s="266">
        <v>109.403</v>
      </c>
      <c r="L307" s="263"/>
      <c r="M307" s="263"/>
      <c r="N307" s="263"/>
      <c r="O307" s="263"/>
      <c r="P307" s="263"/>
      <c r="Q307" s="263"/>
      <c r="R307" s="267"/>
      <c r="T307" s="268"/>
      <c r="U307" s="263"/>
      <c r="V307" s="263"/>
      <c r="W307" s="263"/>
      <c r="X307" s="263"/>
      <c r="Y307" s="263"/>
      <c r="Z307" s="263"/>
      <c r="AA307" s="269"/>
      <c r="AT307" s="270" t="s">
        <v>191</v>
      </c>
      <c r="AU307" s="270" t="s">
        <v>95</v>
      </c>
      <c r="AV307" s="13" t="s">
        <v>188</v>
      </c>
      <c r="AW307" s="13" t="s">
        <v>41</v>
      </c>
      <c r="AX307" s="13" t="s">
        <v>25</v>
      </c>
      <c r="AY307" s="270" t="s">
        <v>183</v>
      </c>
    </row>
    <row r="308" spans="2:65" s="1" customFormat="1" ht="16.5" customHeight="1">
      <c r="B308" s="49"/>
      <c r="C308" s="276" t="s">
        <v>453</v>
      </c>
      <c r="D308" s="276" t="s">
        <v>292</v>
      </c>
      <c r="E308" s="277" t="s">
        <v>454</v>
      </c>
      <c r="F308" s="278" t="s">
        <v>455</v>
      </c>
      <c r="G308" s="278"/>
      <c r="H308" s="278"/>
      <c r="I308" s="278"/>
      <c r="J308" s="279" t="s">
        <v>194</v>
      </c>
      <c r="K308" s="280">
        <v>111.591</v>
      </c>
      <c r="L308" s="281">
        <v>0</v>
      </c>
      <c r="M308" s="282"/>
      <c r="N308" s="283">
        <f>ROUND(L308*K308,2)</f>
        <v>0</v>
      </c>
      <c r="O308" s="238"/>
      <c r="P308" s="238"/>
      <c r="Q308" s="238"/>
      <c r="R308" s="51"/>
      <c r="T308" s="239" t="s">
        <v>23</v>
      </c>
      <c r="U308" s="59" t="s">
        <v>50</v>
      </c>
      <c r="V308" s="50"/>
      <c r="W308" s="240">
        <f>V308*K308</f>
        <v>0</v>
      </c>
      <c r="X308" s="240">
        <v>0.00931</v>
      </c>
      <c r="Y308" s="240">
        <f>X308*K308</f>
        <v>1.0389122100000001</v>
      </c>
      <c r="Z308" s="240">
        <v>0</v>
      </c>
      <c r="AA308" s="241">
        <f>Z308*K308</f>
        <v>0</v>
      </c>
      <c r="AR308" s="25" t="s">
        <v>295</v>
      </c>
      <c r="AT308" s="25" t="s">
        <v>292</v>
      </c>
      <c r="AU308" s="25" t="s">
        <v>95</v>
      </c>
      <c r="AY308" s="25" t="s">
        <v>183</v>
      </c>
      <c r="BE308" s="156">
        <f>IF(U308="základní",N308,0)</f>
        <v>0</v>
      </c>
      <c r="BF308" s="156">
        <f>IF(U308="snížená",N308,0)</f>
        <v>0</v>
      </c>
      <c r="BG308" s="156">
        <f>IF(U308="zákl. přenesená",N308,0)</f>
        <v>0</v>
      </c>
      <c r="BH308" s="156">
        <f>IF(U308="sníž. přenesená",N308,0)</f>
        <v>0</v>
      </c>
      <c r="BI308" s="156">
        <f>IF(U308="nulová",N308,0)</f>
        <v>0</v>
      </c>
      <c r="BJ308" s="25" t="s">
        <v>25</v>
      </c>
      <c r="BK308" s="156">
        <f>ROUND(L308*K308,2)</f>
        <v>0</v>
      </c>
      <c r="BL308" s="25" t="s">
        <v>265</v>
      </c>
      <c r="BM308" s="25" t="s">
        <v>456</v>
      </c>
    </row>
    <row r="309" spans="2:65" s="1" customFormat="1" ht="16.5" customHeight="1">
      <c r="B309" s="49"/>
      <c r="C309" s="231" t="s">
        <v>457</v>
      </c>
      <c r="D309" s="231" t="s">
        <v>184</v>
      </c>
      <c r="E309" s="232" t="s">
        <v>458</v>
      </c>
      <c r="F309" s="233" t="s">
        <v>459</v>
      </c>
      <c r="G309" s="233"/>
      <c r="H309" s="233"/>
      <c r="I309" s="233"/>
      <c r="J309" s="234" t="s">
        <v>194</v>
      </c>
      <c r="K309" s="235">
        <v>54.702</v>
      </c>
      <c r="L309" s="236">
        <v>0</v>
      </c>
      <c r="M309" s="237"/>
      <c r="N309" s="238">
        <f>ROUND(L309*K309,2)</f>
        <v>0</v>
      </c>
      <c r="O309" s="238"/>
      <c r="P309" s="238"/>
      <c r="Q309" s="238"/>
      <c r="R309" s="51"/>
      <c r="T309" s="239" t="s">
        <v>23</v>
      </c>
      <c r="U309" s="59" t="s">
        <v>50</v>
      </c>
      <c r="V309" s="50"/>
      <c r="W309" s="240">
        <f>V309*K309</f>
        <v>0</v>
      </c>
      <c r="X309" s="240">
        <v>0</v>
      </c>
      <c r="Y309" s="240">
        <f>X309*K309</f>
        <v>0</v>
      </c>
      <c r="Z309" s="240">
        <v>0.015</v>
      </c>
      <c r="AA309" s="241">
        <f>Z309*K309</f>
        <v>0.82053</v>
      </c>
      <c r="AR309" s="25" t="s">
        <v>265</v>
      </c>
      <c r="AT309" s="25" t="s">
        <v>184</v>
      </c>
      <c r="AU309" s="25" t="s">
        <v>95</v>
      </c>
      <c r="AY309" s="25" t="s">
        <v>183</v>
      </c>
      <c r="BE309" s="156">
        <f>IF(U309="základní",N309,0)</f>
        <v>0</v>
      </c>
      <c r="BF309" s="156">
        <f>IF(U309="snížená",N309,0)</f>
        <v>0</v>
      </c>
      <c r="BG309" s="156">
        <f>IF(U309="zákl. přenesená",N309,0)</f>
        <v>0</v>
      </c>
      <c r="BH309" s="156">
        <f>IF(U309="sníž. přenesená",N309,0)</f>
        <v>0</v>
      </c>
      <c r="BI309" s="156">
        <f>IF(U309="nulová",N309,0)</f>
        <v>0</v>
      </c>
      <c r="BJ309" s="25" t="s">
        <v>25</v>
      </c>
      <c r="BK309" s="156">
        <f>ROUND(L309*K309,2)</f>
        <v>0</v>
      </c>
      <c r="BL309" s="25" t="s">
        <v>265</v>
      </c>
      <c r="BM309" s="25" t="s">
        <v>460</v>
      </c>
    </row>
    <row r="310" spans="2:51" s="12" customFormat="1" ht="16.5" customHeight="1">
      <c r="B310" s="252"/>
      <c r="C310" s="253"/>
      <c r="D310" s="253"/>
      <c r="E310" s="254" t="s">
        <v>23</v>
      </c>
      <c r="F310" s="255" t="s">
        <v>461</v>
      </c>
      <c r="G310" s="256"/>
      <c r="H310" s="256"/>
      <c r="I310" s="256"/>
      <c r="J310" s="253"/>
      <c r="K310" s="254" t="s">
        <v>23</v>
      </c>
      <c r="L310" s="253"/>
      <c r="M310" s="253"/>
      <c r="N310" s="253"/>
      <c r="O310" s="253"/>
      <c r="P310" s="253"/>
      <c r="Q310" s="253"/>
      <c r="R310" s="257"/>
      <c r="T310" s="258"/>
      <c r="U310" s="253"/>
      <c r="V310" s="253"/>
      <c r="W310" s="253"/>
      <c r="X310" s="253"/>
      <c r="Y310" s="253"/>
      <c r="Z310" s="253"/>
      <c r="AA310" s="259"/>
      <c r="AT310" s="260" t="s">
        <v>191</v>
      </c>
      <c r="AU310" s="260" t="s">
        <v>95</v>
      </c>
      <c r="AV310" s="12" t="s">
        <v>25</v>
      </c>
      <c r="AW310" s="12" t="s">
        <v>41</v>
      </c>
      <c r="AX310" s="12" t="s">
        <v>85</v>
      </c>
      <c r="AY310" s="260" t="s">
        <v>183</v>
      </c>
    </row>
    <row r="311" spans="2:51" s="11" customFormat="1" ht="16.5" customHeight="1">
      <c r="B311" s="242"/>
      <c r="C311" s="243"/>
      <c r="D311" s="243"/>
      <c r="E311" s="244" t="s">
        <v>23</v>
      </c>
      <c r="F311" s="261" t="s">
        <v>462</v>
      </c>
      <c r="G311" s="243"/>
      <c r="H311" s="243"/>
      <c r="I311" s="243"/>
      <c r="J311" s="243"/>
      <c r="K311" s="247">
        <v>4.463</v>
      </c>
      <c r="L311" s="243"/>
      <c r="M311" s="243"/>
      <c r="N311" s="243"/>
      <c r="O311" s="243"/>
      <c r="P311" s="243"/>
      <c r="Q311" s="243"/>
      <c r="R311" s="248"/>
      <c r="T311" s="249"/>
      <c r="U311" s="243"/>
      <c r="V311" s="243"/>
      <c r="W311" s="243"/>
      <c r="X311" s="243"/>
      <c r="Y311" s="243"/>
      <c r="Z311" s="243"/>
      <c r="AA311" s="250"/>
      <c r="AT311" s="251" t="s">
        <v>191</v>
      </c>
      <c r="AU311" s="251" t="s">
        <v>95</v>
      </c>
      <c r="AV311" s="11" t="s">
        <v>95</v>
      </c>
      <c r="AW311" s="11" t="s">
        <v>41</v>
      </c>
      <c r="AX311" s="11" t="s">
        <v>85</v>
      </c>
      <c r="AY311" s="251" t="s">
        <v>183</v>
      </c>
    </row>
    <row r="312" spans="2:51" s="11" customFormat="1" ht="16.5" customHeight="1">
      <c r="B312" s="242"/>
      <c r="C312" s="243"/>
      <c r="D312" s="243"/>
      <c r="E312" s="244" t="s">
        <v>23</v>
      </c>
      <c r="F312" s="261" t="s">
        <v>463</v>
      </c>
      <c r="G312" s="243"/>
      <c r="H312" s="243"/>
      <c r="I312" s="243"/>
      <c r="J312" s="243"/>
      <c r="K312" s="247">
        <v>2.404</v>
      </c>
      <c r="L312" s="243"/>
      <c r="M312" s="243"/>
      <c r="N312" s="243"/>
      <c r="O312" s="243"/>
      <c r="P312" s="243"/>
      <c r="Q312" s="243"/>
      <c r="R312" s="248"/>
      <c r="T312" s="249"/>
      <c r="U312" s="243"/>
      <c r="V312" s="243"/>
      <c r="W312" s="243"/>
      <c r="X312" s="243"/>
      <c r="Y312" s="243"/>
      <c r="Z312" s="243"/>
      <c r="AA312" s="250"/>
      <c r="AT312" s="251" t="s">
        <v>191</v>
      </c>
      <c r="AU312" s="251" t="s">
        <v>95</v>
      </c>
      <c r="AV312" s="11" t="s">
        <v>95</v>
      </c>
      <c r="AW312" s="11" t="s">
        <v>41</v>
      </c>
      <c r="AX312" s="11" t="s">
        <v>85</v>
      </c>
      <c r="AY312" s="251" t="s">
        <v>183</v>
      </c>
    </row>
    <row r="313" spans="2:51" s="11" customFormat="1" ht="16.5" customHeight="1">
      <c r="B313" s="242"/>
      <c r="C313" s="243"/>
      <c r="D313" s="243"/>
      <c r="E313" s="244" t="s">
        <v>23</v>
      </c>
      <c r="F313" s="261" t="s">
        <v>464</v>
      </c>
      <c r="G313" s="243"/>
      <c r="H313" s="243"/>
      <c r="I313" s="243"/>
      <c r="J313" s="243"/>
      <c r="K313" s="247">
        <v>3.335</v>
      </c>
      <c r="L313" s="243"/>
      <c r="M313" s="243"/>
      <c r="N313" s="243"/>
      <c r="O313" s="243"/>
      <c r="P313" s="243"/>
      <c r="Q313" s="243"/>
      <c r="R313" s="248"/>
      <c r="T313" s="249"/>
      <c r="U313" s="243"/>
      <c r="V313" s="243"/>
      <c r="W313" s="243"/>
      <c r="X313" s="243"/>
      <c r="Y313" s="243"/>
      <c r="Z313" s="243"/>
      <c r="AA313" s="250"/>
      <c r="AT313" s="251" t="s">
        <v>191</v>
      </c>
      <c r="AU313" s="251" t="s">
        <v>95</v>
      </c>
      <c r="AV313" s="11" t="s">
        <v>95</v>
      </c>
      <c r="AW313" s="11" t="s">
        <v>41</v>
      </c>
      <c r="AX313" s="11" t="s">
        <v>85</v>
      </c>
      <c r="AY313" s="251" t="s">
        <v>183</v>
      </c>
    </row>
    <row r="314" spans="2:51" s="11" customFormat="1" ht="16.5" customHeight="1">
      <c r="B314" s="242"/>
      <c r="C314" s="243"/>
      <c r="D314" s="243"/>
      <c r="E314" s="244" t="s">
        <v>23</v>
      </c>
      <c r="F314" s="261" t="s">
        <v>465</v>
      </c>
      <c r="G314" s="243"/>
      <c r="H314" s="243"/>
      <c r="I314" s="243"/>
      <c r="J314" s="243"/>
      <c r="K314" s="247">
        <v>44.5</v>
      </c>
      <c r="L314" s="243"/>
      <c r="M314" s="243"/>
      <c r="N314" s="243"/>
      <c r="O314" s="243"/>
      <c r="P314" s="243"/>
      <c r="Q314" s="243"/>
      <c r="R314" s="248"/>
      <c r="T314" s="249"/>
      <c r="U314" s="243"/>
      <c r="V314" s="243"/>
      <c r="W314" s="243"/>
      <c r="X314" s="243"/>
      <c r="Y314" s="243"/>
      <c r="Z314" s="243"/>
      <c r="AA314" s="250"/>
      <c r="AT314" s="251" t="s">
        <v>191</v>
      </c>
      <c r="AU314" s="251" t="s">
        <v>95</v>
      </c>
      <c r="AV314" s="11" t="s">
        <v>95</v>
      </c>
      <c r="AW314" s="11" t="s">
        <v>41</v>
      </c>
      <c r="AX314" s="11" t="s">
        <v>85</v>
      </c>
      <c r="AY314" s="251" t="s">
        <v>183</v>
      </c>
    </row>
    <row r="315" spans="2:51" s="13" customFormat="1" ht="16.5" customHeight="1">
      <c r="B315" s="262"/>
      <c r="C315" s="263"/>
      <c r="D315" s="263"/>
      <c r="E315" s="264" t="s">
        <v>23</v>
      </c>
      <c r="F315" s="265" t="s">
        <v>218</v>
      </c>
      <c r="G315" s="263"/>
      <c r="H315" s="263"/>
      <c r="I315" s="263"/>
      <c r="J315" s="263"/>
      <c r="K315" s="266">
        <v>54.702</v>
      </c>
      <c r="L315" s="263"/>
      <c r="M315" s="263"/>
      <c r="N315" s="263"/>
      <c r="O315" s="263"/>
      <c r="P315" s="263"/>
      <c r="Q315" s="263"/>
      <c r="R315" s="267"/>
      <c r="T315" s="268"/>
      <c r="U315" s="263"/>
      <c r="V315" s="263"/>
      <c r="W315" s="263"/>
      <c r="X315" s="263"/>
      <c r="Y315" s="263"/>
      <c r="Z315" s="263"/>
      <c r="AA315" s="269"/>
      <c r="AT315" s="270" t="s">
        <v>191</v>
      </c>
      <c r="AU315" s="270" t="s">
        <v>95</v>
      </c>
      <c r="AV315" s="13" t="s">
        <v>188</v>
      </c>
      <c r="AW315" s="13" t="s">
        <v>41</v>
      </c>
      <c r="AX315" s="13" t="s">
        <v>25</v>
      </c>
      <c r="AY315" s="270" t="s">
        <v>183</v>
      </c>
    </row>
    <row r="316" spans="2:65" s="1" customFormat="1" ht="38.25" customHeight="1">
      <c r="B316" s="49"/>
      <c r="C316" s="231" t="s">
        <v>466</v>
      </c>
      <c r="D316" s="231" t="s">
        <v>184</v>
      </c>
      <c r="E316" s="232" t="s">
        <v>467</v>
      </c>
      <c r="F316" s="233" t="s">
        <v>468</v>
      </c>
      <c r="G316" s="233"/>
      <c r="H316" s="233"/>
      <c r="I316" s="233"/>
      <c r="J316" s="234" t="s">
        <v>194</v>
      </c>
      <c r="K316" s="235">
        <v>109.403</v>
      </c>
      <c r="L316" s="236">
        <v>0</v>
      </c>
      <c r="M316" s="237"/>
      <c r="N316" s="238">
        <f>ROUND(L316*K316,2)</f>
        <v>0</v>
      </c>
      <c r="O316" s="238"/>
      <c r="P316" s="238"/>
      <c r="Q316" s="238"/>
      <c r="R316" s="51"/>
      <c r="T316" s="239" t="s">
        <v>23</v>
      </c>
      <c r="U316" s="59" t="s">
        <v>50</v>
      </c>
      <c r="V316" s="50"/>
      <c r="W316" s="240">
        <f>V316*K316</f>
        <v>0</v>
      </c>
      <c r="X316" s="240">
        <v>0</v>
      </c>
      <c r="Y316" s="240">
        <f>X316*K316</f>
        <v>0</v>
      </c>
      <c r="Z316" s="240">
        <v>0</v>
      </c>
      <c r="AA316" s="241">
        <f>Z316*K316</f>
        <v>0</v>
      </c>
      <c r="AR316" s="25" t="s">
        <v>265</v>
      </c>
      <c r="AT316" s="25" t="s">
        <v>184</v>
      </c>
      <c r="AU316" s="25" t="s">
        <v>95</v>
      </c>
      <c r="AY316" s="25" t="s">
        <v>183</v>
      </c>
      <c r="BE316" s="156">
        <f>IF(U316="základní",N316,0)</f>
        <v>0</v>
      </c>
      <c r="BF316" s="156">
        <f>IF(U316="snížená",N316,0)</f>
        <v>0</v>
      </c>
      <c r="BG316" s="156">
        <f>IF(U316="zákl. přenesená",N316,0)</f>
        <v>0</v>
      </c>
      <c r="BH316" s="156">
        <f>IF(U316="sníž. přenesená",N316,0)</f>
        <v>0</v>
      </c>
      <c r="BI316" s="156">
        <f>IF(U316="nulová",N316,0)</f>
        <v>0</v>
      </c>
      <c r="BJ316" s="25" t="s">
        <v>25</v>
      </c>
      <c r="BK316" s="156">
        <f>ROUND(L316*K316,2)</f>
        <v>0</v>
      </c>
      <c r="BL316" s="25" t="s">
        <v>265</v>
      </c>
      <c r="BM316" s="25" t="s">
        <v>469</v>
      </c>
    </row>
    <row r="317" spans="2:51" s="11" customFormat="1" ht="16.5" customHeight="1">
      <c r="B317" s="242"/>
      <c r="C317" s="243"/>
      <c r="D317" s="243"/>
      <c r="E317" s="244" t="s">
        <v>23</v>
      </c>
      <c r="F317" s="245" t="s">
        <v>302</v>
      </c>
      <c r="G317" s="246"/>
      <c r="H317" s="246"/>
      <c r="I317" s="246"/>
      <c r="J317" s="243"/>
      <c r="K317" s="247">
        <v>8.925</v>
      </c>
      <c r="L317" s="243"/>
      <c r="M317" s="243"/>
      <c r="N317" s="243"/>
      <c r="O317" s="243"/>
      <c r="P317" s="243"/>
      <c r="Q317" s="243"/>
      <c r="R317" s="248"/>
      <c r="T317" s="249"/>
      <c r="U317" s="243"/>
      <c r="V317" s="243"/>
      <c r="W317" s="243"/>
      <c r="X317" s="243"/>
      <c r="Y317" s="243"/>
      <c r="Z317" s="243"/>
      <c r="AA317" s="250"/>
      <c r="AT317" s="251" t="s">
        <v>191</v>
      </c>
      <c r="AU317" s="251" t="s">
        <v>95</v>
      </c>
      <c r="AV317" s="11" t="s">
        <v>95</v>
      </c>
      <c r="AW317" s="11" t="s">
        <v>41</v>
      </c>
      <c r="AX317" s="11" t="s">
        <v>85</v>
      </c>
      <c r="AY317" s="251" t="s">
        <v>183</v>
      </c>
    </row>
    <row r="318" spans="2:51" s="11" customFormat="1" ht="16.5" customHeight="1">
      <c r="B318" s="242"/>
      <c r="C318" s="243"/>
      <c r="D318" s="243"/>
      <c r="E318" s="244" t="s">
        <v>23</v>
      </c>
      <c r="F318" s="261" t="s">
        <v>303</v>
      </c>
      <c r="G318" s="243"/>
      <c r="H318" s="243"/>
      <c r="I318" s="243"/>
      <c r="J318" s="243"/>
      <c r="K318" s="247">
        <v>4.807</v>
      </c>
      <c r="L318" s="243"/>
      <c r="M318" s="243"/>
      <c r="N318" s="243"/>
      <c r="O318" s="243"/>
      <c r="P318" s="243"/>
      <c r="Q318" s="243"/>
      <c r="R318" s="248"/>
      <c r="T318" s="249"/>
      <c r="U318" s="243"/>
      <c r="V318" s="243"/>
      <c r="W318" s="243"/>
      <c r="X318" s="243"/>
      <c r="Y318" s="243"/>
      <c r="Z318" s="243"/>
      <c r="AA318" s="250"/>
      <c r="AT318" s="251" t="s">
        <v>191</v>
      </c>
      <c r="AU318" s="251" t="s">
        <v>95</v>
      </c>
      <c r="AV318" s="11" t="s">
        <v>95</v>
      </c>
      <c r="AW318" s="11" t="s">
        <v>41</v>
      </c>
      <c r="AX318" s="11" t="s">
        <v>85</v>
      </c>
      <c r="AY318" s="251" t="s">
        <v>183</v>
      </c>
    </row>
    <row r="319" spans="2:51" s="11" customFormat="1" ht="16.5" customHeight="1">
      <c r="B319" s="242"/>
      <c r="C319" s="243"/>
      <c r="D319" s="243"/>
      <c r="E319" s="244" t="s">
        <v>23</v>
      </c>
      <c r="F319" s="261" t="s">
        <v>304</v>
      </c>
      <c r="G319" s="243"/>
      <c r="H319" s="243"/>
      <c r="I319" s="243"/>
      <c r="J319" s="243"/>
      <c r="K319" s="247">
        <v>6.671</v>
      </c>
      <c r="L319" s="243"/>
      <c r="M319" s="243"/>
      <c r="N319" s="243"/>
      <c r="O319" s="243"/>
      <c r="P319" s="243"/>
      <c r="Q319" s="243"/>
      <c r="R319" s="248"/>
      <c r="T319" s="249"/>
      <c r="U319" s="243"/>
      <c r="V319" s="243"/>
      <c r="W319" s="243"/>
      <c r="X319" s="243"/>
      <c r="Y319" s="243"/>
      <c r="Z319" s="243"/>
      <c r="AA319" s="250"/>
      <c r="AT319" s="251" t="s">
        <v>191</v>
      </c>
      <c r="AU319" s="251" t="s">
        <v>95</v>
      </c>
      <c r="AV319" s="11" t="s">
        <v>95</v>
      </c>
      <c r="AW319" s="11" t="s">
        <v>41</v>
      </c>
      <c r="AX319" s="11" t="s">
        <v>85</v>
      </c>
      <c r="AY319" s="251" t="s">
        <v>183</v>
      </c>
    </row>
    <row r="320" spans="2:51" s="11" customFormat="1" ht="16.5" customHeight="1">
      <c r="B320" s="242"/>
      <c r="C320" s="243"/>
      <c r="D320" s="243"/>
      <c r="E320" s="244" t="s">
        <v>23</v>
      </c>
      <c r="F320" s="261" t="s">
        <v>305</v>
      </c>
      <c r="G320" s="243"/>
      <c r="H320" s="243"/>
      <c r="I320" s="243"/>
      <c r="J320" s="243"/>
      <c r="K320" s="247">
        <v>89</v>
      </c>
      <c r="L320" s="243"/>
      <c r="M320" s="243"/>
      <c r="N320" s="243"/>
      <c r="O320" s="243"/>
      <c r="P320" s="243"/>
      <c r="Q320" s="243"/>
      <c r="R320" s="248"/>
      <c r="T320" s="249"/>
      <c r="U320" s="243"/>
      <c r="V320" s="243"/>
      <c r="W320" s="243"/>
      <c r="X320" s="243"/>
      <c r="Y320" s="243"/>
      <c r="Z320" s="243"/>
      <c r="AA320" s="250"/>
      <c r="AT320" s="251" t="s">
        <v>191</v>
      </c>
      <c r="AU320" s="251" t="s">
        <v>95</v>
      </c>
      <c r="AV320" s="11" t="s">
        <v>95</v>
      </c>
      <c r="AW320" s="11" t="s">
        <v>41</v>
      </c>
      <c r="AX320" s="11" t="s">
        <v>85</v>
      </c>
      <c r="AY320" s="251" t="s">
        <v>183</v>
      </c>
    </row>
    <row r="321" spans="2:51" s="13" customFormat="1" ht="16.5" customHeight="1">
      <c r="B321" s="262"/>
      <c r="C321" s="263"/>
      <c r="D321" s="263"/>
      <c r="E321" s="264" t="s">
        <v>23</v>
      </c>
      <c r="F321" s="265" t="s">
        <v>218</v>
      </c>
      <c r="G321" s="263"/>
      <c r="H321" s="263"/>
      <c r="I321" s="263"/>
      <c r="J321" s="263"/>
      <c r="K321" s="266">
        <v>109.403</v>
      </c>
      <c r="L321" s="263"/>
      <c r="M321" s="263"/>
      <c r="N321" s="263"/>
      <c r="O321" s="263"/>
      <c r="P321" s="263"/>
      <c r="Q321" s="263"/>
      <c r="R321" s="267"/>
      <c r="T321" s="268"/>
      <c r="U321" s="263"/>
      <c r="V321" s="263"/>
      <c r="W321" s="263"/>
      <c r="X321" s="263"/>
      <c r="Y321" s="263"/>
      <c r="Z321" s="263"/>
      <c r="AA321" s="269"/>
      <c r="AT321" s="270" t="s">
        <v>191</v>
      </c>
      <c r="AU321" s="270" t="s">
        <v>95</v>
      </c>
      <c r="AV321" s="13" t="s">
        <v>188</v>
      </c>
      <c r="AW321" s="13" t="s">
        <v>41</v>
      </c>
      <c r="AX321" s="13" t="s">
        <v>25</v>
      </c>
      <c r="AY321" s="270" t="s">
        <v>183</v>
      </c>
    </row>
    <row r="322" spans="2:65" s="1" customFormat="1" ht="25.5" customHeight="1">
      <c r="B322" s="49"/>
      <c r="C322" s="276" t="s">
        <v>470</v>
      </c>
      <c r="D322" s="276" t="s">
        <v>292</v>
      </c>
      <c r="E322" s="277" t="s">
        <v>471</v>
      </c>
      <c r="F322" s="278" t="s">
        <v>472</v>
      </c>
      <c r="G322" s="278"/>
      <c r="H322" s="278"/>
      <c r="I322" s="278"/>
      <c r="J322" s="279" t="s">
        <v>187</v>
      </c>
      <c r="K322" s="280">
        <v>1.205</v>
      </c>
      <c r="L322" s="281">
        <v>0</v>
      </c>
      <c r="M322" s="282"/>
      <c r="N322" s="283">
        <f>ROUND(L322*K322,2)</f>
        <v>0</v>
      </c>
      <c r="O322" s="238"/>
      <c r="P322" s="238"/>
      <c r="Q322" s="238"/>
      <c r="R322" s="51"/>
      <c r="T322" s="239" t="s">
        <v>23</v>
      </c>
      <c r="U322" s="59" t="s">
        <v>50</v>
      </c>
      <c r="V322" s="50"/>
      <c r="W322" s="240">
        <f>V322*K322</f>
        <v>0</v>
      </c>
      <c r="X322" s="240">
        <v>0.55</v>
      </c>
      <c r="Y322" s="240">
        <f>X322*K322</f>
        <v>0.6627500000000001</v>
      </c>
      <c r="Z322" s="240">
        <v>0</v>
      </c>
      <c r="AA322" s="241">
        <f>Z322*K322</f>
        <v>0</v>
      </c>
      <c r="AR322" s="25" t="s">
        <v>295</v>
      </c>
      <c r="AT322" s="25" t="s">
        <v>292</v>
      </c>
      <c r="AU322" s="25" t="s">
        <v>95</v>
      </c>
      <c r="AY322" s="25" t="s">
        <v>183</v>
      </c>
      <c r="BE322" s="156">
        <f>IF(U322="základní",N322,0)</f>
        <v>0</v>
      </c>
      <c r="BF322" s="156">
        <f>IF(U322="snížená",N322,0)</f>
        <v>0</v>
      </c>
      <c r="BG322" s="156">
        <f>IF(U322="zákl. přenesená",N322,0)</f>
        <v>0</v>
      </c>
      <c r="BH322" s="156">
        <f>IF(U322="sníž. přenesená",N322,0)</f>
        <v>0</v>
      </c>
      <c r="BI322" s="156">
        <f>IF(U322="nulová",N322,0)</f>
        <v>0</v>
      </c>
      <c r="BJ322" s="25" t="s">
        <v>25</v>
      </c>
      <c r="BK322" s="156">
        <f>ROUND(L322*K322,2)</f>
        <v>0</v>
      </c>
      <c r="BL322" s="25" t="s">
        <v>265</v>
      </c>
      <c r="BM322" s="25" t="s">
        <v>473</v>
      </c>
    </row>
    <row r="323" spans="2:51" s="11" customFormat="1" ht="16.5" customHeight="1">
      <c r="B323" s="242"/>
      <c r="C323" s="243"/>
      <c r="D323" s="243"/>
      <c r="E323" s="244" t="s">
        <v>23</v>
      </c>
      <c r="F323" s="245" t="s">
        <v>474</v>
      </c>
      <c r="G323" s="246"/>
      <c r="H323" s="246"/>
      <c r="I323" s="246"/>
      <c r="J323" s="243"/>
      <c r="K323" s="247">
        <v>1.205</v>
      </c>
      <c r="L323" s="243"/>
      <c r="M323" s="243"/>
      <c r="N323" s="243"/>
      <c r="O323" s="243"/>
      <c r="P323" s="243"/>
      <c r="Q323" s="243"/>
      <c r="R323" s="248"/>
      <c r="T323" s="249"/>
      <c r="U323" s="243"/>
      <c r="V323" s="243"/>
      <c r="W323" s="243"/>
      <c r="X323" s="243"/>
      <c r="Y323" s="243"/>
      <c r="Z323" s="243"/>
      <c r="AA323" s="250"/>
      <c r="AT323" s="251" t="s">
        <v>191</v>
      </c>
      <c r="AU323" s="251" t="s">
        <v>95</v>
      </c>
      <c r="AV323" s="11" t="s">
        <v>95</v>
      </c>
      <c r="AW323" s="11" t="s">
        <v>41</v>
      </c>
      <c r="AX323" s="11" t="s">
        <v>25</v>
      </c>
      <c r="AY323" s="251" t="s">
        <v>183</v>
      </c>
    </row>
    <row r="324" spans="2:65" s="1" customFormat="1" ht="25.5" customHeight="1">
      <c r="B324" s="49"/>
      <c r="C324" s="231" t="s">
        <v>475</v>
      </c>
      <c r="D324" s="231" t="s">
        <v>184</v>
      </c>
      <c r="E324" s="232" t="s">
        <v>476</v>
      </c>
      <c r="F324" s="233" t="s">
        <v>477</v>
      </c>
      <c r="G324" s="233"/>
      <c r="H324" s="233"/>
      <c r="I324" s="233"/>
      <c r="J324" s="234" t="s">
        <v>262</v>
      </c>
      <c r="K324" s="235">
        <v>112</v>
      </c>
      <c r="L324" s="236">
        <v>0</v>
      </c>
      <c r="M324" s="237"/>
      <c r="N324" s="238">
        <f>ROUND(L324*K324,2)</f>
        <v>0</v>
      </c>
      <c r="O324" s="238"/>
      <c r="P324" s="238"/>
      <c r="Q324" s="238"/>
      <c r="R324" s="51"/>
      <c r="T324" s="239" t="s">
        <v>23</v>
      </c>
      <c r="U324" s="59" t="s">
        <v>50</v>
      </c>
      <c r="V324" s="50"/>
      <c r="W324" s="240">
        <f>V324*K324</f>
        <v>0</v>
      </c>
      <c r="X324" s="240">
        <v>0</v>
      </c>
      <c r="Y324" s="240">
        <f>X324*K324</f>
        <v>0</v>
      </c>
      <c r="Z324" s="240">
        <v>0</v>
      </c>
      <c r="AA324" s="241">
        <f>Z324*K324</f>
        <v>0</v>
      </c>
      <c r="AR324" s="25" t="s">
        <v>265</v>
      </c>
      <c r="AT324" s="25" t="s">
        <v>184</v>
      </c>
      <c r="AU324" s="25" t="s">
        <v>95</v>
      </c>
      <c r="AY324" s="25" t="s">
        <v>183</v>
      </c>
      <c r="BE324" s="156">
        <f>IF(U324="základní",N324,0)</f>
        <v>0</v>
      </c>
      <c r="BF324" s="156">
        <f>IF(U324="snížená",N324,0)</f>
        <v>0</v>
      </c>
      <c r="BG324" s="156">
        <f>IF(U324="zákl. přenesená",N324,0)</f>
        <v>0</v>
      </c>
      <c r="BH324" s="156">
        <f>IF(U324="sníž. přenesená",N324,0)</f>
        <v>0</v>
      </c>
      <c r="BI324" s="156">
        <f>IF(U324="nulová",N324,0)</f>
        <v>0</v>
      </c>
      <c r="BJ324" s="25" t="s">
        <v>25</v>
      </c>
      <c r="BK324" s="156">
        <f>ROUND(L324*K324,2)</f>
        <v>0</v>
      </c>
      <c r="BL324" s="25" t="s">
        <v>265</v>
      </c>
      <c r="BM324" s="25" t="s">
        <v>478</v>
      </c>
    </row>
    <row r="325" spans="2:65" s="1" customFormat="1" ht="25.5" customHeight="1">
      <c r="B325" s="49"/>
      <c r="C325" s="276" t="s">
        <v>479</v>
      </c>
      <c r="D325" s="276" t="s">
        <v>292</v>
      </c>
      <c r="E325" s="277" t="s">
        <v>471</v>
      </c>
      <c r="F325" s="278" t="s">
        <v>472</v>
      </c>
      <c r="G325" s="278"/>
      <c r="H325" s="278"/>
      <c r="I325" s="278"/>
      <c r="J325" s="279" t="s">
        <v>187</v>
      </c>
      <c r="K325" s="280">
        <v>0.274</v>
      </c>
      <c r="L325" s="281">
        <v>0</v>
      </c>
      <c r="M325" s="282"/>
      <c r="N325" s="283">
        <f>ROUND(L325*K325,2)</f>
        <v>0</v>
      </c>
      <c r="O325" s="238"/>
      <c r="P325" s="238"/>
      <c r="Q325" s="238"/>
      <c r="R325" s="51"/>
      <c r="T325" s="239" t="s">
        <v>23</v>
      </c>
      <c r="U325" s="59" t="s">
        <v>50</v>
      </c>
      <c r="V325" s="50"/>
      <c r="W325" s="240">
        <f>V325*K325</f>
        <v>0</v>
      </c>
      <c r="X325" s="240">
        <v>0.55</v>
      </c>
      <c r="Y325" s="240">
        <f>X325*K325</f>
        <v>0.15070000000000003</v>
      </c>
      <c r="Z325" s="240">
        <v>0</v>
      </c>
      <c r="AA325" s="241">
        <f>Z325*K325</f>
        <v>0</v>
      </c>
      <c r="AR325" s="25" t="s">
        <v>295</v>
      </c>
      <c r="AT325" s="25" t="s">
        <v>292</v>
      </c>
      <c r="AU325" s="25" t="s">
        <v>95</v>
      </c>
      <c r="AY325" s="25" t="s">
        <v>183</v>
      </c>
      <c r="BE325" s="156">
        <f>IF(U325="základní",N325,0)</f>
        <v>0</v>
      </c>
      <c r="BF325" s="156">
        <f>IF(U325="snížená",N325,0)</f>
        <v>0</v>
      </c>
      <c r="BG325" s="156">
        <f>IF(U325="zákl. přenesená",N325,0)</f>
        <v>0</v>
      </c>
      <c r="BH325" s="156">
        <f>IF(U325="sníž. přenesená",N325,0)</f>
        <v>0</v>
      </c>
      <c r="BI325" s="156">
        <f>IF(U325="nulová",N325,0)</f>
        <v>0</v>
      </c>
      <c r="BJ325" s="25" t="s">
        <v>25</v>
      </c>
      <c r="BK325" s="156">
        <f>ROUND(L325*K325,2)</f>
        <v>0</v>
      </c>
      <c r="BL325" s="25" t="s">
        <v>265</v>
      </c>
      <c r="BM325" s="25" t="s">
        <v>480</v>
      </c>
    </row>
    <row r="326" spans="2:51" s="11" customFormat="1" ht="16.5" customHeight="1">
      <c r="B326" s="242"/>
      <c r="C326" s="243"/>
      <c r="D326" s="243"/>
      <c r="E326" s="244" t="s">
        <v>23</v>
      </c>
      <c r="F326" s="245" t="s">
        <v>481</v>
      </c>
      <c r="G326" s="246"/>
      <c r="H326" s="246"/>
      <c r="I326" s="246"/>
      <c r="J326" s="243"/>
      <c r="K326" s="247">
        <v>0.274</v>
      </c>
      <c r="L326" s="243"/>
      <c r="M326" s="243"/>
      <c r="N326" s="243"/>
      <c r="O326" s="243"/>
      <c r="P326" s="243"/>
      <c r="Q326" s="243"/>
      <c r="R326" s="248"/>
      <c r="T326" s="249"/>
      <c r="U326" s="243"/>
      <c r="V326" s="243"/>
      <c r="W326" s="243"/>
      <c r="X326" s="243"/>
      <c r="Y326" s="243"/>
      <c r="Z326" s="243"/>
      <c r="AA326" s="250"/>
      <c r="AT326" s="251" t="s">
        <v>191</v>
      </c>
      <c r="AU326" s="251" t="s">
        <v>95</v>
      </c>
      <c r="AV326" s="11" t="s">
        <v>95</v>
      </c>
      <c r="AW326" s="11" t="s">
        <v>41</v>
      </c>
      <c r="AX326" s="11" t="s">
        <v>25</v>
      </c>
      <c r="AY326" s="251" t="s">
        <v>183</v>
      </c>
    </row>
    <row r="327" spans="2:65" s="1" customFormat="1" ht="25.5" customHeight="1">
      <c r="B327" s="49"/>
      <c r="C327" s="231" t="s">
        <v>482</v>
      </c>
      <c r="D327" s="231" t="s">
        <v>184</v>
      </c>
      <c r="E327" s="232" t="s">
        <v>483</v>
      </c>
      <c r="F327" s="233" t="s">
        <v>484</v>
      </c>
      <c r="G327" s="233"/>
      <c r="H327" s="233"/>
      <c r="I327" s="233"/>
      <c r="J327" s="234" t="s">
        <v>187</v>
      </c>
      <c r="K327" s="235">
        <v>3.53</v>
      </c>
      <c r="L327" s="236">
        <v>0</v>
      </c>
      <c r="M327" s="237"/>
      <c r="N327" s="238">
        <f>ROUND(L327*K327,2)</f>
        <v>0</v>
      </c>
      <c r="O327" s="238"/>
      <c r="P327" s="238"/>
      <c r="Q327" s="238"/>
      <c r="R327" s="51"/>
      <c r="T327" s="239" t="s">
        <v>23</v>
      </c>
      <c r="U327" s="59" t="s">
        <v>50</v>
      </c>
      <c r="V327" s="50"/>
      <c r="W327" s="240">
        <f>V327*K327</f>
        <v>0</v>
      </c>
      <c r="X327" s="240">
        <v>0.02337</v>
      </c>
      <c r="Y327" s="240">
        <f>X327*K327</f>
        <v>0.08249609999999999</v>
      </c>
      <c r="Z327" s="240">
        <v>0</v>
      </c>
      <c r="AA327" s="241">
        <f>Z327*K327</f>
        <v>0</v>
      </c>
      <c r="AR327" s="25" t="s">
        <v>265</v>
      </c>
      <c r="AT327" s="25" t="s">
        <v>184</v>
      </c>
      <c r="AU327" s="25" t="s">
        <v>95</v>
      </c>
      <c r="AY327" s="25" t="s">
        <v>183</v>
      </c>
      <c r="BE327" s="156">
        <f>IF(U327="základní",N327,0)</f>
        <v>0</v>
      </c>
      <c r="BF327" s="156">
        <f>IF(U327="snížená",N327,0)</f>
        <v>0</v>
      </c>
      <c r="BG327" s="156">
        <f>IF(U327="zákl. přenesená",N327,0)</f>
        <v>0</v>
      </c>
      <c r="BH327" s="156">
        <f>IF(U327="sníž. přenesená",N327,0)</f>
        <v>0</v>
      </c>
      <c r="BI327" s="156">
        <f>IF(U327="nulová",N327,0)</f>
        <v>0</v>
      </c>
      <c r="BJ327" s="25" t="s">
        <v>25</v>
      </c>
      <c r="BK327" s="156">
        <f>ROUND(L327*K327,2)</f>
        <v>0</v>
      </c>
      <c r="BL327" s="25" t="s">
        <v>265</v>
      </c>
      <c r="BM327" s="25" t="s">
        <v>485</v>
      </c>
    </row>
    <row r="328" spans="2:51" s="12" customFormat="1" ht="16.5" customHeight="1">
      <c r="B328" s="252"/>
      <c r="C328" s="253"/>
      <c r="D328" s="253"/>
      <c r="E328" s="254" t="s">
        <v>23</v>
      </c>
      <c r="F328" s="255" t="s">
        <v>486</v>
      </c>
      <c r="G328" s="256"/>
      <c r="H328" s="256"/>
      <c r="I328" s="256"/>
      <c r="J328" s="253"/>
      <c r="K328" s="254" t="s">
        <v>23</v>
      </c>
      <c r="L328" s="253"/>
      <c r="M328" s="253"/>
      <c r="N328" s="253"/>
      <c r="O328" s="253"/>
      <c r="P328" s="253"/>
      <c r="Q328" s="253"/>
      <c r="R328" s="257"/>
      <c r="T328" s="258"/>
      <c r="U328" s="253"/>
      <c r="V328" s="253"/>
      <c r="W328" s="253"/>
      <c r="X328" s="253"/>
      <c r="Y328" s="253"/>
      <c r="Z328" s="253"/>
      <c r="AA328" s="259"/>
      <c r="AT328" s="260" t="s">
        <v>191</v>
      </c>
      <c r="AU328" s="260" t="s">
        <v>95</v>
      </c>
      <c r="AV328" s="12" t="s">
        <v>25</v>
      </c>
      <c r="AW328" s="12" t="s">
        <v>41</v>
      </c>
      <c r="AX328" s="12" t="s">
        <v>85</v>
      </c>
      <c r="AY328" s="260" t="s">
        <v>183</v>
      </c>
    </row>
    <row r="329" spans="2:51" s="11" customFormat="1" ht="16.5" customHeight="1">
      <c r="B329" s="242"/>
      <c r="C329" s="243"/>
      <c r="D329" s="243"/>
      <c r="E329" s="244" t="s">
        <v>23</v>
      </c>
      <c r="F329" s="261" t="s">
        <v>487</v>
      </c>
      <c r="G329" s="243"/>
      <c r="H329" s="243"/>
      <c r="I329" s="243"/>
      <c r="J329" s="243"/>
      <c r="K329" s="247">
        <v>1.182</v>
      </c>
      <c r="L329" s="243"/>
      <c r="M329" s="243"/>
      <c r="N329" s="243"/>
      <c r="O329" s="243"/>
      <c r="P329" s="243"/>
      <c r="Q329" s="243"/>
      <c r="R329" s="248"/>
      <c r="T329" s="249"/>
      <c r="U329" s="243"/>
      <c r="V329" s="243"/>
      <c r="W329" s="243"/>
      <c r="X329" s="243"/>
      <c r="Y329" s="243"/>
      <c r="Z329" s="243"/>
      <c r="AA329" s="250"/>
      <c r="AT329" s="251" t="s">
        <v>191</v>
      </c>
      <c r="AU329" s="251" t="s">
        <v>95</v>
      </c>
      <c r="AV329" s="11" t="s">
        <v>95</v>
      </c>
      <c r="AW329" s="11" t="s">
        <v>41</v>
      </c>
      <c r="AX329" s="11" t="s">
        <v>85</v>
      </c>
      <c r="AY329" s="251" t="s">
        <v>183</v>
      </c>
    </row>
    <row r="330" spans="2:51" s="11" customFormat="1" ht="16.5" customHeight="1">
      <c r="B330" s="242"/>
      <c r="C330" s="243"/>
      <c r="D330" s="243"/>
      <c r="E330" s="244" t="s">
        <v>23</v>
      </c>
      <c r="F330" s="261" t="s">
        <v>488</v>
      </c>
      <c r="G330" s="243"/>
      <c r="H330" s="243"/>
      <c r="I330" s="243"/>
      <c r="J330" s="243"/>
      <c r="K330" s="247">
        <v>0.269</v>
      </c>
      <c r="L330" s="243"/>
      <c r="M330" s="243"/>
      <c r="N330" s="243"/>
      <c r="O330" s="243"/>
      <c r="P330" s="243"/>
      <c r="Q330" s="243"/>
      <c r="R330" s="248"/>
      <c r="T330" s="249"/>
      <c r="U330" s="243"/>
      <c r="V330" s="243"/>
      <c r="W330" s="243"/>
      <c r="X330" s="243"/>
      <c r="Y330" s="243"/>
      <c r="Z330" s="243"/>
      <c r="AA330" s="250"/>
      <c r="AT330" s="251" t="s">
        <v>191</v>
      </c>
      <c r="AU330" s="251" t="s">
        <v>95</v>
      </c>
      <c r="AV330" s="11" t="s">
        <v>95</v>
      </c>
      <c r="AW330" s="11" t="s">
        <v>41</v>
      </c>
      <c r="AX330" s="11" t="s">
        <v>85</v>
      </c>
      <c r="AY330" s="251" t="s">
        <v>183</v>
      </c>
    </row>
    <row r="331" spans="2:51" s="11" customFormat="1" ht="16.5" customHeight="1">
      <c r="B331" s="242"/>
      <c r="C331" s="243"/>
      <c r="D331" s="243"/>
      <c r="E331" s="244" t="s">
        <v>23</v>
      </c>
      <c r="F331" s="261" t="s">
        <v>489</v>
      </c>
      <c r="G331" s="243"/>
      <c r="H331" s="243"/>
      <c r="I331" s="243"/>
      <c r="J331" s="243"/>
      <c r="K331" s="247">
        <v>2.079</v>
      </c>
      <c r="L331" s="243"/>
      <c r="M331" s="243"/>
      <c r="N331" s="243"/>
      <c r="O331" s="243"/>
      <c r="P331" s="243"/>
      <c r="Q331" s="243"/>
      <c r="R331" s="248"/>
      <c r="T331" s="249"/>
      <c r="U331" s="243"/>
      <c r="V331" s="243"/>
      <c r="W331" s="243"/>
      <c r="X331" s="243"/>
      <c r="Y331" s="243"/>
      <c r="Z331" s="243"/>
      <c r="AA331" s="250"/>
      <c r="AT331" s="251" t="s">
        <v>191</v>
      </c>
      <c r="AU331" s="251" t="s">
        <v>95</v>
      </c>
      <c r="AV331" s="11" t="s">
        <v>95</v>
      </c>
      <c r="AW331" s="11" t="s">
        <v>41</v>
      </c>
      <c r="AX331" s="11" t="s">
        <v>85</v>
      </c>
      <c r="AY331" s="251" t="s">
        <v>183</v>
      </c>
    </row>
    <row r="332" spans="2:51" s="13" customFormat="1" ht="16.5" customHeight="1">
      <c r="B332" s="262"/>
      <c r="C332" s="263"/>
      <c r="D332" s="263"/>
      <c r="E332" s="264" t="s">
        <v>23</v>
      </c>
      <c r="F332" s="265" t="s">
        <v>218</v>
      </c>
      <c r="G332" s="263"/>
      <c r="H332" s="263"/>
      <c r="I332" s="263"/>
      <c r="J332" s="263"/>
      <c r="K332" s="266">
        <v>3.53</v>
      </c>
      <c r="L332" s="263"/>
      <c r="M332" s="263"/>
      <c r="N332" s="263"/>
      <c r="O332" s="263"/>
      <c r="P332" s="263"/>
      <c r="Q332" s="263"/>
      <c r="R332" s="267"/>
      <c r="T332" s="268"/>
      <c r="U332" s="263"/>
      <c r="V332" s="263"/>
      <c r="W332" s="263"/>
      <c r="X332" s="263"/>
      <c r="Y332" s="263"/>
      <c r="Z332" s="263"/>
      <c r="AA332" s="269"/>
      <c r="AT332" s="270" t="s">
        <v>191</v>
      </c>
      <c r="AU332" s="270" t="s">
        <v>95</v>
      </c>
      <c r="AV332" s="13" t="s">
        <v>188</v>
      </c>
      <c r="AW332" s="13" t="s">
        <v>41</v>
      </c>
      <c r="AX332" s="13" t="s">
        <v>25</v>
      </c>
      <c r="AY332" s="270" t="s">
        <v>183</v>
      </c>
    </row>
    <row r="333" spans="2:65" s="1" customFormat="1" ht="25.5" customHeight="1">
      <c r="B333" s="49"/>
      <c r="C333" s="231" t="s">
        <v>490</v>
      </c>
      <c r="D333" s="231" t="s">
        <v>184</v>
      </c>
      <c r="E333" s="232" t="s">
        <v>483</v>
      </c>
      <c r="F333" s="233" t="s">
        <v>484</v>
      </c>
      <c r="G333" s="233"/>
      <c r="H333" s="233"/>
      <c r="I333" s="233"/>
      <c r="J333" s="234" t="s">
        <v>187</v>
      </c>
      <c r="K333" s="235">
        <v>5.209</v>
      </c>
      <c r="L333" s="236">
        <v>0</v>
      </c>
      <c r="M333" s="237"/>
      <c r="N333" s="238">
        <f>ROUND(L333*K333,2)</f>
        <v>0</v>
      </c>
      <c r="O333" s="238"/>
      <c r="P333" s="238"/>
      <c r="Q333" s="238"/>
      <c r="R333" s="51"/>
      <c r="T333" s="239" t="s">
        <v>23</v>
      </c>
      <c r="U333" s="59" t="s">
        <v>50</v>
      </c>
      <c r="V333" s="50"/>
      <c r="W333" s="240">
        <f>V333*K333</f>
        <v>0</v>
      </c>
      <c r="X333" s="240">
        <v>0.02337</v>
      </c>
      <c r="Y333" s="240">
        <f>X333*K333</f>
        <v>0.12173432999999999</v>
      </c>
      <c r="Z333" s="240">
        <v>0</v>
      </c>
      <c r="AA333" s="241">
        <f>Z333*K333</f>
        <v>0</v>
      </c>
      <c r="AR333" s="25" t="s">
        <v>265</v>
      </c>
      <c r="AT333" s="25" t="s">
        <v>184</v>
      </c>
      <c r="AU333" s="25" t="s">
        <v>95</v>
      </c>
      <c r="AY333" s="25" t="s">
        <v>183</v>
      </c>
      <c r="BE333" s="156">
        <f>IF(U333="základní",N333,0)</f>
        <v>0</v>
      </c>
      <c r="BF333" s="156">
        <f>IF(U333="snížená",N333,0)</f>
        <v>0</v>
      </c>
      <c r="BG333" s="156">
        <f>IF(U333="zákl. přenesená",N333,0)</f>
        <v>0</v>
      </c>
      <c r="BH333" s="156">
        <f>IF(U333="sníž. přenesená",N333,0)</f>
        <v>0</v>
      </c>
      <c r="BI333" s="156">
        <f>IF(U333="nulová",N333,0)</f>
        <v>0</v>
      </c>
      <c r="BJ333" s="25" t="s">
        <v>25</v>
      </c>
      <c r="BK333" s="156">
        <f>ROUND(L333*K333,2)</f>
        <v>0</v>
      </c>
      <c r="BL333" s="25" t="s">
        <v>265</v>
      </c>
      <c r="BM333" s="25" t="s">
        <v>491</v>
      </c>
    </row>
    <row r="334" spans="2:51" s="11" customFormat="1" ht="16.5" customHeight="1">
      <c r="B334" s="242"/>
      <c r="C334" s="243"/>
      <c r="D334" s="243"/>
      <c r="E334" s="244" t="s">
        <v>23</v>
      </c>
      <c r="F334" s="245" t="s">
        <v>343</v>
      </c>
      <c r="G334" s="246"/>
      <c r="H334" s="246"/>
      <c r="I334" s="246"/>
      <c r="J334" s="243"/>
      <c r="K334" s="247">
        <v>1.882</v>
      </c>
      <c r="L334" s="243"/>
      <c r="M334" s="243"/>
      <c r="N334" s="243"/>
      <c r="O334" s="243"/>
      <c r="P334" s="243"/>
      <c r="Q334" s="243"/>
      <c r="R334" s="248"/>
      <c r="T334" s="249"/>
      <c r="U334" s="243"/>
      <c r="V334" s="243"/>
      <c r="W334" s="243"/>
      <c r="X334" s="243"/>
      <c r="Y334" s="243"/>
      <c r="Z334" s="243"/>
      <c r="AA334" s="250"/>
      <c r="AT334" s="251" t="s">
        <v>191</v>
      </c>
      <c r="AU334" s="251" t="s">
        <v>95</v>
      </c>
      <c r="AV334" s="11" t="s">
        <v>95</v>
      </c>
      <c r="AW334" s="11" t="s">
        <v>41</v>
      </c>
      <c r="AX334" s="11" t="s">
        <v>85</v>
      </c>
      <c r="AY334" s="251" t="s">
        <v>183</v>
      </c>
    </row>
    <row r="335" spans="2:51" s="11" customFormat="1" ht="16.5" customHeight="1">
      <c r="B335" s="242"/>
      <c r="C335" s="243"/>
      <c r="D335" s="243"/>
      <c r="E335" s="244" t="s">
        <v>23</v>
      </c>
      <c r="F335" s="261" t="s">
        <v>344</v>
      </c>
      <c r="G335" s="243"/>
      <c r="H335" s="243"/>
      <c r="I335" s="243"/>
      <c r="J335" s="243"/>
      <c r="K335" s="247">
        <v>0.054</v>
      </c>
      <c r="L335" s="243"/>
      <c r="M335" s="243"/>
      <c r="N335" s="243"/>
      <c r="O335" s="243"/>
      <c r="P335" s="243"/>
      <c r="Q335" s="243"/>
      <c r="R335" s="248"/>
      <c r="T335" s="249"/>
      <c r="U335" s="243"/>
      <c r="V335" s="243"/>
      <c r="W335" s="243"/>
      <c r="X335" s="243"/>
      <c r="Y335" s="243"/>
      <c r="Z335" s="243"/>
      <c r="AA335" s="250"/>
      <c r="AT335" s="251" t="s">
        <v>191</v>
      </c>
      <c r="AU335" s="251" t="s">
        <v>95</v>
      </c>
      <c r="AV335" s="11" t="s">
        <v>95</v>
      </c>
      <c r="AW335" s="11" t="s">
        <v>41</v>
      </c>
      <c r="AX335" s="11" t="s">
        <v>85</v>
      </c>
      <c r="AY335" s="251" t="s">
        <v>183</v>
      </c>
    </row>
    <row r="336" spans="2:51" s="11" customFormat="1" ht="16.5" customHeight="1">
      <c r="B336" s="242"/>
      <c r="C336" s="243"/>
      <c r="D336" s="243"/>
      <c r="E336" s="244" t="s">
        <v>23</v>
      </c>
      <c r="F336" s="261" t="s">
        <v>345</v>
      </c>
      <c r="G336" s="243"/>
      <c r="H336" s="243"/>
      <c r="I336" s="243"/>
      <c r="J336" s="243"/>
      <c r="K336" s="247">
        <v>0.504</v>
      </c>
      <c r="L336" s="243"/>
      <c r="M336" s="243"/>
      <c r="N336" s="243"/>
      <c r="O336" s="243"/>
      <c r="P336" s="243"/>
      <c r="Q336" s="243"/>
      <c r="R336" s="248"/>
      <c r="T336" s="249"/>
      <c r="U336" s="243"/>
      <c r="V336" s="243"/>
      <c r="W336" s="243"/>
      <c r="X336" s="243"/>
      <c r="Y336" s="243"/>
      <c r="Z336" s="243"/>
      <c r="AA336" s="250"/>
      <c r="AT336" s="251" t="s">
        <v>191</v>
      </c>
      <c r="AU336" s="251" t="s">
        <v>95</v>
      </c>
      <c r="AV336" s="11" t="s">
        <v>95</v>
      </c>
      <c r="AW336" s="11" t="s">
        <v>41</v>
      </c>
      <c r="AX336" s="11" t="s">
        <v>85</v>
      </c>
      <c r="AY336" s="251" t="s">
        <v>183</v>
      </c>
    </row>
    <row r="337" spans="2:51" s="11" customFormat="1" ht="16.5" customHeight="1">
      <c r="B337" s="242"/>
      <c r="C337" s="243"/>
      <c r="D337" s="243"/>
      <c r="E337" s="244" t="s">
        <v>23</v>
      </c>
      <c r="F337" s="261" t="s">
        <v>346</v>
      </c>
      <c r="G337" s="243"/>
      <c r="H337" s="243"/>
      <c r="I337" s="243"/>
      <c r="J337" s="243"/>
      <c r="K337" s="247">
        <v>0.864</v>
      </c>
      <c r="L337" s="243"/>
      <c r="M337" s="243"/>
      <c r="N337" s="243"/>
      <c r="O337" s="243"/>
      <c r="P337" s="243"/>
      <c r="Q337" s="243"/>
      <c r="R337" s="248"/>
      <c r="T337" s="249"/>
      <c r="U337" s="243"/>
      <c r="V337" s="243"/>
      <c r="W337" s="243"/>
      <c r="X337" s="243"/>
      <c r="Y337" s="243"/>
      <c r="Z337" s="243"/>
      <c r="AA337" s="250"/>
      <c r="AT337" s="251" t="s">
        <v>191</v>
      </c>
      <c r="AU337" s="251" t="s">
        <v>95</v>
      </c>
      <c r="AV337" s="11" t="s">
        <v>95</v>
      </c>
      <c r="AW337" s="11" t="s">
        <v>41</v>
      </c>
      <c r="AX337" s="11" t="s">
        <v>85</v>
      </c>
      <c r="AY337" s="251" t="s">
        <v>183</v>
      </c>
    </row>
    <row r="338" spans="2:51" s="11" customFormat="1" ht="16.5" customHeight="1">
      <c r="B338" s="242"/>
      <c r="C338" s="243"/>
      <c r="D338" s="243"/>
      <c r="E338" s="244" t="s">
        <v>23</v>
      </c>
      <c r="F338" s="261" t="s">
        <v>347</v>
      </c>
      <c r="G338" s="243"/>
      <c r="H338" s="243"/>
      <c r="I338" s="243"/>
      <c r="J338" s="243"/>
      <c r="K338" s="247">
        <v>0.121</v>
      </c>
      <c r="L338" s="243"/>
      <c r="M338" s="243"/>
      <c r="N338" s="243"/>
      <c r="O338" s="243"/>
      <c r="P338" s="243"/>
      <c r="Q338" s="243"/>
      <c r="R338" s="248"/>
      <c r="T338" s="249"/>
      <c r="U338" s="243"/>
      <c r="V338" s="243"/>
      <c r="W338" s="243"/>
      <c r="X338" s="243"/>
      <c r="Y338" s="243"/>
      <c r="Z338" s="243"/>
      <c r="AA338" s="250"/>
      <c r="AT338" s="251" t="s">
        <v>191</v>
      </c>
      <c r="AU338" s="251" t="s">
        <v>95</v>
      </c>
      <c r="AV338" s="11" t="s">
        <v>95</v>
      </c>
      <c r="AW338" s="11" t="s">
        <v>41</v>
      </c>
      <c r="AX338" s="11" t="s">
        <v>85</v>
      </c>
      <c r="AY338" s="251" t="s">
        <v>183</v>
      </c>
    </row>
    <row r="339" spans="2:51" s="11" customFormat="1" ht="16.5" customHeight="1">
      <c r="B339" s="242"/>
      <c r="C339" s="243"/>
      <c r="D339" s="243"/>
      <c r="E339" s="244" t="s">
        <v>23</v>
      </c>
      <c r="F339" s="261" t="s">
        <v>348</v>
      </c>
      <c r="G339" s="243"/>
      <c r="H339" s="243"/>
      <c r="I339" s="243"/>
      <c r="J339" s="243"/>
      <c r="K339" s="247">
        <v>0.274</v>
      </c>
      <c r="L339" s="243"/>
      <c r="M339" s="243"/>
      <c r="N339" s="243"/>
      <c r="O339" s="243"/>
      <c r="P339" s="243"/>
      <c r="Q339" s="243"/>
      <c r="R339" s="248"/>
      <c r="T339" s="249"/>
      <c r="U339" s="243"/>
      <c r="V339" s="243"/>
      <c r="W339" s="243"/>
      <c r="X339" s="243"/>
      <c r="Y339" s="243"/>
      <c r="Z339" s="243"/>
      <c r="AA339" s="250"/>
      <c r="AT339" s="251" t="s">
        <v>191</v>
      </c>
      <c r="AU339" s="251" t="s">
        <v>95</v>
      </c>
      <c r="AV339" s="11" t="s">
        <v>95</v>
      </c>
      <c r="AW339" s="11" t="s">
        <v>41</v>
      </c>
      <c r="AX339" s="11" t="s">
        <v>85</v>
      </c>
      <c r="AY339" s="251" t="s">
        <v>183</v>
      </c>
    </row>
    <row r="340" spans="2:51" s="11" customFormat="1" ht="16.5" customHeight="1">
      <c r="B340" s="242"/>
      <c r="C340" s="243"/>
      <c r="D340" s="243"/>
      <c r="E340" s="244" t="s">
        <v>23</v>
      </c>
      <c r="F340" s="261" t="s">
        <v>349</v>
      </c>
      <c r="G340" s="243"/>
      <c r="H340" s="243"/>
      <c r="I340" s="243"/>
      <c r="J340" s="243"/>
      <c r="K340" s="247">
        <v>0.47</v>
      </c>
      <c r="L340" s="243"/>
      <c r="M340" s="243"/>
      <c r="N340" s="243"/>
      <c r="O340" s="243"/>
      <c r="P340" s="243"/>
      <c r="Q340" s="243"/>
      <c r="R340" s="248"/>
      <c r="T340" s="249"/>
      <c r="U340" s="243"/>
      <c r="V340" s="243"/>
      <c r="W340" s="243"/>
      <c r="X340" s="243"/>
      <c r="Y340" s="243"/>
      <c r="Z340" s="243"/>
      <c r="AA340" s="250"/>
      <c r="AT340" s="251" t="s">
        <v>191</v>
      </c>
      <c r="AU340" s="251" t="s">
        <v>95</v>
      </c>
      <c r="AV340" s="11" t="s">
        <v>95</v>
      </c>
      <c r="AW340" s="11" t="s">
        <v>41</v>
      </c>
      <c r="AX340" s="11" t="s">
        <v>85</v>
      </c>
      <c r="AY340" s="251" t="s">
        <v>183</v>
      </c>
    </row>
    <row r="341" spans="2:51" s="11" customFormat="1" ht="16.5" customHeight="1">
      <c r="B341" s="242"/>
      <c r="C341" s="243"/>
      <c r="D341" s="243"/>
      <c r="E341" s="244" t="s">
        <v>23</v>
      </c>
      <c r="F341" s="261" t="s">
        <v>350</v>
      </c>
      <c r="G341" s="243"/>
      <c r="H341" s="243"/>
      <c r="I341" s="243"/>
      <c r="J341" s="243"/>
      <c r="K341" s="247">
        <v>1.04</v>
      </c>
      <c r="L341" s="243"/>
      <c r="M341" s="243"/>
      <c r="N341" s="243"/>
      <c r="O341" s="243"/>
      <c r="P341" s="243"/>
      <c r="Q341" s="243"/>
      <c r="R341" s="248"/>
      <c r="T341" s="249"/>
      <c r="U341" s="243"/>
      <c r="V341" s="243"/>
      <c r="W341" s="243"/>
      <c r="X341" s="243"/>
      <c r="Y341" s="243"/>
      <c r="Z341" s="243"/>
      <c r="AA341" s="250"/>
      <c r="AT341" s="251" t="s">
        <v>191</v>
      </c>
      <c r="AU341" s="251" t="s">
        <v>95</v>
      </c>
      <c r="AV341" s="11" t="s">
        <v>95</v>
      </c>
      <c r="AW341" s="11" t="s">
        <v>41</v>
      </c>
      <c r="AX341" s="11" t="s">
        <v>85</v>
      </c>
      <c r="AY341" s="251" t="s">
        <v>183</v>
      </c>
    </row>
    <row r="342" spans="2:51" s="13" customFormat="1" ht="16.5" customHeight="1">
      <c r="B342" s="262"/>
      <c r="C342" s="263"/>
      <c r="D342" s="263"/>
      <c r="E342" s="264" t="s">
        <v>23</v>
      </c>
      <c r="F342" s="265" t="s">
        <v>218</v>
      </c>
      <c r="G342" s="263"/>
      <c r="H342" s="263"/>
      <c r="I342" s="263"/>
      <c r="J342" s="263"/>
      <c r="K342" s="266">
        <v>5.209</v>
      </c>
      <c r="L342" s="263"/>
      <c r="M342" s="263"/>
      <c r="N342" s="263"/>
      <c r="O342" s="263"/>
      <c r="P342" s="263"/>
      <c r="Q342" s="263"/>
      <c r="R342" s="267"/>
      <c r="T342" s="268"/>
      <c r="U342" s="263"/>
      <c r="V342" s="263"/>
      <c r="W342" s="263"/>
      <c r="X342" s="263"/>
      <c r="Y342" s="263"/>
      <c r="Z342" s="263"/>
      <c r="AA342" s="269"/>
      <c r="AT342" s="270" t="s">
        <v>191</v>
      </c>
      <c r="AU342" s="270" t="s">
        <v>95</v>
      </c>
      <c r="AV342" s="13" t="s">
        <v>188</v>
      </c>
      <c r="AW342" s="13" t="s">
        <v>41</v>
      </c>
      <c r="AX342" s="13" t="s">
        <v>25</v>
      </c>
      <c r="AY342" s="270" t="s">
        <v>183</v>
      </c>
    </row>
    <row r="343" spans="2:65" s="1" customFormat="1" ht="38.25" customHeight="1">
      <c r="B343" s="49"/>
      <c r="C343" s="231" t="s">
        <v>492</v>
      </c>
      <c r="D343" s="231" t="s">
        <v>184</v>
      </c>
      <c r="E343" s="232" t="s">
        <v>493</v>
      </c>
      <c r="F343" s="233" t="s">
        <v>494</v>
      </c>
      <c r="G343" s="233"/>
      <c r="H343" s="233"/>
      <c r="I343" s="233"/>
      <c r="J343" s="234" t="s">
        <v>354</v>
      </c>
      <c r="K343" s="235">
        <v>29</v>
      </c>
      <c r="L343" s="236">
        <v>0</v>
      </c>
      <c r="M343" s="237"/>
      <c r="N343" s="238">
        <f>ROUND(L343*K343,2)</f>
        <v>0</v>
      </c>
      <c r="O343" s="238"/>
      <c r="P343" s="238"/>
      <c r="Q343" s="238"/>
      <c r="R343" s="51"/>
      <c r="T343" s="239" t="s">
        <v>23</v>
      </c>
      <c r="U343" s="59" t="s">
        <v>50</v>
      </c>
      <c r="V343" s="50"/>
      <c r="W343" s="240">
        <f>V343*K343</f>
        <v>0</v>
      </c>
      <c r="X343" s="240">
        <v>4E-05</v>
      </c>
      <c r="Y343" s="240">
        <f>X343*K343</f>
        <v>0.00116</v>
      </c>
      <c r="Z343" s="240">
        <v>0</v>
      </c>
      <c r="AA343" s="241">
        <f>Z343*K343</f>
        <v>0</v>
      </c>
      <c r="AR343" s="25" t="s">
        <v>265</v>
      </c>
      <c r="AT343" s="25" t="s">
        <v>184</v>
      </c>
      <c r="AU343" s="25" t="s">
        <v>95</v>
      </c>
      <c r="AY343" s="25" t="s">
        <v>183</v>
      </c>
      <c r="BE343" s="156">
        <f>IF(U343="základní",N343,0)</f>
        <v>0</v>
      </c>
      <c r="BF343" s="156">
        <f>IF(U343="snížená",N343,0)</f>
        <v>0</v>
      </c>
      <c r="BG343" s="156">
        <f>IF(U343="zákl. přenesená",N343,0)</f>
        <v>0</v>
      </c>
      <c r="BH343" s="156">
        <f>IF(U343="sníž. přenesená",N343,0)</f>
        <v>0</v>
      </c>
      <c r="BI343" s="156">
        <f>IF(U343="nulová",N343,0)</f>
        <v>0</v>
      </c>
      <c r="BJ343" s="25" t="s">
        <v>25</v>
      </c>
      <c r="BK343" s="156">
        <f>ROUND(L343*K343,2)</f>
        <v>0</v>
      </c>
      <c r="BL343" s="25" t="s">
        <v>265</v>
      </c>
      <c r="BM343" s="25" t="s">
        <v>495</v>
      </c>
    </row>
    <row r="344" spans="2:51" s="12" customFormat="1" ht="16.5" customHeight="1">
      <c r="B344" s="252"/>
      <c r="C344" s="253"/>
      <c r="D344" s="253"/>
      <c r="E344" s="254" t="s">
        <v>23</v>
      </c>
      <c r="F344" s="255" t="s">
        <v>496</v>
      </c>
      <c r="G344" s="256"/>
      <c r="H344" s="256"/>
      <c r="I344" s="256"/>
      <c r="J344" s="253"/>
      <c r="K344" s="254" t="s">
        <v>23</v>
      </c>
      <c r="L344" s="253"/>
      <c r="M344" s="253"/>
      <c r="N344" s="253"/>
      <c r="O344" s="253"/>
      <c r="P344" s="253"/>
      <c r="Q344" s="253"/>
      <c r="R344" s="257"/>
      <c r="T344" s="258"/>
      <c r="U344" s="253"/>
      <c r="V344" s="253"/>
      <c r="W344" s="253"/>
      <c r="X344" s="253"/>
      <c r="Y344" s="253"/>
      <c r="Z344" s="253"/>
      <c r="AA344" s="259"/>
      <c r="AT344" s="260" t="s">
        <v>191</v>
      </c>
      <c r="AU344" s="260" t="s">
        <v>95</v>
      </c>
      <c r="AV344" s="12" t="s">
        <v>25</v>
      </c>
      <c r="AW344" s="12" t="s">
        <v>41</v>
      </c>
      <c r="AX344" s="12" t="s">
        <v>85</v>
      </c>
      <c r="AY344" s="260" t="s">
        <v>183</v>
      </c>
    </row>
    <row r="345" spans="2:51" s="11" customFormat="1" ht="16.5" customHeight="1">
      <c r="B345" s="242"/>
      <c r="C345" s="243"/>
      <c r="D345" s="243"/>
      <c r="E345" s="244" t="s">
        <v>23</v>
      </c>
      <c r="F345" s="261" t="s">
        <v>328</v>
      </c>
      <c r="G345" s="243"/>
      <c r="H345" s="243"/>
      <c r="I345" s="243"/>
      <c r="J345" s="243"/>
      <c r="K345" s="247">
        <v>29</v>
      </c>
      <c r="L345" s="243"/>
      <c r="M345" s="243"/>
      <c r="N345" s="243"/>
      <c r="O345" s="243"/>
      <c r="P345" s="243"/>
      <c r="Q345" s="243"/>
      <c r="R345" s="248"/>
      <c r="T345" s="249"/>
      <c r="U345" s="243"/>
      <c r="V345" s="243"/>
      <c r="W345" s="243"/>
      <c r="X345" s="243"/>
      <c r="Y345" s="243"/>
      <c r="Z345" s="243"/>
      <c r="AA345" s="250"/>
      <c r="AT345" s="251" t="s">
        <v>191</v>
      </c>
      <c r="AU345" s="251" t="s">
        <v>95</v>
      </c>
      <c r="AV345" s="11" t="s">
        <v>95</v>
      </c>
      <c r="AW345" s="11" t="s">
        <v>41</v>
      </c>
      <c r="AX345" s="11" t="s">
        <v>25</v>
      </c>
      <c r="AY345" s="251" t="s">
        <v>183</v>
      </c>
    </row>
    <row r="346" spans="2:65" s="1" customFormat="1" ht="25.5" customHeight="1">
      <c r="B346" s="49"/>
      <c r="C346" s="276" t="s">
        <v>497</v>
      </c>
      <c r="D346" s="276" t="s">
        <v>292</v>
      </c>
      <c r="E346" s="277" t="s">
        <v>498</v>
      </c>
      <c r="F346" s="278" t="s">
        <v>499</v>
      </c>
      <c r="G346" s="278"/>
      <c r="H346" s="278"/>
      <c r="I346" s="278"/>
      <c r="J346" s="279" t="s">
        <v>354</v>
      </c>
      <c r="K346" s="280">
        <v>3</v>
      </c>
      <c r="L346" s="281">
        <v>0</v>
      </c>
      <c r="M346" s="282"/>
      <c r="N346" s="283">
        <f>ROUND(L346*K346,2)</f>
        <v>0</v>
      </c>
      <c r="O346" s="238"/>
      <c r="P346" s="238"/>
      <c r="Q346" s="238"/>
      <c r="R346" s="51"/>
      <c r="T346" s="239" t="s">
        <v>23</v>
      </c>
      <c r="U346" s="59" t="s">
        <v>50</v>
      </c>
      <c r="V346" s="50"/>
      <c r="W346" s="240">
        <f>V346*K346</f>
        <v>0</v>
      </c>
      <c r="X346" s="240">
        <v>0.00029</v>
      </c>
      <c r="Y346" s="240">
        <f>X346*K346</f>
        <v>0.00087</v>
      </c>
      <c r="Z346" s="240">
        <v>0</v>
      </c>
      <c r="AA346" s="241">
        <f>Z346*K346</f>
        <v>0</v>
      </c>
      <c r="AR346" s="25" t="s">
        <v>295</v>
      </c>
      <c r="AT346" s="25" t="s">
        <v>292</v>
      </c>
      <c r="AU346" s="25" t="s">
        <v>95</v>
      </c>
      <c r="AY346" s="25" t="s">
        <v>183</v>
      </c>
      <c r="BE346" s="156">
        <f>IF(U346="základní",N346,0)</f>
        <v>0</v>
      </c>
      <c r="BF346" s="156">
        <f>IF(U346="snížená",N346,0)</f>
        <v>0</v>
      </c>
      <c r="BG346" s="156">
        <f>IF(U346="zákl. přenesená",N346,0)</f>
        <v>0</v>
      </c>
      <c r="BH346" s="156">
        <f>IF(U346="sníž. přenesená",N346,0)</f>
        <v>0</v>
      </c>
      <c r="BI346" s="156">
        <f>IF(U346="nulová",N346,0)</f>
        <v>0</v>
      </c>
      <c r="BJ346" s="25" t="s">
        <v>25</v>
      </c>
      <c r="BK346" s="156">
        <f>ROUND(L346*K346,2)</f>
        <v>0</v>
      </c>
      <c r="BL346" s="25" t="s">
        <v>265</v>
      </c>
      <c r="BM346" s="25" t="s">
        <v>500</v>
      </c>
    </row>
    <row r="347" spans="2:65" s="1" customFormat="1" ht="38.25" customHeight="1">
      <c r="B347" s="49"/>
      <c r="C347" s="231" t="s">
        <v>501</v>
      </c>
      <c r="D347" s="231" t="s">
        <v>184</v>
      </c>
      <c r="E347" s="232" t="s">
        <v>502</v>
      </c>
      <c r="F347" s="233" t="s">
        <v>503</v>
      </c>
      <c r="G347" s="233"/>
      <c r="H347" s="233"/>
      <c r="I347" s="233"/>
      <c r="J347" s="234" t="s">
        <v>354</v>
      </c>
      <c r="K347" s="235">
        <v>20</v>
      </c>
      <c r="L347" s="236">
        <v>0</v>
      </c>
      <c r="M347" s="237"/>
      <c r="N347" s="238">
        <f>ROUND(L347*K347,2)</f>
        <v>0</v>
      </c>
      <c r="O347" s="238"/>
      <c r="P347" s="238"/>
      <c r="Q347" s="238"/>
      <c r="R347" s="51"/>
      <c r="T347" s="239" t="s">
        <v>23</v>
      </c>
      <c r="U347" s="59" t="s">
        <v>50</v>
      </c>
      <c r="V347" s="50"/>
      <c r="W347" s="240">
        <f>V347*K347</f>
        <v>0</v>
      </c>
      <c r="X347" s="240">
        <v>4E-05</v>
      </c>
      <c r="Y347" s="240">
        <f>X347*K347</f>
        <v>0.0008</v>
      </c>
      <c r="Z347" s="240">
        <v>0</v>
      </c>
      <c r="AA347" s="241">
        <f>Z347*K347</f>
        <v>0</v>
      </c>
      <c r="AR347" s="25" t="s">
        <v>265</v>
      </c>
      <c r="AT347" s="25" t="s">
        <v>184</v>
      </c>
      <c r="AU347" s="25" t="s">
        <v>95</v>
      </c>
      <c r="AY347" s="25" t="s">
        <v>183</v>
      </c>
      <c r="BE347" s="156">
        <f>IF(U347="základní",N347,0)</f>
        <v>0</v>
      </c>
      <c r="BF347" s="156">
        <f>IF(U347="snížená",N347,0)</f>
        <v>0</v>
      </c>
      <c r="BG347" s="156">
        <f>IF(U347="zákl. přenesená",N347,0)</f>
        <v>0</v>
      </c>
      <c r="BH347" s="156">
        <f>IF(U347="sníž. přenesená",N347,0)</f>
        <v>0</v>
      </c>
      <c r="BI347" s="156">
        <f>IF(U347="nulová",N347,0)</f>
        <v>0</v>
      </c>
      <c r="BJ347" s="25" t="s">
        <v>25</v>
      </c>
      <c r="BK347" s="156">
        <f>ROUND(L347*K347,2)</f>
        <v>0</v>
      </c>
      <c r="BL347" s="25" t="s">
        <v>265</v>
      </c>
      <c r="BM347" s="25" t="s">
        <v>504</v>
      </c>
    </row>
    <row r="348" spans="2:51" s="12" customFormat="1" ht="16.5" customHeight="1">
      <c r="B348" s="252"/>
      <c r="C348" s="253"/>
      <c r="D348" s="253"/>
      <c r="E348" s="254" t="s">
        <v>23</v>
      </c>
      <c r="F348" s="255" t="s">
        <v>505</v>
      </c>
      <c r="G348" s="256"/>
      <c r="H348" s="256"/>
      <c r="I348" s="256"/>
      <c r="J348" s="253"/>
      <c r="K348" s="254" t="s">
        <v>23</v>
      </c>
      <c r="L348" s="253"/>
      <c r="M348" s="253"/>
      <c r="N348" s="253"/>
      <c r="O348" s="253"/>
      <c r="P348" s="253"/>
      <c r="Q348" s="253"/>
      <c r="R348" s="257"/>
      <c r="T348" s="258"/>
      <c r="U348" s="253"/>
      <c r="V348" s="253"/>
      <c r="W348" s="253"/>
      <c r="X348" s="253"/>
      <c r="Y348" s="253"/>
      <c r="Z348" s="253"/>
      <c r="AA348" s="259"/>
      <c r="AT348" s="260" t="s">
        <v>191</v>
      </c>
      <c r="AU348" s="260" t="s">
        <v>95</v>
      </c>
      <c r="AV348" s="12" t="s">
        <v>25</v>
      </c>
      <c r="AW348" s="12" t="s">
        <v>41</v>
      </c>
      <c r="AX348" s="12" t="s">
        <v>85</v>
      </c>
      <c r="AY348" s="260" t="s">
        <v>183</v>
      </c>
    </row>
    <row r="349" spans="2:51" s="11" customFormat="1" ht="16.5" customHeight="1">
      <c r="B349" s="242"/>
      <c r="C349" s="243"/>
      <c r="D349" s="243"/>
      <c r="E349" s="244" t="s">
        <v>23</v>
      </c>
      <c r="F349" s="261" t="s">
        <v>281</v>
      </c>
      <c r="G349" s="243"/>
      <c r="H349" s="243"/>
      <c r="I349" s="243"/>
      <c r="J349" s="243"/>
      <c r="K349" s="247">
        <v>20</v>
      </c>
      <c r="L349" s="243"/>
      <c r="M349" s="243"/>
      <c r="N349" s="243"/>
      <c r="O349" s="243"/>
      <c r="P349" s="243"/>
      <c r="Q349" s="243"/>
      <c r="R349" s="248"/>
      <c r="T349" s="249"/>
      <c r="U349" s="243"/>
      <c r="V349" s="243"/>
      <c r="W349" s="243"/>
      <c r="X349" s="243"/>
      <c r="Y349" s="243"/>
      <c r="Z349" s="243"/>
      <c r="AA349" s="250"/>
      <c r="AT349" s="251" t="s">
        <v>191</v>
      </c>
      <c r="AU349" s="251" t="s">
        <v>95</v>
      </c>
      <c r="AV349" s="11" t="s">
        <v>95</v>
      </c>
      <c r="AW349" s="11" t="s">
        <v>41</v>
      </c>
      <c r="AX349" s="11" t="s">
        <v>25</v>
      </c>
      <c r="AY349" s="251" t="s">
        <v>183</v>
      </c>
    </row>
    <row r="350" spans="2:65" s="1" customFormat="1" ht="25.5" customHeight="1">
      <c r="B350" s="49"/>
      <c r="C350" s="231" t="s">
        <v>506</v>
      </c>
      <c r="D350" s="231" t="s">
        <v>184</v>
      </c>
      <c r="E350" s="232" t="s">
        <v>507</v>
      </c>
      <c r="F350" s="233" t="s">
        <v>508</v>
      </c>
      <c r="G350" s="233"/>
      <c r="H350" s="233"/>
      <c r="I350" s="233"/>
      <c r="J350" s="234" t="s">
        <v>202</v>
      </c>
      <c r="K350" s="235">
        <v>4.255</v>
      </c>
      <c r="L350" s="236">
        <v>0</v>
      </c>
      <c r="M350" s="237"/>
      <c r="N350" s="238">
        <f>ROUND(L350*K350,2)</f>
        <v>0</v>
      </c>
      <c r="O350" s="238"/>
      <c r="P350" s="238"/>
      <c r="Q350" s="238"/>
      <c r="R350" s="51"/>
      <c r="T350" s="239" t="s">
        <v>23</v>
      </c>
      <c r="U350" s="59" t="s">
        <v>50</v>
      </c>
      <c r="V350" s="50"/>
      <c r="W350" s="240">
        <f>V350*K350</f>
        <v>0</v>
      </c>
      <c r="X350" s="240">
        <v>0</v>
      </c>
      <c r="Y350" s="240">
        <f>X350*K350</f>
        <v>0</v>
      </c>
      <c r="Z350" s="240">
        <v>0</v>
      </c>
      <c r="AA350" s="241">
        <f>Z350*K350</f>
        <v>0</v>
      </c>
      <c r="AR350" s="25" t="s">
        <v>265</v>
      </c>
      <c r="AT350" s="25" t="s">
        <v>184</v>
      </c>
      <c r="AU350" s="25" t="s">
        <v>95</v>
      </c>
      <c r="AY350" s="25" t="s">
        <v>183</v>
      </c>
      <c r="BE350" s="156">
        <f>IF(U350="základní",N350,0)</f>
        <v>0</v>
      </c>
      <c r="BF350" s="156">
        <f>IF(U350="snížená",N350,0)</f>
        <v>0</v>
      </c>
      <c r="BG350" s="156">
        <f>IF(U350="zákl. přenesená",N350,0)</f>
        <v>0</v>
      </c>
      <c r="BH350" s="156">
        <f>IF(U350="sníž. přenesená",N350,0)</f>
        <v>0</v>
      </c>
      <c r="BI350" s="156">
        <f>IF(U350="nulová",N350,0)</f>
        <v>0</v>
      </c>
      <c r="BJ350" s="25" t="s">
        <v>25</v>
      </c>
      <c r="BK350" s="156">
        <f>ROUND(L350*K350,2)</f>
        <v>0</v>
      </c>
      <c r="BL350" s="25" t="s">
        <v>265</v>
      </c>
      <c r="BM350" s="25" t="s">
        <v>509</v>
      </c>
    </row>
    <row r="351" spans="2:65" s="1" customFormat="1" ht="25.5" customHeight="1">
      <c r="B351" s="49"/>
      <c r="C351" s="231" t="s">
        <v>510</v>
      </c>
      <c r="D351" s="231" t="s">
        <v>184</v>
      </c>
      <c r="E351" s="232" t="s">
        <v>511</v>
      </c>
      <c r="F351" s="233" t="s">
        <v>512</v>
      </c>
      <c r="G351" s="233"/>
      <c r="H351" s="233"/>
      <c r="I351" s="233"/>
      <c r="J351" s="234" t="s">
        <v>202</v>
      </c>
      <c r="K351" s="235">
        <v>4.255</v>
      </c>
      <c r="L351" s="236">
        <v>0</v>
      </c>
      <c r="M351" s="237"/>
      <c r="N351" s="238">
        <f>ROUND(L351*K351,2)</f>
        <v>0</v>
      </c>
      <c r="O351" s="238"/>
      <c r="P351" s="238"/>
      <c r="Q351" s="238"/>
      <c r="R351" s="51"/>
      <c r="T351" s="239" t="s">
        <v>23</v>
      </c>
      <c r="U351" s="59" t="s">
        <v>50</v>
      </c>
      <c r="V351" s="50"/>
      <c r="W351" s="240">
        <f>V351*K351</f>
        <v>0</v>
      </c>
      <c r="X351" s="240">
        <v>0</v>
      </c>
      <c r="Y351" s="240">
        <f>X351*K351</f>
        <v>0</v>
      </c>
      <c r="Z351" s="240">
        <v>0</v>
      </c>
      <c r="AA351" s="241">
        <f>Z351*K351</f>
        <v>0</v>
      </c>
      <c r="AR351" s="25" t="s">
        <v>265</v>
      </c>
      <c r="AT351" s="25" t="s">
        <v>184</v>
      </c>
      <c r="AU351" s="25" t="s">
        <v>95</v>
      </c>
      <c r="AY351" s="25" t="s">
        <v>183</v>
      </c>
      <c r="BE351" s="156">
        <f>IF(U351="základní",N351,0)</f>
        <v>0</v>
      </c>
      <c r="BF351" s="156">
        <f>IF(U351="snížená",N351,0)</f>
        <v>0</v>
      </c>
      <c r="BG351" s="156">
        <f>IF(U351="zákl. přenesená",N351,0)</f>
        <v>0</v>
      </c>
      <c r="BH351" s="156">
        <f>IF(U351="sníž. přenesená",N351,0)</f>
        <v>0</v>
      </c>
      <c r="BI351" s="156">
        <f>IF(U351="nulová",N351,0)</f>
        <v>0</v>
      </c>
      <c r="BJ351" s="25" t="s">
        <v>25</v>
      </c>
      <c r="BK351" s="156">
        <f>ROUND(L351*K351,2)</f>
        <v>0</v>
      </c>
      <c r="BL351" s="25" t="s">
        <v>265</v>
      </c>
      <c r="BM351" s="25" t="s">
        <v>513</v>
      </c>
    </row>
    <row r="352" spans="2:63" s="10" customFormat="1" ht="29.85" customHeight="1">
      <c r="B352" s="218"/>
      <c r="C352" s="219"/>
      <c r="D352" s="228" t="s">
        <v>155</v>
      </c>
      <c r="E352" s="228"/>
      <c r="F352" s="228"/>
      <c r="G352" s="228"/>
      <c r="H352" s="228"/>
      <c r="I352" s="228"/>
      <c r="J352" s="228"/>
      <c r="K352" s="228"/>
      <c r="L352" s="228"/>
      <c r="M352" s="228"/>
      <c r="N352" s="271">
        <f>BK352</f>
        <v>0</v>
      </c>
      <c r="O352" s="272"/>
      <c r="P352" s="272"/>
      <c r="Q352" s="272"/>
      <c r="R352" s="221"/>
      <c r="T352" s="222"/>
      <c r="U352" s="219"/>
      <c r="V352" s="219"/>
      <c r="W352" s="223">
        <f>SUM(W353:W393)</f>
        <v>0</v>
      </c>
      <c r="X352" s="219"/>
      <c r="Y352" s="223">
        <f>SUM(Y353:Y393)</f>
        <v>0.405337</v>
      </c>
      <c r="Z352" s="219"/>
      <c r="AA352" s="224">
        <f>SUM(AA353:AA393)</f>
        <v>0</v>
      </c>
      <c r="AR352" s="225" t="s">
        <v>95</v>
      </c>
      <c r="AT352" s="226" t="s">
        <v>84</v>
      </c>
      <c r="AU352" s="226" t="s">
        <v>25</v>
      </c>
      <c r="AY352" s="225" t="s">
        <v>183</v>
      </c>
      <c r="BK352" s="227">
        <f>SUM(BK353:BK393)</f>
        <v>0</v>
      </c>
    </row>
    <row r="353" spans="2:65" s="1" customFormat="1" ht="38.25" customHeight="1">
      <c r="B353" s="49"/>
      <c r="C353" s="231" t="s">
        <v>514</v>
      </c>
      <c r="D353" s="231" t="s">
        <v>184</v>
      </c>
      <c r="E353" s="232" t="s">
        <v>515</v>
      </c>
      <c r="F353" s="233" t="s">
        <v>516</v>
      </c>
      <c r="G353" s="233"/>
      <c r="H353" s="233"/>
      <c r="I353" s="233"/>
      <c r="J353" s="234" t="s">
        <v>262</v>
      </c>
      <c r="K353" s="235">
        <v>17</v>
      </c>
      <c r="L353" s="236">
        <v>0</v>
      </c>
      <c r="M353" s="237"/>
      <c r="N353" s="238">
        <f>ROUND(L353*K353,2)</f>
        <v>0</v>
      </c>
      <c r="O353" s="238"/>
      <c r="P353" s="238"/>
      <c r="Q353" s="238"/>
      <c r="R353" s="51"/>
      <c r="T353" s="239" t="s">
        <v>23</v>
      </c>
      <c r="U353" s="59" t="s">
        <v>50</v>
      </c>
      <c r="V353" s="50"/>
      <c r="W353" s="240">
        <f>V353*K353</f>
        <v>0</v>
      </c>
      <c r="X353" s="240">
        <v>0.00147</v>
      </c>
      <c r="Y353" s="240">
        <f>X353*K353</f>
        <v>0.02499</v>
      </c>
      <c r="Z353" s="240">
        <v>0</v>
      </c>
      <c r="AA353" s="241">
        <f>Z353*K353</f>
        <v>0</v>
      </c>
      <c r="AR353" s="25" t="s">
        <v>265</v>
      </c>
      <c r="AT353" s="25" t="s">
        <v>184</v>
      </c>
      <c r="AU353" s="25" t="s">
        <v>95</v>
      </c>
      <c r="AY353" s="25" t="s">
        <v>183</v>
      </c>
      <c r="BE353" s="156">
        <f>IF(U353="základní",N353,0)</f>
        <v>0</v>
      </c>
      <c r="BF353" s="156">
        <f>IF(U353="snížená",N353,0)</f>
        <v>0</v>
      </c>
      <c r="BG353" s="156">
        <f>IF(U353="zákl. přenesená",N353,0)</f>
        <v>0</v>
      </c>
      <c r="BH353" s="156">
        <f>IF(U353="sníž. přenesená",N353,0)</f>
        <v>0</v>
      </c>
      <c r="BI353" s="156">
        <f>IF(U353="nulová",N353,0)</f>
        <v>0</v>
      </c>
      <c r="BJ353" s="25" t="s">
        <v>25</v>
      </c>
      <c r="BK353" s="156">
        <f>ROUND(L353*K353,2)</f>
        <v>0</v>
      </c>
      <c r="BL353" s="25" t="s">
        <v>265</v>
      </c>
      <c r="BM353" s="25" t="s">
        <v>517</v>
      </c>
    </row>
    <row r="354" spans="2:51" s="12" customFormat="1" ht="16.5" customHeight="1">
      <c r="B354" s="252"/>
      <c r="C354" s="253"/>
      <c r="D354" s="253"/>
      <c r="E354" s="254" t="s">
        <v>23</v>
      </c>
      <c r="F354" s="255" t="s">
        <v>518</v>
      </c>
      <c r="G354" s="256"/>
      <c r="H354" s="256"/>
      <c r="I354" s="256"/>
      <c r="J354" s="253"/>
      <c r="K354" s="254" t="s">
        <v>23</v>
      </c>
      <c r="L354" s="253"/>
      <c r="M354" s="253"/>
      <c r="N354" s="253"/>
      <c r="O354" s="253"/>
      <c r="P354" s="253"/>
      <c r="Q354" s="253"/>
      <c r="R354" s="257"/>
      <c r="T354" s="258"/>
      <c r="U354" s="253"/>
      <c r="V354" s="253"/>
      <c r="W354" s="253"/>
      <c r="X354" s="253"/>
      <c r="Y354" s="253"/>
      <c r="Z354" s="253"/>
      <c r="AA354" s="259"/>
      <c r="AT354" s="260" t="s">
        <v>191</v>
      </c>
      <c r="AU354" s="260" t="s">
        <v>95</v>
      </c>
      <c r="AV354" s="12" t="s">
        <v>25</v>
      </c>
      <c r="AW354" s="12" t="s">
        <v>41</v>
      </c>
      <c r="AX354" s="12" t="s">
        <v>85</v>
      </c>
      <c r="AY354" s="260" t="s">
        <v>183</v>
      </c>
    </row>
    <row r="355" spans="2:51" s="11" customFormat="1" ht="16.5" customHeight="1">
      <c r="B355" s="242"/>
      <c r="C355" s="243"/>
      <c r="D355" s="243"/>
      <c r="E355" s="244" t="s">
        <v>23</v>
      </c>
      <c r="F355" s="261" t="s">
        <v>269</v>
      </c>
      <c r="G355" s="243"/>
      <c r="H355" s="243"/>
      <c r="I355" s="243"/>
      <c r="J355" s="243"/>
      <c r="K355" s="247">
        <v>17</v>
      </c>
      <c r="L355" s="243"/>
      <c r="M355" s="243"/>
      <c r="N355" s="243"/>
      <c r="O355" s="243"/>
      <c r="P355" s="243"/>
      <c r="Q355" s="243"/>
      <c r="R355" s="248"/>
      <c r="T355" s="249"/>
      <c r="U355" s="243"/>
      <c r="V355" s="243"/>
      <c r="W355" s="243"/>
      <c r="X355" s="243"/>
      <c r="Y355" s="243"/>
      <c r="Z355" s="243"/>
      <c r="AA355" s="250"/>
      <c r="AT355" s="251" t="s">
        <v>191</v>
      </c>
      <c r="AU355" s="251" t="s">
        <v>95</v>
      </c>
      <c r="AV355" s="11" t="s">
        <v>95</v>
      </c>
      <c r="AW355" s="11" t="s">
        <v>41</v>
      </c>
      <c r="AX355" s="11" t="s">
        <v>25</v>
      </c>
      <c r="AY355" s="251" t="s">
        <v>183</v>
      </c>
    </row>
    <row r="356" spans="2:65" s="1" customFormat="1" ht="38.25" customHeight="1">
      <c r="B356" s="49"/>
      <c r="C356" s="231" t="s">
        <v>519</v>
      </c>
      <c r="D356" s="231" t="s">
        <v>184</v>
      </c>
      <c r="E356" s="232" t="s">
        <v>520</v>
      </c>
      <c r="F356" s="233" t="s">
        <v>521</v>
      </c>
      <c r="G356" s="233"/>
      <c r="H356" s="233"/>
      <c r="I356" s="233"/>
      <c r="J356" s="234" t="s">
        <v>262</v>
      </c>
      <c r="K356" s="235">
        <v>17.2</v>
      </c>
      <c r="L356" s="236">
        <v>0</v>
      </c>
      <c r="M356" s="237"/>
      <c r="N356" s="238">
        <f>ROUND(L356*K356,2)</f>
        <v>0</v>
      </c>
      <c r="O356" s="238"/>
      <c r="P356" s="238"/>
      <c r="Q356" s="238"/>
      <c r="R356" s="51"/>
      <c r="T356" s="239" t="s">
        <v>23</v>
      </c>
      <c r="U356" s="59" t="s">
        <v>50</v>
      </c>
      <c r="V356" s="50"/>
      <c r="W356" s="240">
        <f>V356*K356</f>
        <v>0</v>
      </c>
      <c r="X356" s="240">
        <v>0.00278</v>
      </c>
      <c r="Y356" s="240">
        <f>X356*K356</f>
        <v>0.047816</v>
      </c>
      <c r="Z356" s="240">
        <v>0</v>
      </c>
      <c r="AA356" s="241">
        <f>Z356*K356</f>
        <v>0</v>
      </c>
      <c r="AR356" s="25" t="s">
        <v>265</v>
      </c>
      <c r="AT356" s="25" t="s">
        <v>184</v>
      </c>
      <c r="AU356" s="25" t="s">
        <v>95</v>
      </c>
      <c r="AY356" s="25" t="s">
        <v>183</v>
      </c>
      <c r="BE356" s="156">
        <f>IF(U356="základní",N356,0)</f>
        <v>0</v>
      </c>
      <c r="BF356" s="156">
        <f>IF(U356="snížená",N356,0)</f>
        <v>0</v>
      </c>
      <c r="BG356" s="156">
        <f>IF(U356="zákl. přenesená",N356,0)</f>
        <v>0</v>
      </c>
      <c r="BH356" s="156">
        <f>IF(U356="sníž. přenesená",N356,0)</f>
        <v>0</v>
      </c>
      <c r="BI356" s="156">
        <f>IF(U356="nulová",N356,0)</f>
        <v>0</v>
      </c>
      <c r="BJ356" s="25" t="s">
        <v>25</v>
      </c>
      <c r="BK356" s="156">
        <f>ROUND(L356*K356,2)</f>
        <v>0</v>
      </c>
      <c r="BL356" s="25" t="s">
        <v>265</v>
      </c>
      <c r="BM356" s="25" t="s">
        <v>522</v>
      </c>
    </row>
    <row r="357" spans="2:51" s="12" customFormat="1" ht="16.5" customHeight="1">
      <c r="B357" s="252"/>
      <c r="C357" s="253"/>
      <c r="D357" s="253"/>
      <c r="E357" s="254" t="s">
        <v>23</v>
      </c>
      <c r="F357" s="255" t="s">
        <v>523</v>
      </c>
      <c r="G357" s="256"/>
      <c r="H357" s="256"/>
      <c r="I357" s="256"/>
      <c r="J357" s="253"/>
      <c r="K357" s="254" t="s">
        <v>23</v>
      </c>
      <c r="L357" s="253"/>
      <c r="M357" s="253"/>
      <c r="N357" s="253"/>
      <c r="O357" s="253"/>
      <c r="P357" s="253"/>
      <c r="Q357" s="253"/>
      <c r="R357" s="257"/>
      <c r="T357" s="258"/>
      <c r="U357" s="253"/>
      <c r="V357" s="253"/>
      <c r="W357" s="253"/>
      <c r="X357" s="253"/>
      <c r="Y357" s="253"/>
      <c r="Z357" s="253"/>
      <c r="AA357" s="259"/>
      <c r="AT357" s="260" t="s">
        <v>191</v>
      </c>
      <c r="AU357" s="260" t="s">
        <v>95</v>
      </c>
      <c r="AV357" s="12" t="s">
        <v>25</v>
      </c>
      <c r="AW357" s="12" t="s">
        <v>41</v>
      </c>
      <c r="AX357" s="12" t="s">
        <v>85</v>
      </c>
      <c r="AY357" s="260" t="s">
        <v>183</v>
      </c>
    </row>
    <row r="358" spans="2:51" s="11" customFormat="1" ht="16.5" customHeight="1">
      <c r="B358" s="242"/>
      <c r="C358" s="243"/>
      <c r="D358" s="243"/>
      <c r="E358" s="244" t="s">
        <v>23</v>
      </c>
      <c r="F358" s="261" t="s">
        <v>524</v>
      </c>
      <c r="G358" s="243"/>
      <c r="H358" s="243"/>
      <c r="I358" s="243"/>
      <c r="J358" s="243"/>
      <c r="K358" s="247">
        <v>17.2</v>
      </c>
      <c r="L358" s="243"/>
      <c r="M358" s="243"/>
      <c r="N358" s="243"/>
      <c r="O358" s="243"/>
      <c r="P358" s="243"/>
      <c r="Q358" s="243"/>
      <c r="R358" s="248"/>
      <c r="T358" s="249"/>
      <c r="U358" s="243"/>
      <c r="V358" s="243"/>
      <c r="W358" s="243"/>
      <c r="X358" s="243"/>
      <c r="Y358" s="243"/>
      <c r="Z358" s="243"/>
      <c r="AA358" s="250"/>
      <c r="AT358" s="251" t="s">
        <v>191</v>
      </c>
      <c r="AU358" s="251" t="s">
        <v>95</v>
      </c>
      <c r="AV358" s="11" t="s">
        <v>95</v>
      </c>
      <c r="AW358" s="11" t="s">
        <v>41</v>
      </c>
      <c r="AX358" s="11" t="s">
        <v>25</v>
      </c>
      <c r="AY358" s="251" t="s">
        <v>183</v>
      </c>
    </row>
    <row r="359" spans="2:65" s="1" customFormat="1" ht="25.5" customHeight="1">
      <c r="B359" s="49"/>
      <c r="C359" s="231" t="s">
        <v>525</v>
      </c>
      <c r="D359" s="231" t="s">
        <v>184</v>
      </c>
      <c r="E359" s="232" t="s">
        <v>526</v>
      </c>
      <c r="F359" s="233" t="s">
        <v>527</v>
      </c>
      <c r="G359" s="233"/>
      <c r="H359" s="233"/>
      <c r="I359" s="233"/>
      <c r="J359" s="234" t="s">
        <v>262</v>
      </c>
      <c r="K359" s="235">
        <v>13</v>
      </c>
      <c r="L359" s="236">
        <v>0</v>
      </c>
      <c r="M359" s="237"/>
      <c r="N359" s="238">
        <f>ROUND(L359*K359,2)</f>
        <v>0</v>
      </c>
      <c r="O359" s="238"/>
      <c r="P359" s="238"/>
      <c r="Q359" s="238"/>
      <c r="R359" s="51"/>
      <c r="T359" s="239" t="s">
        <v>23</v>
      </c>
      <c r="U359" s="59" t="s">
        <v>50</v>
      </c>
      <c r="V359" s="50"/>
      <c r="W359" s="240">
        <f>V359*K359</f>
        <v>0</v>
      </c>
      <c r="X359" s="240">
        <v>0.00127</v>
      </c>
      <c r="Y359" s="240">
        <f>X359*K359</f>
        <v>0.01651</v>
      </c>
      <c r="Z359" s="240">
        <v>0</v>
      </c>
      <c r="AA359" s="241">
        <f>Z359*K359</f>
        <v>0</v>
      </c>
      <c r="AR359" s="25" t="s">
        <v>265</v>
      </c>
      <c r="AT359" s="25" t="s">
        <v>184</v>
      </c>
      <c r="AU359" s="25" t="s">
        <v>95</v>
      </c>
      <c r="AY359" s="25" t="s">
        <v>183</v>
      </c>
      <c r="BE359" s="156">
        <f>IF(U359="základní",N359,0)</f>
        <v>0</v>
      </c>
      <c r="BF359" s="156">
        <f>IF(U359="snížená",N359,0)</f>
        <v>0</v>
      </c>
      <c r="BG359" s="156">
        <f>IF(U359="zákl. přenesená",N359,0)</f>
        <v>0</v>
      </c>
      <c r="BH359" s="156">
        <f>IF(U359="sníž. přenesená",N359,0)</f>
        <v>0</v>
      </c>
      <c r="BI359" s="156">
        <f>IF(U359="nulová",N359,0)</f>
        <v>0</v>
      </c>
      <c r="BJ359" s="25" t="s">
        <v>25</v>
      </c>
      <c r="BK359" s="156">
        <f>ROUND(L359*K359,2)</f>
        <v>0</v>
      </c>
      <c r="BL359" s="25" t="s">
        <v>265</v>
      </c>
      <c r="BM359" s="25" t="s">
        <v>528</v>
      </c>
    </row>
    <row r="360" spans="2:51" s="11" customFormat="1" ht="16.5" customHeight="1">
      <c r="B360" s="242"/>
      <c r="C360" s="243"/>
      <c r="D360" s="243"/>
      <c r="E360" s="244" t="s">
        <v>23</v>
      </c>
      <c r="F360" s="245" t="s">
        <v>529</v>
      </c>
      <c r="G360" s="246"/>
      <c r="H360" s="246"/>
      <c r="I360" s="246"/>
      <c r="J360" s="243"/>
      <c r="K360" s="247">
        <v>1.7</v>
      </c>
      <c r="L360" s="243"/>
      <c r="M360" s="243"/>
      <c r="N360" s="243"/>
      <c r="O360" s="243"/>
      <c r="P360" s="243"/>
      <c r="Q360" s="243"/>
      <c r="R360" s="248"/>
      <c r="T360" s="249"/>
      <c r="U360" s="243"/>
      <c r="V360" s="243"/>
      <c r="W360" s="243"/>
      <c r="X360" s="243"/>
      <c r="Y360" s="243"/>
      <c r="Z360" s="243"/>
      <c r="AA360" s="250"/>
      <c r="AT360" s="251" t="s">
        <v>191</v>
      </c>
      <c r="AU360" s="251" t="s">
        <v>95</v>
      </c>
      <c r="AV360" s="11" t="s">
        <v>95</v>
      </c>
      <c r="AW360" s="11" t="s">
        <v>41</v>
      </c>
      <c r="AX360" s="11" t="s">
        <v>85</v>
      </c>
      <c r="AY360" s="251" t="s">
        <v>183</v>
      </c>
    </row>
    <row r="361" spans="2:51" s="11" customFormat="1" ht="16.5" customHeight="1">
      <c r="B361" s="242"/>
      <c r="C361" s="243"/>
      <c r="D361" s="243"/>
      <c r="E361" s="244" t="s">
        <v>23</v>
      </c>
      <c r="F361" s="261" t="s">
        <v>530</v>
      </c>
      <c r="G361" s="243"/>
      <c r="H361" s="243"/>
      <c r="I361" s="243"/>
      <c r="J361" s="243"/>
      <c r="K361" s="247">
        <v>7.35</v>
      </c>
      <c r="L361" s="243"/>
      <c r="M361" s="243"/>
      <c r="N361" s="243"/>
      <c r="O361" s="243"/>
      <c r="P361" s="243"/>
      <c r="Q361" s="243"/>
      <c r="R361" s="248"/>
      <c r="T361" s="249"/>
      <c r="U361" s="243"/>
      <c r="V361" s="243"/>
      <c r="W361" s="243"/>
      <c r="X361" s="243"/>
      <c r="Y361" s="243"/>
      <c r="Z361" s="243"/>
      <c r="AA361" s="250"/>
      <c r="AT361" s="251" t="s">
        <v>191</v>
      </c>
      <c r="AU361" s="251" t="s">
        <v>95</v>
      </c>
      <c r="AV361" s="11" t="s">
        <v>95</v>
      </c>
      <c r="AW361" s="11" t="s">
        <v>41</v>
      </c>
      <c r="AX361" s="11" t="s">
        <v>85</v>
      </c>
      <c r="AY361" s="251" t="s">
        <v>183</v>
      </c>
    </row>
    <row r="362" spans="2:51" s="11" customFormat="1" ht="16.5" customHeight="1">
      <c r="B362" s="242"/>
      <c r="C362" s="243"/>
      <c r="D362" s="243"/>
      <c r="E362" s="244" t="s">
        <v>23</v>
      </c>
      <c r="F362" s="261" t="s">
        <v>531</v>
      </c>
      <c r="G362" s="243"/>
      <c r="H362" s="243"/>
      <c r="I362" s="243"/>
      <c r="J362" s="243"/>
      <c r="K362" s="247">
        <v>3.3</v>
      </c>
      <c r="L362" s="243"/>
      <c r="M362" s="243"/>
      <c r="N362" s="243"/>
      <c r="O362" s="243"/>
      <c r="P362" s="243"/>
      <c r="Q362" s="243"/>
      <c r="R362" s="248"/>
      <c r="T362" s="249"/>
      <c r="U362" s="243"/>
      <c r="V362" s="243"/>
      <c r="W362" s="243"/>
      <c r="X362" s="243"/>
      <c r="Y362" s="243"/>
      <c r="Z362" s="243"/>
      <c r="AA362" s="250"/>
      <c r="AT362" s="251" t="s">
        <v>191</v>
      </c>
      <c r="AU362" s="251" t="s">
        <v>95</v>
      </c>
      <c r="AV362" s="11" t="s">
        <v>95</v>
      </c>
      <c r="AW362" s="11" t="s">
        <v>41</v>
      </c>
      <c r="AX362" s="11" t="s">
        <v>85</v>
      </c>
      <c r="AY362" s="251" t="s">
        <v>183</v>
      </c>
    </row>
    <row r="363" spans="2:51" s="11" customFormat="1" ht="16.5" customHeight="1">
      <c r="B363" s="242"/>
      <c r="C363" s="243"/>
      <c r="D363" s="243"/>
      <c r="E363" s="244" t="s">
        <v>23</v>
      </c>
      <c r="F363" s="261" t="s">
        <v>532</v>
      </c>
      <c r="G363" s="243"/>
      <c r="H363" s="243"/>
      <c r="I363" s="243"/>
      <c r="J363" s="243"/>
      <c r="K363" s="247">
        <v>0.65</v>
      </c>
      <c r="L363" s="243"/>
      <c r="M363" s="243"/>
      <c r="N363" s="243"/>
      <c r="O363" s="243"/>
      <c r="P363" s="243"/>
      <c r="Q363" s="243"/>
      <c r="R363" s="248"/>
      <c r="T363" s="249"/>
      <c r="U363" s="243"/>
      <c r="V363" s="243"/>
      <c r="W363" s="243"/>
      <c r="X363" s="243"/>
      <c r="Y363" s="243"/>
      <c r="Z363" s="243"/>
      <c r="AA363" s="250"/>
      <c r="AT363" s="251" t="s">
        <v>191</v>
      </c>
      <c r="AU363" s="251" t="s">
        <v>95</v>
      </c>
      <c r="AV363" s="11" t="s">
        <v>95</v>
      </c>
      <c r="AW363" s="11" t="s">
        <v>41</v>
      </c>
      <c r="AX363" s="11" t="s">
        <v>85</v>
      </c>
      <c r="AY363" s="251" t="s">
        <v>183</v>
      </c>
    </row>
    <row r="364" spans="2:51" s="13" customFormat="1" ht="16.5" customHeight="1">
      <c r="B364" s="262"/>
      <c r="C364" s="263"/>
      <c r="D364" s="263"/>
      <c r="E364" s="264" t="s">
        <v>23</v>
      </c>
      <c r="F364" s="265" t="s">
        <v>218</v>
      </c>
      <c r="G364" s="263"/>
      <c r="H364" s="263"/>
      <c r="I364" s="263"/>
      <c r="J364" s="263"/>
      <c r="K364" s="266">
        <v>13</v>
      </c>
      <c r="L364" s="263"/>
      <c r="M364" s="263"/>
      <c r="N364" s="263"/>
      <c r="O364" s="263"/>
      <c r="P364" s="263"/>
      <c r="Q364" s="263"/>
      <c r="R364" s="267"/>
      <c r="T364" s="268"/>
      <c r="U364" s="263"/>
      <c r="V364" s="263"/>
      <c r="W364" s="263"/>
      <c r="X364" s="263"/>
      <c r="Y364" s="263"/>
      <c r="Z364" s="263"/>
      <c r="AA364" s="269"/>
      <c r="AT364" s="270" t="s">
        <v>191</v>
      </c>
      <c r="AU364" s="270" t="s">
        <v>95</v>
      </c>
      <c r="AV364" s="13" t="s">
        <v>188</v>
      </c>
      <c r="AW364" s="13" t="s">
        <v>41</v>
      </c>
      <c r="AX364" s="13" t="s">
        <v>25</v>
      </c>
      <c r="AY364" s="270" t="s">
        <v>183</v>
      </c>
    </row>
    <row r="365" spans="2:65" s="1" customFormat="1" ht="25.5" customHeight="1">
      <c r="B365" s="49"/>
      <c r="C365" s="231" t="s">
        <v>533</v>
      </c>
      <c r="D365" s="231" t="s">
        <v>184</v>
      </c>
      <c r="E365" s="232" t="s">
        <v>534</v>
      </c>
      <c r="F365" s="233" t="s">
        <v>535</v>
      </c>
      <c r="G365" s="233"/>
      <c r="H365" s="233"/>
      <c r="I365" s="233"/>
      <c r="J365" s="234" t="s">
        <v>262</v>
      </c>
      <c r="K365" s="235">
        <v>49</v>
      </c>
      <c r="L365" s="236">
        <v>0</v>
      </c>
      <c r="M365" s="237"/>
      <c r="N365" s="238">
        <f>ROUND(L365*K365,2)</f>
        <v>0</v>
      </c>
      <c r="O365" s="238"/>
      <c r="P365" s="238"/>
      <c r="Q365" s="238"/>
      <c r="R365" s="51"/>
      <c r="T365" s="239" t="s">
        <v>23</v>
      </c>
      <c r="U365" s="59" t="s">
        <v>50</v>
      </c>
      <c r="V365" s="50"/>
      <c r="W365" s="240">
        <f>V365*K365</f>
        <v>0</v>
      </c>
      <c r="X365" s="240">
        <v>0.00333</v>
      </c>
      <c r="Y365" s="240">
        <f>X365*K365</f>
        <v>0.16317</v>
      </c>
      <c r="Z365" s="240">
        <v>0</v>
      </c>
      <c r="AA365" s="241">
        <f>Z365*K365</f>
        <v>0</v>
      </c>
      <c r="AR365" s="25" t="s">
        <v>265</v>
      </c>
      <c r="AT365" s="25" t="s">
        <v>184</v>
      </c>
      <c r="AU365" s="25" t="s">
        <v>95</v>
      </c>
      <c r="AY365" s="25" t="s">
        <v>183</v>
      </c>
      <c r="BE365" s="156">
        <f>IF(U365="základní",N365,0)</f>
        <v>0</v>
      </c>
      <c r="BF365" s="156">
        <f>IF(U365="snížená",N365,0)</f>
        <v>0</v>
      </c>
      <c r="BG365" s="156">
        <f>IF(U365="zákl. přenesená",N365,0)</f>
        <v>0</v>
      </c>
      <c r="BH365" s="156">
        <f>IF(U365="sníž. přenesená",N365,0)</f>
        <v>0</v>
      </c>
      <c r="BI365" s="156">
        <f>IF(U365="nulová",N365,0)</f>
        <v>0</v>
      </c>
      <c r="BJ365" s="25" t="s">
        <v>25</v>
      </c>
      <c r="BK365" s="156">
        <f>ROUND(L365*K365,2)</f>
        <v>0</v>
      </c>
      <c r="BL365" s="25" t="s">
        <v>265</v>
      </c>
      <c r="BM365" s="25" t="s">
        <v>536</v>
      </c>
    </row>
    <row r="366" spans="2:51" s="12" customFormat="1" ht="16.5" customHeight="1">
      <c r="B366" s="252"/>
      <c r="C366" s="253"/>
      <c r="D366" s="253"/>
      <c r="E366" s="254" t="s">
        <v>23</v>
      </c>
      <c r="F366" s="255" t="s">
        <v>537</v>
      </c>
      <c r="G366" s="256"/>
      <c r="H366" s="256"/>
      <c r="I366" s="256"/>
      <c r="J366" s="253"/>
      <c r="K366" s="254" t="s">
        <v>23</v>
      </c>
      <c r="L366" s="253"/>
      <c r="M366" s="253"/>
      <c r="N366" s="253"/>
      <c r="O366" s="253"/>
      <c r="P366" s="253"/>
      <c r="Q366" s="253"/>
      <c r="R366" s="257"/>
      <c r="T366" s="258"/>
      <c r="U366" s="253"/>
      <c r="V366" s="253"/>
      <c r="W366" s="253"/>
      <c r="X366" s="253"/>
      <c r="Y366" s="253"/>
      <c r="Z366" s="253"/>
      <c r="AA366" s="259"/>
      <c r="AT366" s="260" t="s">
        <v>191</v>
      </c>
      <c r="AU366" s="260" t="s">
        <v>95</v>
      </c>
      <c r="AV366" s="12" t="s">
        <v>25</v>
      </c>
      <c r="AW366" s="12" t="s">
        <v>41</v>
      </c>
      <c r="AX366" s="12" t="s">
        <v>85</v>
      </c>
      <c r="AY366" s="260" t="s">
        <v>183</v>
      </c>
    </row>
    <row r="367" spans="2:51" s="11" customFormat="1" ht="16.5" customHeight="1">
      <c r="B367" s="242"/>
      <c r="C367" s="243"/>
      <c r="D367" s="243"/>
      <c r="E367" s="244" t="s">
        <v>23</v>
      </c>
      <c r="F367" s="261" t="s">
        <v>295</v>
      </c>
      <c r="G367" s="243"/>
      <c r="H367" s="243"/>
      <c r="I367" s="243"/>
      <c r="J367" s="243"/>
      <c r="K367" s="247">
        <v>32</v>
      </c>
      <c r="L367" s="243"/>
      <c r="M367" s="243"/>
      <c r="N367" s="243"/>
      <c r="O367" s="243"/>
      <c r="P367" s="243"/>
      <c r="Q367" s="243"/>
      <c r="R367" s="248"/>
      <c r="T367" s="249"/>
      <c r="U367" s="243"/>
      <c r="V367" s="243"/>
      <c r="W367" s="243"/>
      <c r="X367" s="243"/>
      <c r="Y367" s="243"/>
      <c r="Z367" s="243"/>
      <c r="AA367" s="250"/>
      <c r="AT367" s="251" t="s">
        <v>191</v>
      </c>
      <c r="AU367" s="251" t="s">
        <v>95</v>
      </c>
      <c r="AV367" s="11" t="s">
        <v>95</v>
      </c>
      <c r="AW367" s="11" t="s">
        <v>41</v>
      </c>
      <c r="AX367" s="11" t="s">
        <v>85</v>
      </c>
      <c r="AY367" s="251" t="s">
        <v>183</v>
      </c>
    </row>
    <row r="368" spans="2:51" s="12" customFormat="1" ht="16.5" customHeight="1">
      <c r="B368" s="252"/>
      <c r="C368" s="253"/>
      <c r="D368" s="253"/>
      <c r="E368" s="254" t="s">
        <v>23</v>
      </c>
      <c r="F368" s="275" t="s">
        <v>538</v>
      </c>
      <c r="G368" s="253"/>
      <c r="H368" s="253"/>
      <c r="I368" s="253"/>
      <c r="J368" s="253"/>
      <c r="K368" s="254" t="s">
        <v>23</v>
      </c>
      <c r="L368" s="253"/>
      <c r="M368" s="253"/>
      <c r="N368" s="253"/>
      <c r="O368" s="253"/>
      <c r="P368" s="253"/>
      <c r="Q368" s="253"/>
      <c r="R368" s="257"/>
      <c r="T368" s="258"/>
      <c r="U368" s="253"/>
      <c r="V368" s="253"/>
      <c r="W368" s="253"/>
      <c r="X368" s="253"/>
      <c r="Y368" s="253"/>
      <c r="Z368" s="253"/>
      <c r="AA368" s="259"/>
      <c r="AT368" s="260" t="s">
        <v>191</v>
      </c>
      <c r="AU368" s="260" t="s">
        <v>95</v>
      </c>
      <c r="AV368" s="12" t="s">
        <v>25</v>
      </c>
      <c r="AW368" s="12" t="s">
        <v>41</v>
      </c>
      <c r="AX368" s="12" t="s">
        <v>85</v>
      </c>
      <c r="AY368" s="260" t="s">
        <v>183</v>
      </c>
    </row>
    <row r="369" spans="2:51" s="11" customFormat="1" ht="16.5" customHeight="1">
      <c r="B369" s="242"/>
      <c r="C369" s="243"/>
      <c r="D369" s="243"/>
      <c r="E369" s="244" t="s">
        <v>23</v>
      </c>
      <c r="F369" s="261" t="s">
        <v>269</v>
      </c>
      <c r="G369" s="243"/>
      <c r="H369" s="243"/>
      <c r="I369" s="243"/>
      <c r="J369" s="243"/>
      <c r="K369" s="247">
        <v>17</v>
      </c>
      <c r="L369" s="243"/>
      <c r="M369" s="243"/>
      <c r="N369" s="243"/>
      <c r="O369" s="243"/>
      <c r="P369" s="243"/>
      <c r="Q369" s="243"/>
      <c r="R369" s="248"/>
      <c r="T369" s="249"/>
      <c r="U369" s="243"/>
      <c r="V369" s="243"/>
      <c r="W369" s="243"/>
      <c r="X369" s="243"/>
      <c r="Y369" s="243"/>
      <c r="Z369" s="243"/>
      <c r="AA369" s="250"/>
      <c r="AT369" s="251" t="s">
        <v>191</v>
      </c>
      <c r="AU369" s="251" t="s">
        <v>95</v>
      </c>
      <c r="AV369" s="11" t="s">
        <v>95</v>
      </c>
      <c r="AW369" s="11" t="s">
        <v>41</v>
      </c>
      <c r="AX369" s="11" t="s">
        <v>85</v>
      </c>
      <c r="AY369" s="251" t="s">
        <v>183</v>
      </c>
    </row>
    <row r="370" spans="2:51" s="13" customFormat="1" ht="16.5" customHeight="1">
      <c r="B370" s="262"/>
      <c r="C370" s="263"/>
      <c r="D370" s="263"/>
      <c r="E370" s="264" t="s">
        <v>23</v>
      </c>
      <c r="F370" s="265" t="s">
        <v>218</v>
      </c>
      <c r="G370" s="263"/>
      <c r="H370" s="263"/>
      <c r="I370" s="263"/>
      <c r="J370" s="263"/>
      <c r="K370" s="266">
        <v>49</v>
      </c>
      <c r="L370" s="263"/>
      <c r="M370" s="263"/>
      <c r="N370" s="263"/>
      <c r="O370" s="263"/>
      <c r="P370" s="263"/>
      <c r="Q370" s="263"/>
      <c r="R370" s="267"/>
      <c r="T370" s="268"/>
      <c r="U370" s="263"/>
      <c r="V370" s="263"/>
      <c r="W370" s="263"/>
      <c r="X370" s="263"/>
      <c r="Y370" s="263"/>
      <c r="Z370" s="263"/>
      <c r="AA370" s="269"/>
      <c r="AT370" s="270" t="s">
        <v>191</v>
      </c>
      <c r="AU370" s="270" t="s">
        <v>95</v>
      </c>
      <c r="AV370" s="13" t="s">
        <v>188</v>
      </c>
      <c r="AW370" s="13" t="s">
        <v>41</v>
      </c>
      <c r="AX370" s="13" t="s">
        <v>25</v>
      </c>
      <c r="AY370" s="270" t="s">
        <v>183</v>
      </c>
    </row>
    <row r="371" spans="2:65" s="1" customFormat="1" ht="25.5" customHeight="1">
      <c r="B371" s="49"/>
      <c r="C371" s="231" t="s">
        <v>539</v>
      </c>
      <c r="D371" s="231" t="s">
        <v>184</v>
      </c>
      <c r="E371" s="232" t="s">
        <v>540</v>
      </c>
      <c r="F371" s="233" t="s">
        <v>541</v>
      </c>
      <c r="G371" s="233"/>
      <c r="H371" s="233"/>
      <c r="I371" s="233"/>
      <c r="J371" s="234" t="s">
        <v>262</v>
      </c>
      <c r="K371" s="235">
        <v>28.7</v>
      </c>
      <c r="L371" s="236">
        <v>0</v>
      </c>
      <c r="M371" s="237"/>
      <c r="N371" s="238">
        <f>ROUND(L371*K371,2)</f>
        <v>0</v>
      </c>
      <c r="O371" s="238"/>
      <c r="P371" s="238"/>
      <c r="Q371" s="238"/>
      <c r="R371" s="51"/>
      <c r="T371" s="239" t="s">
        <v>23</v>
      </c>
      <c r="U371" s="59" t="s">
        <v>50</v>
      </c>
      <c r="V371" s="50"/>
      <c r="W371" s="240">
        <f>V371*K371</f>
        <v>0</v>
      </c>
      <c r="X371" s="240">
        <v>0.00135</v>
      </c>
      <c r="Y371" s="240">
        <f>X371*K371</f>
        <v>0.038745</v>
      </c>
      <c r="Z371" s="240">
        <v>0</v>
      </c>
      <c r="AA371" s="241">
        <f>Z371*K371</f>
        <v>0</v>
      </c>
      <c r="AR371" s="25" t="s">
        <v>265</v>
      </c>
      <c r="AT371" s="25" t="s">
        <v>184</v>
      </c>
      <c r="AU371" s="25" t="s">
        <v>95</v>
      </c>
      <c r="AY371" s="25" t="s">
        <v>183</v>
      </c>
      <c r="BE371" s="156">
        <f>IF(U371="základní",N371,0)</f>
        <v>0</v>
      </c>
      <c r="BF371" s="156">
        <f>IF(U371="snížená",N371,0)</f>
        <v>0</v>
      </c>
      <c r="BG371" s="156">
        <f>IF(U371="zákl. přenesená",N371,0)</f>
        <v>0</v>
      </c>
      <c r="BH371" s="156">
        <f>IF(U371="sníž. přenesená",N371,0)</f>
        <v>0</v>
      </c>
      <c r="BI371" s="156">
        <f>IF(U371="nulová",N371,0)</f>
        <v>0</v>
      </c>
      <c r="BJ371" s="25" t="s">
        <v>25</v>
      </c>
      <c r="BK371" s="156">
        <f>ROUND(L371*K371,2)</f>
        <v>0</v>
      </c>
      <c r="BL371" s="25" t="s">
        <v>265</v>
      </c>
      <c r="BM371" s="25" t="s">
        <v>542</v>
      </c>
    </row>
    <row r="372" spans="2:51" s="12" customFormat="1" ht="16.5" customHeight="1">
      <c r="B372" s="252"/>
      <c r="C372" s="253"/>
      <c r="D372" s="253"/>
      <c r="E372" s="254" t="s">
        <v>23</v>
      </c>
      <c r="F372" s="255" t="s">
        <v>543</v>
      </c>
      <c r="G372" s="256"/>
      <c r="H372" s="256"/>
      <c r="I372" s="256"/>
      <c r="J372" s="253"/>
      <c r="K372" s="254" t="s">
        <v>23</v>
      </c>
      <c r="L372" s="253"/>
      <c r="M372" s="253"/>
      <c r="N372" s="253"/>
      <c r="O372" s="253"/>
      <c r="P372" s="253"/>
      <c r="Q372" s="253"/>
      <c r="R372" s="257"/>
      <c r="T372" s="258"/>
      <c r="U372" s="253"/>
      <c r="V372" s="253"/>
      <c r="W372" s="253"/>
      <c r="X372" s="253"/>
      <c r="Y372" s="253"/>
      <c r="Z372" s="253"/>
      <c r="AA372" s="259"/>
      <c r="AT372" s="260" t="s">
        <v>191</v>
      </c>
      <c r="AU372" s="260" t="s">
        <v>95</v>
      </c>
      <c r="AV372" s="12" t="s">
        <v>25</v>
      </c>
      <c r="AW372" s="12" t="s">
        <v>41</v>
      </c>
      <c r="AX372" s="12" t="s">
        <v>85</v>
      </c>
      <c r="AY372" s="260" t="s">
        <v>183</v>
      </c>
    </row>
    <row r="373" spans="2:51" s="11" customFormat="1" ht="16.5" customHeight="1">
      <c r="B373" s="242"/>
      <c r="C373" s="243"/>
      <c r="D373" s="243"/>
      <c r="E373" s="244" t="s">
        <v>23</v>
      </c>
      <c r="F373" s="261" t="s">
        <v>269</v>
      </c>
      <c r="G373" s="243"/>
      <c r="H373" s="243"/>
      <c r="I373" s="243"/>
      <c r="J373" s="243"/>
      <c r="K373" s="247">
        <v>17</v>
      </c>
      <c r="L373" s="243"/>
      <c r="M373" s="243"/>
      <c r="N373" s="243"/>
      <c r="O373" s="243"/>
      <c r="P373" s="243"/>
      <c r="Q373" s="243"/>
      <c r="R373" s="248"/>
      <c r="T373" s="249"/>
      <c r="U373" s="243"/>
      <c r="V373" s="243"/>
      <c r="W373" s="243"/>
      <c r="X373" s="243"/>
      <c r="Y373" s="243"/>
      <c r="Z373" s="243"/>
      <c r="AA373" s="250"/>
      <c r="AT373" s="251" t="s">
        <v>191</v>
      </c>
      <c r="AU373" s="251" t="s">
        <v>95</v>
      </c>
      <c r="AV373" s="11" t="s">
        <v>95</v>
      </c>
      <c r="AW373" s="11" t="s">
        <v>41</v>
      </c>
      <c r="AX373" s="11" t="s">
        <v>85</v>
      </c>
      <c r="AY373" s="251" t="s">
        <v>183</v>
      </c>
    </row>
    <row r="374" spans="2:51" s="12" customFormat="1" ht="16.5" customHeight="1">
      <c r="B374" s="252"/>
      <c r="C374" s="253"/>
      <c r="D374" s="253"/>
      <c r="E374" s="254" t="s">
        <v>23</v>
      </c>
      <c r="F374" s="275" t="s">
        <v>544</v>
      </c>
      <c r="G374" s="253"/>
      <c r="H374" s="253"/>
      <c r="I374" s="253"/>
      <c r="J374" s="253"/>
      <c r="K374" s="254" t="s">
        <v>23</v>
      </c>
      <c r="L374" s="253"/>
      <c r="M374" s="253"/>
      <c r="N374" s="253"/>
      <c r="O374" s="253"/>
      <c r="P374" s="253"/>
      <c r="Q374" s="253"/>
      <c r="R374" s="257"/>
      <c r="T374" s="258"/>
      <c r="U374" s="253"/>
      <c r="V374" s="253"/>
      <c r="W374" s="253"/>
      <c r="X374" s="253"/>
      <c r="Y374" s="253"/>
      <c r="Z374" s="253"/>
      <c r="AA374" s="259"/>
      <c r="AT374" s="260" t="s">
        <v>191</v>
      </c>
      <c r="AU374" s="260" t="s">
        <v>95</v>
      </c>
      <c r="AV374" s="12" t="s">
        <v>25</v>
      </c>
      <c r="AW374" s="12" t="s">
        <v>41</v>
      </c>
      <c r="AX374" s="12" t="s">
        <v>85</v>
      </c>
      <c r="AY374" s="260" t="s">
        <v>183</v>
      </c>
    </row>
    <row r="375" spans="2:51" s="11" customFormat="1" ht="16.5" customHeight="1">
      <c r="B375" s="242"/>
      <c r="C375" s="243"/>
      <c r="D375" s="243"/>
      <c r="E375" s="244" t="s">
        <v>23</v>
      </c>
      <c r="F375" s="261" t="s">
        <v>545</v>
      </c>
      <c r="G375" s="243"/>
      <c r="H375" s="243"/>
      <c r="I375" s="243"/>
      <c r="J375" s="243"/>
      <c r="K375" s="247">
        <v>9.5</v>
      </c>
      <c r="L375" s="243"/>
      <c r="M375" s="243"/>
      <c r="N375" s="243"/>
      <c r="O375" s="243"/>
      <c r="P375" s="243"/>
      <c r="Q375" s="243"/>
      <c r="R375" s="248"/>
      <c r="T375" s="249"/>
      <c r="U375" s="243"/>
      <c r="V375" s="243"/>
      <c r="W375" s="243"/>
      <c r="X375" s="243"/>
      <c r="Y375" s="243"/>
      <c r="Z375" s="243"/>
      <c r="AA375" s="250"/>
      <c r="AT375" s="251" t="s">
        <v>191</v>
      </c>
      <c r="AU375" s="251" t="s">
        <v>95</v>
      </c>
      <c r="AV375" s="11" t="s">
        <v>95</v>
      </c>
      <c r="AW375" s="11" t="s">
        <v>41</v>
      </c>
      <c r="AX375" s="11" t="s">
        <v>85</v>
      </c>
      <c r="AY375" s="251" t="s">
        <v>183</v>
      </c>
    </row>
    <row r="376" spans="2:51" s="12" customFormat="1" ht="16.5" customHeight="1">
      <c r="B376" s="252"/>
      <c r="C376" s="253"/>
      <c r="D376" s="253"/>
      <c r="E376" s="254" t="s">
        <v>23</v>
      </c>
      <c r="F376" s="275" t="s">
        <v>546</v>
      </c>
      <c r="G376" s="253"/>
      <c r="H376" s="253"/>
      <c r="I376" s="253"/>
      <c r="J376" s="253"/>
      <c r="K376" s="254" t="s">
        <v>23</v>
      </c>
      <c r="L376" s="253"/>
      <c r="M376" s="253"/>
      <c r="N376" s="253"/>
      <c r="O376" s="253"/>
      <c r="P376" s="253"/>
      <c r="Q376" s="253"/>
      <c r="R376" s="257"/>
      <c r="T376" s="258"/>
      <c r="U376" s="253"/>
      <c r="V376" s="253"/>
      <c r="W376" s="253"/>
      <c r="X376" s="253"/>
      <c r="Y376" s="253"/>
      <c r="Z376" s="253"/>
      <c r="AA376" s="259"/>
      <c r="AT376" s="260" t="s">
        <v>191</v>
      </c>
      <c r="AU376" s="260" t="s">
        <v>95</v>
      </c>
      <c r="AV376" s="12" t="s">
        <v>25</v>
      </c>
      <c r="AW376" s="12" t="s">
        <v>41</v>
      </c>
      <c r="AX376" s="12" t="s">
        <v>85</v>
      </c>
      <c r="AY376" s="260" t="s">
        <v>183</v>
      </c>
    </row>
    <row r="377" spans="2:51" s="11" customFormat="1" ht="16.5" customHeight="1">
      <c r="B377" s="242"/>
      <c r="C377" s="243"/>
      <c r="D377" s="243"/>
      <c r="E377" s="244" t="s">
        <v>23</v>
      </c>
      <c r="F377" s="261" t="s">
        <v>547</v>
      </c>
      <c r="G377" s="243"/>
      <c r="H377" s="243"/>
      <c r="I377" s="243"/>
      <c r="J377" s="243"/>
      <c r="K377" s="247">
        <v>2.2</v>
      </c>
      <c r="L377" s="243"/>
      <c r="M377" s="243"/>
      <c r="N377" s="243"/>
      <c r="O377" s="243"/>
      <c r="P377" s="243"/>
      <c r="Q377" s="243"/>
      <c r="R377" s="248"/>
      <c r="T377" s="249"/>
      <c r="U377" s="243"/>
      <c r="V377" s="243"/>
      <c r="W377" s="243"/>
      <c r="X377" s="243"/>
      <c r="Y377" s="243"/>
      <c r="Z377" s="243"/>
      <c r="AA377" s="250"/>
      <c r="AT377" s="251" t="s">
        <v>191</v>
      </c>
      <c r="AU377" s="251" t="s">
        <v>95</v>
      </c>
      <c r="AV377" s="11" t="s">
        <v>95</v>
      </c>
      <c r="AW377" s="11" t="s">
        <v>41</v>
      </c>
      <c r="AX377" s="11" t="s">
        <v>85</v>
      </c>
      <c r="AY377" s="251" t="s">
        <v>183</v>
      </c>
    </row>
    <row r="378" spans="2:51" s="13" customFormat="1" ht="16.5" customHeight="1">
      <c r="B378" s="262"/>
      <c r="C378" s="263"/>
      <c r="D378" s="263"/>
      <c r="E378" s="264" t="s">
        <v>23</v>
      </c>
      <c r="F378" s="265" t="s">
        <v>218</v>
      </c>
      <c r="G378" s="263"/>
      <c r="H378" s="263"/>
      <c r="I378" s="263"/>
      <c r="J378" s="263"/>
      <c r="K378" s="266">
        <v>28.7</v>
      </c>
      <c r="L378" s="263"/>
      <c r="M378" s="263"/>
      <c r="N378" s="263"/>
      <c r="O378" s="263"/>
      <c r="P378" s="263"/>
      <c r="Q378" s="263"/>
      <c r="R378" s="267"/>
      <c r="T378" s="268"/>
      <c r="U378" s="263"/>
      <c r="V378" s="263"/>
      <c r="W378" s="263"/>
      <c r="X378" s="263"/>
      <c r="Y378" s="263"/>
      <c r="Z378" s="263"/>
      <c r="AA378" s="269"/>
      <c r="AT378" s="270" t="s">
        <v>191</v>
      </c>
      <c r="AU378" s="270" t="s">
        <v>95</v>
      </c>
      <c r="AV378" s="13" t="s">
        <v>188</v>
      </c>
      <c r="AW378" s="13" t="s">
        <v>41</v>
      </c>
      <c r="AX378" s="13" t="s">
        <v>25</v>
      </c>
      <c r="AY378" s="270" t="s">
        <v>183</v>
      </c>
    </row>
    <row r="379" spans="2:65" s="1" customFormat="1" ht="25.5" customHeight="1">
      <c r="B379" s="49"/>
      <c r="C379" s="231" t="s">
        <v>548</v>
      </c>
      <c r="D379" s="231" t="s">
        <v>184</v>
      </c>
      <c r="E379" s="232" t="s">
        <v>549</v>
      </c>
      <c r="F379" s="233" t="s">
        <v>550</v>
      </c>
      <c r="G379" s="233"/>
      <c r="H379" s="233"/>
      <c r="I379" s="233"/>
      <c r="J379" s="234" t="s">
        <v>262</v>
      </c>
      <c r="K379" s="235">
        <v>32</v>
      </c>
      <c r="L379" s="236">
        <v>0</v>
      </c>
      <c r="M379" s="237"/>
      <c r="N379" s="238">
        <f>ROUND(L379*K379,2)</f>
        <v>0</v>
      </c>
      <c r="O379" s="238"/>
      <c r="P379" s="238"/>
      <c r="Q379" s="238"/>
      <c r="R379" s="51"/>
      <c r="T379" s="239" t="s">
        <v>23</v>
      </c>
      <c r="U379" s="59" t="s">
        <v>50</v>
      </c>
      <c r="V379" s="50"/>
      <c r="W379" s="240">
        <f>V379*K379</f>
        <v>0</v>
      </c>
      <c r="X379" s="240">
        <v>0.00137</v>
      </c>
      <c r="Y379" s="240">
        <f>X379*K379</f>
        <v>0.04384</v>
      </c>
      <c r="Z379" s="240">
        <v>0</v>
      </c>
      <c r="AA379" s="241">
        <f>Z379*K379</f>
        <v>0</v>
      </c>
      <c r="AR379" s="25" t="s">
        <v>265</v>
      </c>
      <c r="AT379" s="25" t="s">
        <v>184</v>
      </c>
      <c r="AU379" s="25" t="s">
        <v>95</v>
      </c>
      <c r="AY379" s="25" t="s">
        <v>183</v>
      </c>
      <c r="BE379" s="156">
        <f>IF(U379="základní",N379,0)</f>
        <v>0</v>
      </c>
      <c r="BF379" s="156">
        <f>IF(U379="snížená",N379,0)</f>
        <v>0</v>
      </c>
      <c r="BG379" s="156">
        <f>IF(U379="zákl. přenesená",N379,0)</f>
        <v>0</v>
      </c>
      <c r="BH379" s="156">
        <f>IF(U379="sníž. přenesená",N379,0)</f>
        <v>0</v>
      </c>
      <c r="BI379" s="156">
        <f>IF(U379="nulová",N379,0)</f>
        <v>0</v>
      </c>
      <c r="BJ379" s="25" t="s">
        <v>25</v>
      </c>
      <c r="BK379" s="156">
        <f>ROUND(L379*K379,2)</f>
        <v>0</v>
      </c>
      <c r="BL379" s="25" t="s">
        <v>265</v>
      </c>
      <c r="BM379" s="25" t="s">
        <v>551</v>
      </c>
    </row>
    <row r="380" spans="2:51" s="12" customFormat="1" ht="16.5" customHeight="1">
      <c r="B380" s="252"/>
      <c r="C380" s="253"/>
      <c r="D380" s="253"/>
      <c r="E380" s="254" t="s">
        <v>23</v>
      </c>
      <c r="F380" s="255" t="s">
        <v>552</v>
      </c>
      <c r="G380" s="256"/>
      <c r="H380" s="256"/>
      <c r="I380" s="256"/>
      <c r="J380" s="253"/>
      <c r="K380" s="254" t="s">
        <v>23</v>
      </c>
      <c r="L380" s="253"/>
      <c r="M380" s="253"/>
      <c r="N380" s="253"/>
      <c r="O380" s="253"/>
      <c r="P380" s="253"/>
      <c r="Q380" s="253"/>
      <c r="R380" s="257"/>
      <c r="T380" s="258"/>
      <c r="U380" s="253"/>
      <c r="V380" s="253"/>
      <c r="W380" s="253"/>
      <c r="X380" s="253"/>
      <c r="Y380" s="253"/>
      <c r="Z380" s="253"/>
      <c r="AA380" s="259"/>
      <c r="AT380" s="260" t="s">
        <v>191</v>
      </c>
      <c r="AU380" s="260" t="s">
        <v>95</v>
      </c>
      <c r="AV380" s="12" t="s">
        <v>25</v>
      </c>
      <c r="AW380" s="12" t="s">
        <v>41</v>
      </c>
      <c r="AX380" s="12" t="s">
        <v>85</v>
      </c>
      <c r="AY380" s="260" t="s">
        <v>183</v>
      </c>
    </row>
    <row r="381" spans="2:51" s="11" customFormat="1" ht="16.5" customHeight="1">
      <c r="B381" s="242"/>
      <c r="C381" s="243"/>
      <c r="D381" s="243"/>
      <c r="E381" s="244" t="s">
        <v>23</v>
      </c>
      <c r="F381" s="261" t="s">
        <v>295</v>
      </c>
      <c r="G381" s="243"/>
      <c r="H381" s="243"/>
      <c r="I381" s="243"/>
      <c r="J381" s="243"/>
      <c r="K381" s="247">
        <v>32</v>
      </c>
      <c r="L381" s="243"/>
      <c r="M381" s="243"/>
      <c r="N381" s="243"/>
      <c r="O381" s="243"/>
      <c r="P381" s="243"/>
      <c r="Q381" s="243"/>
      <c r="R381" s="248"/>
      <c r="T381" s="249"/>
      <c r="U381" s="243"/>
      <c r="V381" s="243"/>
      <c r="W381" s="243"/>
      <c r="X381" s="243"/>
      <c r="Y381" s="243"/>
      <c r="Z381" s="243"/>
      <c r="AA381" s="250"/>
      <c r="AT381" s="251" t="s">
        <v>191</v>
      </c>
      <c r="AU381" s="251" t="s">
        <v>95</v>
      </c>
      <c r="AV381" s="11" t="s">
        <v>95</v>
      </c>
      <c r="AW381" s="11" t="s">
        <v>41</v>
      </c>
      <c r="AX381" s="11" t="s">
        <v>25</v>
      </c>
      <c r="AY381" s="251" t="s">
        <v>183</v>
      </c>
    </row>
    <row r="382" spans="2:65" s="1" customFormat="1" ht="25.5" customHeight="1">
      <c r="B382" s="49"/>
      <c r="C382" s="231" t="s">
        <v>553</v>
      </c>
      <c r="D382" s="231" t="s">
        <v>184</v>
      </c>
      <c r="E382" s="232" t="s">
        <v>554</v>
      </c>
      <c r="F382" s="233" t="s">
        <v>555</v>
      </c>
      <c r="G382" s="233"/>
      <c r="H382" s="233"/>
      <c r="I382" s="233"/>
      <c r="J382" s="234" t="s">
        <v>262</v>
      </c>
      <c r="K382" s="235">
        <v>17</v>
      </c>
      <c r="L382" s="236">
        <v>0</v>
      </c>
      <c r="M382" s="237"/>
      <c r="N382" s="238">
        <f>ROUND(L382*K382,2)</f>
        <v>0</v>
      </c>
      <c r="O382" s="238"/>
      <c r="P382" s="238"/>
      <c r="Q382" s="238"/>
      <c r="R382" s="51"/>
      <c r="T382" s="239" t="s">
        <v>23</v>
      </c>
      <c r="U382" s="59" t="s">
        <v>50</v>
      </c>
      <c r="V382" s="50"/>
      <c r="W382" s="240">
        <f>V382*K382</f>
        <v>0</v>
      </c>
      <c r="X382" s="240">
        <v>0.00174</v>
      </c>
      <c r="Y382" s="240">
        <f>X382*K382</f>
        <v>0.02958</v>
      </c>
      <c r="Z382" s="240">
        <v>0</v>
      </c>
      <c r="AA382" s="241">
        <f>Z382*K382</f>
        <v>0</v>
      </c>
      <c r="AR382" s="25" t="s">
        <v>265</v>
      </c>
      <c r="AT382" s="25" t="s">
        <v>184</v>
      </c>
      <c r="AU382" s="25" t="s">
        <v>95</v>
      </c>
      <c r="AY382" s="25" t="s">
        <v>183</v>
      </c>
      <c r="BE382" s="156">
        <f>IF(U382="základní",N382,0)</f>
        <v>0</v>
      </c>
      <c r="BF382" s="156">
        <f>IF(U382="snížená",N382,0)</f>
        <v>0</v>
      </c>
      <c r="BG382" s="156">
        <f>IF(U382="zákl. přenesená",N382,0)</f>
        <v>0</v>
      </c>
      <c r="BH382" s="156">
        <f>IF(U382="sníž. přenesená",N382,0)</f>
        <v>0</v>
      </c>
      <c r="BI382" s="156">
        <f>IF(U382="nulová",N382,0)</f>
        <v>0</v>
      </c>
      <c r="BJ382" s="25" t="s">
        <v>25</v>
      </c>
      <c r="BK382" s="156">
        <f>ROUND(L382*K382,2)</f>
        <v>0</v>
      </c>
      <c r="BL382" s="25" t="s">
        <v>265</v>
      </c>
      <c r="BM382" s="25" t="s">
        <v>556</v>
      </c>
    </row>
    <row r="383" spans="2:51" s="12" customFormat="1" ht="16.5" customHeight="1">
      <c r="B383" s="252"/>
      <c r="C383" s="253"/>
      <c r="D383" s="253"/>
      <c r="E383" s="254" t="s">
        <v>23</v>
      </c>
      <c r="F383" s="255" t="s">
        <v>557</v>
      </c>
      <c r="G383" s="256"/>
      <c r="H383" s="256"/>
      <c r="I383" s="256"/>
      <c r="J383" s="253"/>
      <c r="K383" s="254" t="s">
        <v>23</v>
      </c>
      <c r="L383" s="253"/>
      <c r="M383" s="253"/>
      <c r="N383" s="253"/>
      <c r="O383" s="253"/>
      <c r="P383" s="253"/>
      <c r="Q383" s="253"/>
      <c r="R383" s="257"/>
      <c r="T383" s="258"/>
      <c r="U383" s="253"/>
      <c r="V383" s="253"/>
      <c r="W383" s="253"/>
      <c r="X383" s="253"/>
      <c r="Y383" s="253"/>
      <c r="Z383" s="253"/>
      <c r="AA383" s="259"/>
      <c r="AT383" s="260" t="s">
        <v>191</v>
      </c>
      <c r="AU383" s="260" t="s">
        <v>95</v>
      </c>
      <c r="AV383" s="12" t="s">
        <v>25</v>
      </c>
      <c r="AW383" s="12" t="s">
        <v>41</v>
      </c>
      <c r="AX383" s="12" t="s">
        <v>85</v>
      </c>
      <c r="AY383" s="260" t="s">
        <v>183</v>
      </c>
    </row>
    <row r="384" spans="2:51" s="11" customFormat="1" ht="16.5" customHeight="1">
      <c r="B384" s="242"/>
      <c r="C384" s="243"/>
      <c r="D384" s="243"/>
      <c r="E384" s="244" t="s">
        <v>23</v>
      </c>
      <c r="F384" s="261" t="s">
        <v>269</v>
      </c>
      <c r="G384" s="243"/>
      <c r="H384" s="243"/>
      <c r="I384" s="243"/>
      <c r="J384" s="243"/>
      <c r="K384" s="247">
        <v>17</v>
      </c>
      <c r="L384" s="243"/>
      <c r="M384" s="243"/>
      <c r="N384" s="243"/>
      <c r="O384" s="243"/>
      <c r="P384" s="243"/>
      <c r="Q384" s="243"/>
      <c r="R384" s="248"/>
      <c r="T384" s="249"/>
      <c r="U384" s="243"/>
      <c r="V384" s="243"/>
      <c r="W384" s="243"/>
      <c r="X384" s="243"/>
      <c r="Y384" s="243"/>
      <c r="Z384" s="243"/>
      <c r="AA384" s="250"/>
      <c r="AT384" s="251" t="s">
        <v>191</v>
      </c>
      <c r="AU384" s="251" t="s">
        <v>95</v>
      </c>
      <c r="AV384" s="11" t="s">
        <v>95</v>
      </c>
      <c r="AW384" s="11" t="s">
        <v>41</v>
      </c>
      <c r="AX384" s="11" t="s">
        <v>25</v>
      </c>
      <c r="AY384" s="251" t="s">
        <v>183</v>
      </c>
    </row>
    <row r="385" spans="2:65" s="1" customFormat="1" ht="38.25" customHeight="1">
      <c r="B385" s="49"/>
      <c r="C385" s="231" t="s">
        <v>558</v>
      </c>
      <c r="D385" s="231" t="s">
        <v>184</v>
      </c>
      <c r="E385" s="232" t="s">
        <v>559</v>
      </c>
      <c r="F385" s="233" t="s">
        <v>560</v>
      </c>
      <c r="G385" s="233"/>
      <c r="H385" s="233"/>
      <c r="I385" s="233"/>
      <c r="J385" s="234" t="s">
        <v>354</v>
      </c>
      <c r="K385" s="235">
        <v>4</v>
      </c>
      <c r="L385" s="236">
        <v>0</v>
      </c>
      <c r="M385" s="237"/>
      <c r="N385" s="238">
        <f>ROUND(L385*K385,2)</f>
        <v>0</v>
      </c>
      <c r="O385" s="238"/>
      <c r="P385" s="238"/>
      <c r="Q385" s="238"/>
      <c r="R385" s="51"/>
      <c r="T385" s="239" t="s">
        <v>23</v>
      </c>
      <c r="U385" s="59" t="s">
        <v>50</v>
      </c>
      <c r="V385" s="50"/>
      <c r="W385" s="240">
        <f>V385*K385</f>
        <v>0</v>
      </c>
      <c r="X385" s="240">
        <v>0.0002</v>
      </c>
      <c r="Y385" s="240">
        <f>X385*K385</f>
        <v>0.0008</v>
      </c>
      <c r="Z385" s="240">
        <v>0</v>
      </c>
      <c r="AA385" s="241">
        <f>Z385*K385</f>
        <v>0</v>
      </c>
      <c r="AR385" s="25" t="s">
        <v>265</v>
      </c>
      <c r="AT385" s="25" t="s">
        <v>184</v>
      </c>
      <c r="AU385" s="25" t="s">
        <v>95</v>
      </c>
      <c r="AY385" s="25" t="s">
        <v>183</v>
      </c>
      <c r="BE385" s="156">
        <f>IF(U385="základní",N385,0)</f>
        <v>0</v>
      </c>
      <c r="BF385" s="156">
        <f>IF(U385="snížená",N385,0)</f>
        <v>0</v>
      </c>
      <c r="BG385" s="156">
        <f>IF(U385="zákl. přenesená",N385,0)</f>
        <v>0</v>
      </c>
      <c r="BH385" s="156">
        <f>IF(U385="sníž. přenesená",N385,0)</f>
        <v>0</v>
      </c>
      <c r="BI385" s="156">
        <f>IF(U385="nulová",N385,0)</f>
        <v>0</v>
      </c>
      <c r="BJ385" s="25" t="s">
        <v>25</v>
      </c>
      <c r="BK385" s="156">
        <f>ROUND(L385*K385,2)</f>
        <v>0</v>
      </c>
      <c r="BL385" s="25" t="s">
        <v>265</v>
      </c>
      <c r="BM385" s="25" t="s">
        <v>561</v>
      </c>
    </row>
    <row r="386" spans="2:65" s="1" customFormat="1" ht="25.5" customHeight="1">
      <c r="B386" s="49"/>
      <c r="C386" s="231" t="s">
        <v>562</v>
      </c>
      <c r="D386" s="231" t="s">
        <v>184</v>
      </c>
      <c r="E386" s="232" t="s">
        <v>563</v>
      </c>
      <c r="F386" s="233" t="s">
        <v>564</v>
      </c>
      <c r="G386" s="233"/>
      <c r="H386" s="233"/>
      <c r="I386" s="233"/>
      <c r="J386" s="234" t="s">
        <v>262</v>
      </c>
      <c r="K386" s="235">
        <v>15.4</v>
      </c>
      <c r="L386" s="236">
        <v>0</v>
      </c>
      <c r="M386" s="237"/>
      <c r="N386" s="238">
        <f>ROUND(L386*K386,2)</f>
        <v>0</v>
      </c>
      <c r="O386" s="238"/>
      <c r="P386" s="238"/>
      <c r="Q386" s="238"/>
      <c r="R386" s="51"/>
      <c r="T386" s="239" t="s">
        <v>23</v>
      </c>
      <c r="U386" s="59" t="s">
        <v>50</v>
      </c>
      <c r="V386" s="50"/>
      <c r="W386" s="240">
        <f>V386*K386</f>
        <v>0</v>
      </c>
      <c r="X386" s="240">
        <v>0.00259</v>
      </c>
      <c r="Y386" s="240">
        <f>X386*K386</f>
        <v>0.039886</v>
      </c>
      <c r="Z386" s="240">
        <v>0</v>
      </c>
      <c r="AA386" s="241">
        <f>Z386*K386</f>
        <v>0</v>
      </c>
      <c r="AR386" s="25" t="s">
        <v>265</v>
      </c>
      <c r="AT386" s="25" t="s">
        <v>184</v>
      </c>
      <c r="AU386" s="25" t="s">
        <v>95</v>
      </c>
      <c r="AY386" s="25" t="s">
        <v>183</v>
      </c>
      <c r="BE386" s="156">
        <f>IF(U386="základní",N386,0)</f>
        <v>0</v>
      </c>
      <c r="BF386" s="156">
        <f>IF(U386="snížená",N386,0)</f>
        <v>0</v>
      </c>
      <c r="BG386" s="156">
        <f>IF(U386="zákl. přenesená",N386,0)</f>
        <v>0</v>
      </c>
      <c r="BH386" s="156">
        <f>IF(U386="sníž. přenesená",N386,0)</f>
        <v>0</v>
      </c>
      <c r="BI386" s="156">
        <f>IF(U386="nulová",N386,0)</f>
        <v>0</v>
      </c>
      <c r="BJ386" s="25" t="s">
        <v>25</v>
      </c>
      <c r="BK386" s="156">
        <f>ROUND(L386*K386,2)</f>
        <v>0</v>
      </c>
      <c r="BL386" s="25" t="s">
        <v>265</v>
      </c>
      <c r="BM386" s="25" t="s">
        <v>565</v>
      </c>
    </row>
    <row r="387" spans="2:51" s="12" customFormat="1" ht="16.5" customHeight="1">
      <c r="B387" s="252"/>
      <c r="C387" s="253"/>
      <c r="D387" s="253"/>
      <c r="E387" s="254" t="s">
        <v>23</v>
      </c>
      <c r="F387" s="255" t="s">
        <v>566</v>
      </c>
      <c r="G387" s="256"/>
      <c r="H387" s="256"/>
      <c r="I387" s="256"/>
      <c r="J387" s="253"/>
      <c r="K387" s="254" t="s">
        <v>23</v>
      </c>
      <c r="L387" s="253"/>
      <c r="M387" s="253"/>
      <c r="N387" s="253"/>
      <c r="O387" s="253"/>
      <c r="P387" s="253"/>
      <c r="Q387" s="253"/>
      <c r="R387" s="257"/>
      <c r="T387" s="258"/>
      <c r="U387" s="253"/>
      <c r="V387" s="253"/>
      <c r="W387" s="253"/>
      <c r="X387" s="253"/>
      <c r="Y387" s="253"/>
      <c r="Z387" s="253"/>
      <c r="AA387" s="259"/>
      <c r="AT387" s="260" t="s">
        <v>191</v>
      </c>
      <c r="AU387" s="260" t="s">
        <v>95</v>
      </c>
      <c r="AV387" s="12" t="s">
        <v>25</v>
      </c>
      <c r="AW387" s="12" t="s">
        <v>41</v>
      </c>
      <c r="AX387" s="12" t="s">
        <v>85</v>
      </c>
      <c r="AY387" s="260" t="s">
        <v>183</v>
      </c>
    </row>
    <row r="388" spans="2:51" s="11" customFormat="1" ht="16.5" customHeight="1">
      <c r="B388" s="242"/>
      <c r="C388" s="243"/>
      <c r="D388" s="243"/>
      <c r="E388" s="244" t="s">
        <v>23</v>
      </c>
      <c r="F388" s="261" t="s">
        <v>248</v>
      </c>
      <c r="G388" s="243"/>
      <c r="H388" s="243"/>
      <c r="I388" s="243"/>
      <c r="J388" s="243"/>
      <c r="K388" s="247">
        <v>13</v>
      </c>
      <c r="L388" s="243"/>
      <c r="M388" s="243"/>
      <c r="N388" s="243"/>
      <c r="O388" s="243"/>
      <c r="P388" s="243"/>
      <c r="Q388" s="243"/>
      <c r="R388" s="248"/>
      <c r="T388" s="249"/>
      <c r="U388" s="243"/>
      <c r="V388" s="243"/>
      <c r="W388" s="243"/>
      <c r="X388" s="243"/>
      <c r="Y388" s="243"/>
      <c r="Z388" s="243"/>
      <c r="AA388" s="250"/>
      <c r="AT388" s="251" t="s">
        <v>191</v>
      </c>
      <c r="AU388" s="251" t="s">
        <v>95</v>
      </c>
      <c r="AV388" s="11" t="s">
        <v>95</v>
      </c>
      <c r="AW388" s="11" t="s">
        <v>41</v>
      </c>
      <c r="AX388" s="11" t="s">
        <v>85</v>
      </c>
      <c r="AY388" s="251" t="s">
        <v>183</v>
      </c>
    </row>
    <row r="389" spans="2:51" s="12" customFormat="1" ht="16.5" customHeight="1">
      <c r="B389" s="252"/>
      <c r="C389" s="253"/>
      <c r="D389" s="253"/>
      <c r="E389" s="254" t="s">
        <v>23</v>
      </c>
      <c r="F389" s="275" t="s">
        <v>567</v>
      </c>
      <c r="G389" s="253"/>
      <c r="H389" s="253"/>
      <c r="I389" s="253"/>
      <c r="J389" s="253"/>
      <c r="K389" s="254" t="s">
        <v>23</v>
      </c>
      <c r="L389" s="253"/>
      <c r="M389" s="253"/>
      <c r="N389" s="253"/>
      <c r="O389" s="253"/>
      <c r="P389" s="253"/>
      <c r="Q389" s="253"/>
      <c r="R389" s="257"/>
      <c r="T389" s="258"/>
      <c r="U389" s="253"/>
      <c r="V389" s="253"/>
      <c r="W389" s="253"/>
      <c r="X389" s="253"/>
      <c r="Y389" s="253"/>
      <c r="Z389" s="253"/>
      <c r="AA389" s="259"/>
      <c r="AT389" s="260" t="s">
        <v>191</v>
      </c>
      <c r="AU389" s="260" t="s">
        <v>95</v>
      </c>
      <c r="AV389" s="12" t="s">
        <v>25</v>
      </c>
      <c r="AW389" s="12" t="s">
        <v>41</v>
      </c>
      <c r="AX389" s="12" t="s">
        <v>85</v>
      </c>
      <c r="AY389" s="260" t="s">
        <v>183</v>
      </c>
    </row>
    <row r="390" spans="2:51" s="11" customFormat="1" ht="16.5" customHeight="1">
      <c r="B390" s="242"/>
      <c r="C390" s="243"/>
      <c r="D390" s="243"/>
      <c r="E390" s="244" t="s">
        <v>23</v>
      </c>
      <c r="F390" s="261" t="s">
        <v>568</v>
      </c>
      <c r="G390" s="243"/>
      <c r="H390" s="243"/>
      <c r="I390" s="243"/>
      <c r="J390" s="243"/>
      <c r="K390" s="247">
        <v>2.4</v>
      </c>
      <c r="L390" s="243"/>
      <c r="M390" s="243"/>
      <c r="N390" s="243"/>
      <c r="O390" s="243"/>
      <c r="P390" s="243"/>
      <c r="Q390" s="243"/>
      <c r="R390" s="248"/>
      <c r="T390" s="249"/>
      <c r="U390" s="243"/>
      <c r="V390" s="243"/>
      <c r="W390" s="243"/>
      <c r="X390" s="243"/>
      <c r="Y390" s="243"/>
      <c r="Z390" s="243"/>
      <c r="AA390" s="250"/>
      <c r="AT390" s="251" t="s">
        <v>191</v>
      </c>
      <c r="AU390" s="251" t="s">
        <v>95</v>
      </c>
      <c r="AV390" s="11" t="s">
        <v>95</v>
      </c>
      <c r="AW390" s="11" t="s">
        <v>41</v>
      </c>
      <c r="AX390" s="11" t="s">
        <v>85</v>
      </c>
      <c r="AY390" s="251" t="s">
        <v>183</v>
      </c>
    </row>
    <row r="391" spans="2:51" s="13" customFormat="1" ht="16.5" customHeight="1">
      <c r="B391" s="262"/>
      <c r="C391" s="263"/>
      <c r="D391" s="263"/>
      <c r="E391" s="264" t="s">
        <v>23</v>
      </c>
      <c r="F391" s="265" t="s">
        <v>218</v>
      </c>
      <c r="G391" s="263"/>
      <c r="H391" s="263"/>
      <c r="I391" s="263"/>
      <c r="J391" s="263"/>
      <c r="K391" s="266">
        <v>15.4</v>
      </c>
      <c r="L391" s="263"/>
      <c r="M391" s="263"/>
      <c r="N391" s="263"/>
      <c r="O391" s="263"/>
      <c r="P391" s="263"/>
      <c r="Q391" s="263"/>
      <c r="R391" s="267"/>
      <c r="T391" s="268"/>
      <c r="U391" s="263"/>
      <c r="V391" s="263"/>
      <c r="W391" s="263"/>
      <c r="X391" s="263"/>
      <c r="Y391" s="263"/>
      <c r="Z391" s="263"/>
      <c r="AA391" s="269"/>
      <c r="AT391" s="270" t="s">
        <v>191</v>
      </c>
      <c r="AU391" s="270" t="s">
        <v>95</v>
      </c>
      <c r="AV391" s="13" t="s">
        <v>188</v>
      </c>
      <c r="AW391" s="13" t="s">
        <v>41</v>
      </c>
      <c r="AX391" s="13" t="s">
        <v>25</v>
      </c>
      <c r="AY391" s="270" t="s">
        <v>183</v>
      </c>
    </row>
    <row r="392" spans="2:65" s="1" customFormat="1" ht="25.5" customHeight="1">
      <c r="B392" s="49"/>
      <c r="C392" s="231" t="s">
        <v>569</v>
      </c>
      <c r="D392" s="231" t="s">
        <v>184</v>
      </c>
      <c r="E392" s="232" t="s">
        <v>570</v>
      </c>
      <c r="F392" s="233" t="s">
        <v>571</v>
      </c>
      <c r="G392" s="233"/>
      <c r="H392" s="233"/>
      <c r="I392" s="233"/>
      <c r="J392" s="234" t="s">
        <v>202</v>
      </c>
      <c r="K392" s="235">
        <v>0.405</v>
      </c>
      <c r="L392" s="236">
        <v>0</v>
      </c>
      <c r="M392" s="237"/>
      <c r="N392" s="238">
        <f>ROUND(L392*K392,2)</f>
        <v>0</v>
      </c>
      <c r="O392" s="238"/>
      <c r="P392" s="238"/>
      <c r="Q392" s="238"/>
      <c r="R392" s="51"/>
      <c r="T392" s="239" t="s">
        <v>23</v>
      </c>
      <c r="U392" s="59" t="s">
        <v>50</v>
      </c>
      <c r="V392" s="50"/>
      <c r="W392" s="240">
        <f>V392*K392</f>
        <v>0</v>
      </c>
      <c r="X392" s="240">
        <v>0</v>
      </c>
      <c r="Y392" s="240">
        <f>X392*K392</f>
        <v>0</v>
      </c>
      <c r="Z392" s="240">
        <v>0</v>
      </c>
      <c r="AA392" s="241">
        <f>Z392*K392</f>
        <v>0</v>
      </c>
      <c r="AR392" s="25" t="s">
        <v>265</v>
      </c>
      <c r="AT392" s="25" t="s">
        <v>184</v>
      </c>
      <c r="AU392" s="25" t="s">
        <v>95</v>
      </c>
      <c r="AY392" s="25" t="s">
        <v>183</v>
      </c>
      <c r="BE392" s="156">
        <f>IF(U392="základní",N392,0)</f>
        <v>0</v>
      </c>
      <c r="BF392" s="156">
        <f>IF(U392="snížená",N392,0)</f>
        <v>0</v>
      </c>
      <c r="BG392" s="156">
        <f>IF(U392="zákl. přenesená",N392,0)</f>
        <v>0</v>
      </c>
      <c r="BH392" s="156">
        <f>IF(U392="sníž. přenesená",N392,0)</f>
        <v>0</v>
      </c>
      <c r="BI392" s="156">
        <f>IF(U392="nulová",N392,0)</f>
        <v>0</v>
      </c>
      <c r="BJ392" s="25" t="s">
        <v>25</v>
      </c>
      <c r="BK392" s="156">
        <f>ROUND(L392*K392,2)</f>
        <v>0</v>
      </c>
      <c r="BL392" s="25" t="s">
        <v>265</v>
      </c>
      <c r="BM392" s="25" t="s">
        <v>572</v>
      </c>
    </row>
    <row r="393" spans="2:65" s="1" customFormat="1" ht="25.5" customHeight="1">
      <c r="B393" s="49"/>
      <c r="C393" s="231" t="s">
        <v>573</v>
      </c>
      <c r="D393" s="231" t="s">
        <v>184</v>
      </c>
      <c r="E393" s="232" t="s">
        <v>574</v>
      </c>
      <c r="F393" s="233" t="s">
        <v>575</v>
      </c>
      <c r="G393" s="233"/>
      <c r="H393" s="233"/>
      <c r="I393" s="233"/>
      <c r="J393" s="234" t="s">
        <v>202</v>
      </c>
      <c r="K393" s="235">
        <v>0.405</v>
      </c>
      <c r="L393" s="236">
        <v>0</v>
      </c>
      <c r="M393" s="237"/>
      <c r="N393" s="238">
        <f>ROUND(L393*K393,2)</f>
        <v>0</v>
      </c>
      <c r="O393" s="238"/>
      <c r="P393" s="238"/>
      <c r="Q393" s="238"/>
      <c r="R393" s="51"/>
      <c r="T393" s="239" t="s">
        <v>23</v>
      </c>
      <c r="U393" s="59" t="s">
        <v>50</v>
      </c>
      <c r="V393" s="50"/>
      <c r="W393" s="240">
        <f>V393*K393</f>
        <v>0</v>
      </c>
      <c r="X393" s="240">
        <v>0</v>
      </c>
      <c r="Y393" s="240">
        <f>X393*K393</f>
        <v>0</v>
      </c>
      <c r="Z393" s="240">
        <v>0</v>
      </c>
      <c r="AA393" s="241">
        <f>Z393*K393</f>
        <v>0</v>
      </c>
      <c r="AR393" s="25" t="s">
        <v>265</v>
      </c>
      <c r="AT393" s="25" t="s">
        <v>184</v>
      </c>
      <c r="AU393" s="25" t="s">
        <v>95</v>
      </c>
      <c r="AY393" s="25" t="s">
        <v>183</v>
      </c>
      <c r="BE393" s="156">
        <f>IF(U393="základní",N393,0)</f>
        <v>0</v>
      </c>
      <c r="BF393" s="156">
        <f>IF(U393="snížená",N393,0)</f>
        <v>0</v>
      </c>
      <c r="BG393" s="156">
        <f>IF(U393="zákl. přenesená",N393,0)</f>
        <v>0</v>
      </c>
      <c r="BH393" s="156">
        <f>IF(U393="sníž. přenesená",N393,0)</f>
        <v>0</v>
      </c>
      <c r="BI393" s="156">
        <f>IF(U393="nulová",N393,0)</f>
        <v>0</v>
      </c>
      <c r="BJ393" s="25" t="s">
        <v>25</v>
      </c>
      <c r="BK393" s="156">
        <f>ROUND(L393*K393,2)</f>
        <v>0</v>
      </c>
      <c r="BL393" s="25" t="s">
        <v>265</v>
      </c>
      <c r="BM393" s="25" t="s">
        <v>576</v>
      </c>
    </row>
    <row r="394" spans="2:63" s="10" customFormat="1" ht="29.85" customHeight="1">
      <c r="B394" s="218"/>
      <c r="C394" s="219"/>
      <c r="D394" s="228" t="s">
        <v>156</v>
      </c>
      <c r="E394" s="228"/>
      <c r="F394" s="228"/>
      <c r="G394" s="228"/>
      <c r="H394" s="228"/>
      <c r="I394" s="228"/>
      <c r="J394" s="228"/>
      <c r="K394" s="228"/>
      <c r="L394" s="228"/>
      <c r="M394" s="228"/>
      <c r="N394" s="271">
        <f>BK394</f>
        <v>0</v>
      </c>
      <c r="O394" s="272"/>
      <c r="P394" s="272"/>
      <c r="Q394" s="272"/>
      <c r="R394" s="221"/>
      <c r="T394" s="222"/>
      <c r="U394" s="219"/>
      <c r="V394" s="219"/>
      <c r="W394" s="223">
        <f>SUM(W395:W408)</f>
        <v>0</v>
      </c>
      <c r="X394" s="219"/>
      <c r="Y394" s="223">
        <f>SUM(Y395:Y408)</f>
        <v>8.85999812</v>
      </c>
      <c r="Z394" s="219"/>
      <c r="AA394" s="224">
        <f>SUM(AA395:AA408)</f>
        <v>0</v>
      </c>
      <c r="AR394" s="225" t="s">
        <v>95</v>
      </c>
      <c r="AT394" s="226" t="s">
        <v>84</v>
      </c>
      <c r="AU394" s="226" t="s">
        <v>25</v>
      </c>
      <c r="AY394" s="225" t="s">
        <v>183</v>
      </c>
      <c r="BK394" s="227">
        <f>SUM(BK395:BK408)</f>
        <v>0</v>
      </c>
    </row>
    <row r="395" spans="2:65" s="1" customFormat="1" ht="38.25" customHeight="1">
      <c r="B395" s="49"/>
      <c r="C395" s="231" t="s">
        <v>577</v>
      </c>
      <c r="D395" s="231" t="s">
        <v>184</v>
      </c>
      <c r="E395" s="232" t="s">
        <v>578</v>
      </c>
      <c r="F395" s="233" t="s">
        <v>579</v>
      </c>
      <c r="G395" s="233"/>
      <c r="H395" s="233"/>
      <c r="I395" s="233"/>
      <c r="J395" s="234" t="s">
        <v>194</v>
      </c>
      <c r="K395" s="235">
        <v>109.403</v>
      </c>
      <c r="L395" s="236">
        <v>0</v>
      </c>
      <c r="M395" s="237"/>
      <c r="N395" s="238">
        <f>ROUND(L395*K395,2)</f>
        <v>0</v>
      </c>
      <c r="O395" s="238"/>
      <c r="P395" s="238"/>
      <c r="Q395" s="238"/>
      <c r="R395" s="51"/>
      <c r="T395" s="239" t="s">
        <v>23</v>
      </c>
      <c r="U395" s="59" t="s">
        <v>50</v>
      </c>
      <c r="V395" s="50"/>
      <c r="W395" s="240">
        <f>V395*K395</f>
        <v>0</v>
      </c>
      <c r="X395" s="240">
        <v>4E-05</v>
      </c>
      <c r="Y395" s="240">
        <f>X395*K395</f>
        <v>0.004376120000000001</v>
      </c>
      <c r="Z395" s="240">
        <v>0</v>
      </c>
      <c r="AA395" s="241">
        <f>Z395*K395</f>
        <v>0</v>
      </c>
      <c r="AR395" s="25" t="s">
        <v>265</v>
      </c>
      <c r="AT395" s="25" t="s">
        <v>184</v>
      </c>
      <c r="AU395" s="25" t="s">
        <v>95</v>
      </c>
      <c r="AY395" s="25" t="s">
        <v>183</v>
      </c>
      <c r="BE395" s="156">
        <f>IF(U395="základní",N395,0)</f>
        <v>0</v>
      </c>
      <c r="BF395" s="156">
        <f>IF(U395="snížená",N395,0)</f>
        <v>0</v>
      </c>
      <c r="BG395" s="156">
        <f>IF(U395="zákl. přenesená",N395,0)</f>
        <v>0</v>
      </c>
      <c r="BH395" s="156">
        <f>IF(U395="sníž. přenesená",N395,0)</f>
        <v>0</v>
      </c>
      <c r="BI395" s="156">
        <f>IF(U395="nulová",N395,0)</f>
        <v>0</v>
      </c>
      <c r="BJ395" s="25" t="s">
        <v>25</v>
      </c>
      <c r="BK395" s="156">
        <f>ROUND(L395*K395,2)</f>
        <v>0</v>
      </c>
      <c r="BL395" s="25" t="s">
        <v>265</v>
      </c>
      <c r="BM395" s="25" t="s">
        <v>580</v>
      </c>
    </row>
    <row r="396" spans="2:65" s="1" customFormat="1" ht="25.5" customHeight="1">
      <c r="B396" s="49"/>
      <c r="C396" s="231" t="s">
        <v>581</v>
      </c>
      <c r="D396" s="231" t="s">
        <v>184</v>
      </c>
      <c r="E396" s="232" t="s">
        <v>582</v>
      </c>
      <c r="F396" s="233" t="s">
        <v>583</v>
      </c>
      <c r="G396" s="233"/>
      <c r="H396" s="233"/>
      <c r="I396" s="233"/>
      <c r="J396" s="234" t="s">
        <v>194</v>
      </c>
      <c r="K396" s="235">
        <v>109.403</v>
      </c>
      <c r="L396" s="236">
        <v>0</v>
      </c>
      <c r="M396" s="237"/>
      <c r="N396" s="238">
        <f>ROUND(L396*K396,2)</f>
        <v>0</v>
      </c>
      <c r="O396" s="238"/>
      <c r="P396" s="238"/>
      <c r="Q396" s="238"/>
      <c r="R396" s="51"/>
      <c r="T396" s="239" t="s">
        <v>23</v>
      </c>
      <c r="U396" s="59" t="s">
        <v>50</v>
      </c>
      <c r="V396" s="50"/>
      <c r="W396" s="240">
        <f>V396*K396</f>
        <v>0</v>
      </c>
      <c r="X396" s="240">
        <v>0.078</v>
      </c>
      <c r="Y396" s="240">
        <f>X396*K396</f>
        <v>8.533434</v>
      </c>
      <c r="Z396" s="240">
        <v>0</v>
      </c>
      <c r="AA396" s="241">
        <f>Z396*K396</f>
        <v>0</v>
      </c>
      <c r="AR396" s="25" t="s">
        <v>265</v>
      </c>
      <c r="AT396" s="25" t="s">
        <v>184</v>
      </c>
      <c r="AU396" s="25" t="s">
        <v>95</v>
      </c>
      <c r="AY396" s="25" t="s">
        <v>183</v>
      </c>
      <c r="BE396" s="156">
        <f>IF(U396="základní",N396,0)</f>
        <v>0</v>
      </c>
      <c r="BF396" s="156">
        <f>IF(U396="snížená",N396,0)</f>
        <v>0</v>
      </c>
      <c r="BG396" s="156">
        <f>IF(U396="zákl. přenesená",N396,0)</f>
        <v>0</v>
      </c>
      <c r="BH396" s="156">
        <f>IF(U396="sníž. přenesená",N396,0)</f>
        <v>0</v>
      </c>
      <c r="BI396" s="156">
        <f>IF(U396="nulová",N396,0)</f>
        <v>0</v>
      </c>
      <c r="BJ396" s="25" t="s">
        <v>25</v>
      </c>
      <c r="BK396" s="156">
        <f>ROUND(L396*K396,2)</f>
        <v>0</v>
      </c>
      <c r="BL396" s="25" t="s">
        <v>265</v>
      </c>
      <c r="BM396" s="25" t="s">
        <v>584</v>
      </c>
    </row>
    <row r="397" spans="2:51" s="11" customFormat="1" ht="16.5" customHeight="1">
      <c r="B397" s="242"/>
      <c r="C397" s="243"/>
      <c r="D397" s="243"/>
      <c r="E397" s="244" t="s">
        <v>23</v>
      </c>
      <c r="F397" s="245" t="s">
        <v>302</v>
      </c>
      <c r="G397" s="246"/>
      <c r="H397" s="246"/>
      <c r="I397" s="246"/>
      <c r="J397" s="243"/>
      <c r="K397" s="247">
        <v>8.925</v>
      </c>
      <c r="L397" s="243"/>
      <c r="M397" s="243"/>
      <c r="N397" s="243"/>
      <c r="O397" s="243"/>
      <c r="P397" s="243"/>
      <c r="Q397" s="243"/>
      <c r="R397" s="248"/>
      <c r="T397" s="249"/>
      <c r="U397" s="243"/>
      <c r="V397" s="243"/>
      <c r="W397" s="243"/>
      <c r="X397" s="243"/>
      <c r="Y397" s="243"/>
      <c r="Z397" s="243"/>
      <c r="AA397" s="250"/>
      <c r="AT397" s="251" t="s">
        <v>191</v>
      </c>
      <c r="AU397" s="251" t="s">
        <v>95</v>
      </c>
      <c r="AV397" s="11" t="s">
        <v>95</v>
      </c>
      <c r="AW397" s="11" t="s">
        <v>41</v>
      </c>
      <c r="AX397" s="11" t="s">
        <v>85</v>
      </c>
      <c r="AY397" s="251" t="s">
        <v>183</v>
      </c>
    </row>
    <row r="398" spans="2:51" s="11" customFormat="1" ht="16.5" customHeight="1">
      <c r="B398" s="242"/>
      <c r="C398" s="243"/>
      <c r="D398" s="243"/>
      <c r="E398" s="244" t="s">
        <v>23</v>
      </c>
      <c r="F398" s="261" t="s">
        <v>303</v>
      </c>
      <c r="G398" s="243"/>
      <c r="H398" s="243"/>
      <c r="I398" s="243"/>
      <c r="J398" s="243"/>
      <c r="K398" s="247">
        <v>4.807</v>
      </c>
      <c r="L398" s="243"/>
      <c r="M398" s="243"/>
      <c r="N398" s="243"/>
      <c r="O398" s="243"/>
      <c r="P398" s="243"/>
      <c r="Q398" s="243"/>
      <c r="R398" s="248"/>
      <c r="T398" s="249"/>
      <c r="U398" s="243"/>
      <c r="V398" s="243"/>
      <c r="W398" s="243"/>
      <c r="X398" s="243"/>
      <c r="Y398" s="243"/>
      <c r="Z398" s="243"/>
      <c r="AA398" s="250"/>
      <c r="AT398" s="251" t="s">
        <v>191</v>
      </c>
      <c r="AU398" s="251" t="s">
        <v>95</v>
      </c>
      <c r="AV398" s="11" t="s">
        <v>95</v>
      </c>
      <c r="AW398" s="11" t="s">
        <v>41</v>
      </c>
      <c r="AX398" s="11" t="s">
        <v>85</v>
      </c>
      <c r="AY398" s="251" t="s">
        <v>183</v>
      </c>
    </row>
    <row r="399" spans="2:51" s="11" customFormat="1" ht="16.5" customHeight="1">
      <c r="B399" s="242"/>
      <c r="C399" s="243"/>
      <c r="D399" s="243"/>
      <c r="E399" s="244" t="s">
        <v>23</v>
      </c>
      <c r="F399" s="261" t="s">
        <v>304</v>
      </c>
      <c r="G399" s="243"/>
      <c r="H399" s="243"/>
      <c r="I399" s="243"/>
      <c r="J399" s="243"/>
      <c r="K399" s="247">
        <v>6.671</v>
      </c>
      <c r="L399" s="243"/>
      <c r="M399" s="243"/>
      <c r="N399" s="243"/>
      <c r="O399" s="243"/>
      <c r="P399" s="243"/>
      <c r="Q399" s="243"/>
      <c r="R399" s="248"/>
      <c r="T399" s="249"/>
      <c r="U399" s="243"/>
      <c r="V399" s="243"/>
      <c r="W399" s="243"/>
      <c r="X399" s="243"/>
      <c r="Y399" s="243"/>
      <c r="Z399" s="243"/>
      <c r="AA399" s="250"/>
      <c r="AT399" s="251" t="s">
        <v>191</v>
      </c>
      <c r="AU399" s="251" t="s">
        <v>95</v>
      </c>
      <c r="AV399" s="11" t="s">
        <v>95</v>
      </c>
      <c r="AW399" s="11" t="s">
        <v>41</v>
      </c>
      <c r="AX399" s="11" t="s">
        <v>85</v>
      </c>
      <c r="AY399" s="251" t="s">
        <v>183</v>
      </c>
    </row>
    <row r="400" spans="2:51" s="11" customFormat="1" ht="16.5" customHeight="1">
      <c r="B400" s="242"/>
      <c r="C400" s="243"/>
      <c r="D400" s="243"/>
      <c r="E400" s="244" t="s">
        <v>23</v>
      </c>
      <c r="F400" s="261" t="s">
        <v>305</v>
      </c>
      <c r="G400" s="243"/>
      <c r="H400" s="243"/>
      <c r="I400" s="243"/>
      <c r="J400" s="243"/>
      <c r="K400" s="247">
        <v>89</v>
      </c>
      <c r="L400" s="243"/>
      <c r="M400" s="243"/>
      <c r="N400" s="243"/>
      <c r="O400" s="243"/>
      <c r="P400" s="243"/>
      <c r="Q400" s="243"/>
      <c r="R400" s="248"/>
      <c r="T400" s="249"/>
      <c r="U400" s="243"/>
      <c r="V400" s="243"/>
      <c r="W400" s="243"/>
      <c r="X400" s="243"/>
      <c r="Y400" s="243"/>
      <c r="Z400" s="243"/>
      <c r="AA400" s="250"/>
      <c r="AT400" s="251" t="s">
        <v>191</v>
      </c>
      <c r="AU400" s="251" t="s">
        <v>95</v>
      </c>
      <c r="AV400" s="11" t="s">
        <v>95</v>
      </c>
      <c r="AW400" s="11" t="s">
        <v>41</v>
      </c>
      <c r="AX400" s="11" t="s">
        <v>85</v>
      </c>
      <c r="AY400" s="251" t="s">
        <v>183</v>
      </c>
    </row>
    <row r="401" spans="2:51" s="13" customFormat="1" ht="16.5" customHeight="1">
      <c r="B401" s="262"/>
      <c r="C401" s="263"/>
      <c r="D401" s="263"/>
      <c r="E401" s="264" t="s">
        <v>23</v>
      </c>
      <c r="F401" s="265" t="s">
        <v>218</v>
      </c>
      <c r="G401" s="263"/>
      <c r="H401" s="263"/>
      <c r="I401" s="263"/>
      <c r="J401" s="263"/>
      <c r="K401" s="266">
        <v>109.403</v>
      </c>
      <c r="L401" s="263"/>
      <c r="M401" s="263"/>
      <c r="N401" s="263"/>
      <c r="O401" s="263"/>
      <c r="P401" s="263"/>
      <c r="Q401" s="263"/>
      <c r="R401" s="267"/>
      <c r="T401" s="268"/>
      <c r="U401" s="263"/>
      <c r="V401" s="263"/>
      <c r="W401" s="263"/>
      <c r="X401" s="263"/>
      <c r="Y401" s="263"/>
      <c r="Z401" s="263"/>
      <c r="AA401" s="269"/>
      <c r="AT401" s="270" t="s">
        <v>191</v>
      </c>
      <c r="AU401" s="270" t="s">
        <v>95</v>
      </c>
      <c r="AV401" s="13" t="s">
        <v>188</v>
      </c>
      <c r="AW401" s="13" t="s">
        <v>41</v>
      </c>
      <c r="AX401" s="13" t="s">
        <v>25</v>
      </c>
      <c r="AY401" s="270" t="s">
        <v>183</v>
      </c>
    </row>
    <row r="402" spans="2:65" s="1" customFormat="1" ht="38.25" customHeight="1">
      <c r="B402" s="49"/>
      <c r="C402" s="231" t="s">
        <v>585</v>
      </c>
      <c r="D402" s="231" t="s">
        <v>184</v>
      </c>
      <c r="E402" s="232" t="s">
        <v>586</v>
      </c>
      <c r="F402" s="233" t="s">
        <v>587</v>
      </c>
      <c r="G402" s="233"/>
      <c r="H402" s="233"/>
      <c r="I402" s="233"/>
      <c r="J402" s="234" t="s">
        <v>262</v>
      </c>
      <c r="K402" s="235">
        <v>17.8</v>
      </c>
      <c r="L402" s="236">
        <v>0</v>
      </c>
      <c r="M402" s="237"/>
      <c r="N402" s="238">
        <f>ROUND(L402*K402,2)</f>
        <v>0</v>
      </c>
      <c r="O402" s="238"/>
      <c r="P402" s="238"/>
      <c r="Q402" s="238"/>
      <c r="R402" s="51"/>
      <c r="T402" s="239" t="s">
        <v>23</v>
      </c>
      <c r="U402" s="59" t="s">
        <v>50</v>
      </c>
      <c r="V402" s="50"/>
      <c r="W402" s="240">
        <f>V402*K402</f>
        <v>0</v>
      </c>
      <c r="X402" s="240">
        <v>0.00737</v>
      </c>
      <c r="Y402" s="240">
        <f>X402*K402</f>
        <v>0.131186</v>
      </c>
      <c r="Z402" s="240">
        <v>0</v>
      </c>
      <c r="AA402" s="241">
        <f>Z402*K402</f>
        <v>0</v>
      </c>
      <c r="AR402" s="25" t="s">
        <v>265</v>
      </c>
      <c r="AT402" s="25" t="s">
        <v>184</v>
      </c>
      <c r="AU402" s="25" t="s">
        <v>95</v>
      </c>
      <c r="AY402" s="25" t="s">
        <v>183</v>
      </c>
      <c r="BE402" s="156">
        <f>IF(U402="základní",N402,0)</f>
        <v>0</v>
      </c>
      <c r="BF402" s="156">
        <f>IF(U402="snížená",N402,0)</f>
        <v>0</v>
      </c>
      <c r="BG402" s="156">
        <f>IF(U402="zákl. přenesená",N402,0)</f>
        <v>0</v>
      </c>
      <c r="BH402" s="156">
        <f>IF(U402="sníž. přenesená",N402,0)</f>
        <v>0</v>
      </c>
      <c r="BI402" s="156">
        <f>IF(U402="nulová",N402,0)</f>
        <v>0</v>
      </c>
      <c r="BJ402" s="25" t="s">
        <v>25</v>
      </c>
      <c r="BK402" s="156">
        <f>ROUND(L402*K402,2)</f>
        <v>0</v>
      </c>
      <c r="BL402" s="25" t="s">
        <v>265</v>
      </c>
      <c r="BM402" s="25" t="s">
        <v>588</v>
      </c>
    </row>
    <row r="403" spans="2:51" s="11" customFormat="1" ht="16.5" customHeight="1">
      <c r="B403" s="242"/>
      <c r="C403" s="243"/>
      <c r="D403" s="243"/>
      <c r="E403" s="244" t="s">
        <v>23</v>
      </c>
      <c r="F403" s="245" t="s">
        <v>589</v>
      </c>
      <c r="G403" s="246"/>
      <c r="H403" s="246"/>
      <c r="I403" s="246"/>
      <c r="J403" s="243"/>
      <c r="K403" s="247">
        <v>17.8</v>
      </c>
      <c r="L403" s="243"/>
      <c r="M403" s="243"/>
      <c r="N403" s="243"/>
      <c r="O403" s="243"/>
      <c r="P403" s="243"/>
      <c r="Q403" s="243"/>
      <c r="R403" s="248"/>
      <c r="T403" s="249"/>
      <c r="U403" s="243"/>
      <c r="V403" s="243"/>
      <c r="W403" s="243"/>
      <c r="X403" s="243"/>
      <c r="Y403" s="243"/>
      <c r="Z403" s="243"/>
      <c r="AA403" s="250"/>
      <c r="AT403" s="251" t="s">
        <v>191</v>
      </c>
      <c r="AU403" s="251" t="s">
        <v>95</v>
      </c>
      <c r="AV403" s="11" t="s">
        <v>95</v>
      </c>
      <c r="AW403" s="11" t="s">
        <v>41</v>
      </c>
      <c r="AX403" s="11" t="s">
        <v>25</v>
      </c>
      <c r="AY403" s="251" t="s">
        <v>183</v>
      </c>
    </row>
    <row r="404" spans="2:65" s="1" customFormat="1" ht="38.25" customHeight="1">
      <c r="B404" s="49"/>
      <c r="C404" s="231" t="s">
        <v>590</v>
      </c>
      <c r="D404" s="231" t="s">
        <v>184</v>
      </c>
      <c r="E404" s="232" t="s">
        <v>591</v>
      </c>
      <c r="F404" s="233" t="s">
        <v>592</v>
      </c>
      <c r="G404" s="233"/>
      <c r="H404" s="233"/>
      <c r="I404" s="233"/>
      <c r="J404" s="234" t="s">
        <v>262</v>
      </c>
      <c r="K404" s="235">
        <v>10</v>
      </c>
      <c r="L404" s="236">
        <v>0</v>
      </c>
      <c r="M404" s="237"/>
      <c r="N404" s="238">
        <f>ROUND(L404*K404,2)</f>
        <v>0</v>
      </c>
      <c r="O404" s="238"/>
      <c r="P404" s="238"/>
      <c r="Q404" s="238"/>
      <c r="R404" s="51"/>
      <c r="T404" s="239" t="s">
        <v>23</v>
      </c>
      <c r="U404" s="59" t="s">
        <v>50</v>
      </c>
      <c r="V404" s="50"/>
      <c r="W404" s="240">
        <f>V404*K404</f>
        <v>0</v>
      </c>
      <c r="X404" s="240">
        <v>0.00737</v>
      </c>
      <c r="Y404" s="240">
        <f>X404*K404</f>
        <v>0.0737</v>
      </c>
      <c r="Z404" s="240">
        <v>0</v>
      </c>
      <c r="AA404" s="241">
        <f>Z404*K404</f>
        <v>0</v>
      </c>
      <c r="AR404" s="25" t="s">
        <v>265</v>
      </c>
      <c r="AT404" s="25" t="s">
        <v>184</v>
      </c>
      <c r="AU404" s="25" t="s">
        <v>95</v>
      </c>
      <c r="AY404" s="25" t="s">
        <v>183</v>
      </c>
      <c r="BE404" s="156">
        <f>IF(U404="základní",N404,0)</f>
        <v>0</v>
      </c>
      <c r="BF404" s="156">
        <f>IF(U404="snížená",N404,0)</f>
        <v>0</v>
      </c>
      <c r="BG404" s="156">
        <f>IF(U404="zákl. přenesená",N404,0)</f>
        <v>0</v>
      </c>
      <c r="BH404" s="156">
        <f>IF(U404="sníž. přenesená",N404,0)</f>
        <v>0</v>
      </c>
      <c r="BI404" s="156">
        <f>IF(U404="nulová",N404,0)</f>
        <v>0</v>
      </c>
      <c r="BJ404" s="25" t="s">
        <v>25</v>
      </c>
      <c r="BK404" s="156">
        <f>ROUND(L404*K404,2)</f>
        <v>0</v>
      </c>
      <c r="BL404" s="25" t="s">
        <v>265</v>
      </c>
      <c r="BM404" s="25" t="s">
        <v>593</v>
      </c>
    </row>
    <row r="405" spans="2:65" s="1" customFormat="1" ht="25.5" customHeight="1">
      <c r="B405" s="49"/>
      <c r="C405" s="231" t="s">
        <v>594</v>
      </c>
      <c r="D405" s="231" t="s">
        <v>184</v>
      </c>
      <c r="E405" s="232" t="s">
        <v>595</v>
      </c>
      <c r="F405" s="233" t="s">
        <v>596</v>
      </c>
      <c r="G405" s="233"/>
      <c r="H405" s="233"/>
      <c r="I405" s="233"/>
      <c r="J405" s="234" t="s">
        <v>262</v>
      </c>
      <c r="K405" s="235">
        <v>8.9</v>
      </c>
      <c r="L405" s="236">
        <v>0</v>
      </c>
      <c r="M405" s="237"/>
      <c r="N405" s="238">
        <f>ROUND(L405*K405,2)</f>
        <v>0</v>
      </c>
      <c r="O405" s="238"/>
      <c r="P405" s="238"/>
      <c r="Q405" s="238"/>
      <c r="R405" s="51"/>
      <c r="T405" s="239" t="s">
        <v>23</v>
      </c>
      <c r="U405" s="59" t="s">
        <v>50</v>
      </c>
      <c r="V405" s="50"/>
      <c r="W405" s="240">
        <f>V405*K405</f>
        <v>0</v>
      </c>
      <c r="X405" s="240">
        <v>0.01318</v>
      </c>
      <c r="Y405" s="240">
        <f>X405*K405</f>
        <v>0.11730200000000002</v>
      </c>
      <c r="Z405" s="240">
        <v>0</v>
      </c>
      <c r="AA405" s="241">
        <f>Z405*K405</f>
        <v>0</v>
      </c>
      <c r="AR405" s="25" t="s">
        <v>265</v>
      </c>
      <c r="AT405" s="25" t="s">
        <v>184</v>
      </c>
      <c r="AU405" s="25" t="s">
        <v>95</v>
      </c>
      <c r="AY405" s="25" t="s">
        <v>183</v>
      </c>
      <c r="BE405" s="156">
        <f>IF(U405="základní",N405,0)</f>
        <v>0</v>
      </c>
      <c r="BF405" s="156">
        <f>IF(U405="snížená",N405,0)</f>
        <v>0</v>
      </c>
      <c r="BG405" s="156">
        <f>IF(U405="zákl. přenesená",N405,0)</f>
        <v>0</v>
      </c>
      <c r="BH405" s="156">
        <f>IF(U405="sníž. přenesená",N405,0)</f>
        <v>0</v>
      </c>
      <c r="BI405" s="156">
        <f>IF(U405="nulová",N405,0)</f>
        <v>0</v>
      </c>
      <c r="BJ405" s="25" t="s">
        <v>25</v>
      </c>
      <c r="BK405" s="156">
        <f>ROUND(L405*K405,2)</f>
        <v>0</v>
      </c>
      <c r="BL405" s="25" t="s">
        <v>265</v>
      </c>
      <c r="BM405" s="25" t="s">
        <v>597</v>
      </c>
    </row>
    <row r="406" spans="2:51" s="11" customFormat="1" ht="16.5" customHeight="1">
      <c r="B406" s="242"/>
      <c r="C406" s="243"/>
      <c r="D406" s="243"/>
      <c r="E406" s="244" t="s">
        <v>23</v>
      </c>
      <c r="F406" s="245" t="s">
        <v>598</v>
      </c>
      <c r="G406" s="246"/>
      <c r="H406" s="246"/>
      <c r="I406" s="246"/>
      <c r="J406" s="243"/>
      <c r="K406" s="247">
        <v>8.9</v>
      </c>
      <c r="L406" s="243"/>
      <c r="M406" s="243"/>
      <c r="N406" s="243"/>
      <c r="O406" s="243"/>
      <c r="P406" s="243"/>
      <c r="Q406" s="243"/>
      <c r="R406" s="248"/>
      <c r="T406" s="249"/>
      <c r="U406" s="243"/>
      <c r="V406" s="243"/>
      <c r="W406" s="243"/>
      <c r="X406" s="243"/>
      <c r="Y406" s="243"/>
      <c r="Z406" s="243"/>
      <c r="AA406" s="250"/>
      <c r="AT406" s="251" t="s">
        <v>191</v>
      </c>
      <c r="AU406" s="251" t="s">
        <v>95</v>
      </c>
      <c r="AV406" s="11" t="s">
        <v>95</v>
      </c>
      <c r="AW406" s="11" t="s">
        <v>41</v>
      </c>
      <c r="AX406" s="11" t="s">
        <v>25</v>
      </c>
      <c r="AY406" s="251" t="s">
        <v>183</v>
      </c>
    </row>
    <row r="407" spans="2:65" s="1" customFormat="1" ht="25.5" customHeight="1">
      <c r="B407" s="49"/>
      <c r="C407" s="231" t="s">
        <v>599</v>
      </c>
      <c r="D407" s="231" t="s">
        <v>184</v>
      </c>
      <c r="E407" s="232" t="s">
        <v>600</v>
      </c>
      <c r="F407" s="233" t="s">
        <v>601</v>
      </c>
      <c r="G407" s="233"/>
      <c r="H407" s="233"/>
      <c r="I407" s="233"/>
      <c r="J407" s="234" t="s">
        <v>202</v>
      </c>
      <c r="K407" s="235">
        <v>8.86</v>
      </c>
      <c r="L407" s="236">
        <v>0</v>
      </c>
      <c r="M407" s="237"/>
      <c r="N407" s="238">
        <f>ROUND(L407*K407,2)</f>
        <v>0</v>
      </c>
      <c r="O407" s="238"/>
      <c r="P407" s="238"/>
      <c r="Q407" s="238"/>
      <c r="R407" s="51"/>
      <c r="T407" s="239" t="s">
        <v>23</v>
      </c>
      <c r="U407" s="59" t="s">
        <v>50</v>
      </c>
      <c r="V407" s="50"/>
      <c r="W407" s="240">
        <f>V407*K407</f>
        <v>0</v>
      </c>
      <c r="X407" s="240">
        <v>0</v>
      </c>
      <c r="Y407" s="240">
        <f>X407*K407</f>
        <v>0</v>
      </c>
      <c r="Z407" s="240">
        <v>0</v>
      </c>
      <c r="AA407" s="241">
        <f>Z407*K407</f>
        <v>0</v>
      </c>
      <c r="AR407" s="25" t="s">
        <v>265</v>
      </c>
      <c r="AT407" s="25" t="s">
        <v>184</v>
      </c>
      <c r="AU407" s="25" t="s">
        <v>95</v>
      </c>
      <c r="AY407" s="25" t="s">
        <v>183</v>
      </c>
      <c r="BE407" s="156">
        <f>IF(U407="základní",N407,0)</f>
        <v>0</v>
      </c>
      <c r="BF407" s="156">
        <f>IF(U407="snížená",N407,0)</f>
        <v>0</v>
      </c>
      <c r="BG407" s="156">
        <f>IF(U407="zákl. přenesená",N407,0)</f>
        <v>0</v>
      </c>
      <c r="BH407" s="156">
        <f>IF(U407="sníž. přenesená",N407,0)</f>
        <v>0</v>
      </c>
      <c r="BI407" s="156">
        <f>IF(U407="nulová",N407,0)</f>
        <v>0</v>
      </c>
      <c r="BJ407" s="25" t="s">
        <v>25</v>
      </c>
      <c r="BK407" s="156">
        <f>ROUND(L407*K407,2)</f>
        <v>0</v>
      </c>
      <c r="BL407" s="25" t="s">
        <v>265</v>
      </c>
      <c r="BM407" s="25" t="s">
        <v>602</v>
      </c>
    </row>
    <row r="408" spans="2:65" s="1" customFormat="1" ht="25.5" customHeight="1">
      <c r="B408" s="49"/>
      <c r="C408" s="231" t="s">
        <v>603</v>
      </c>
      <c r="D408" s="231" t="s">
        <v>184</v>
      </c>
      <c r="E408" s="232" t="s">
        <v>604</v>
      </c>
      <c r="F408" s="233" t="s">
        <v>605</v>
      </c>
      <c r="G408" s="233"/>
      <c r="H408" s="233"/>
      <c r="I408" s="233"/>
      <c r="J408" s="234" t="s">
        <v>202</v>
      </c>
      <c r="K408" s="235">
        <v>8.86</v>
      </c>
      <c r="L408" s="236">
        <v>0</v>
      </c>
      <c r="M408" s="237"/>
      <c r="N408" s="238">
        <f>ROUND(L408*K408,2)</f>
        <v>0</v>
      </c>
      <c r="O408" s="238"/>
      <c r="P408" s="238"/>
      <c r="Q408" s="238"/>
      <c r="R408" s="51"/>
      <c r="T408" s="239" t="s">
        <v>23</v>
      </c>
      <c r="U408" s="59" t="s">
        <v>50</v>
      </c>
      <c r="V408" s="50"/>
      <c r="W408" s="240">
        <f>V408*K408</f>
        <v>0</v>
      </c>
      <c r="X408" s="240">
        <v>0</v>
      </c>
      <c r="Y408" s="240">
        <f>X408*K408</f>
        <v>0</v>
      </c>
      <c r="Z408" s="240">
        <v>0</v>
      </c>
      <c r="AA408" s="241">
        <f>Z408*K408</f>
        <v>0</v>
      </c>
      <c r="AR408" s="25" t="s">
        <v>265</v>
      </c>
      <c r="AT408" s="25" t="s">
        <v>184</v>
      </c>
      <c r="AU408" s="25" t="s">
        <v>95</v>
      </c>
      <c r="AY408" s="25" t="s">
        <v>183</v>
      </c>
      <c r="BE408" s="156">
        <f>IF(U408="základní",N408,0)</f>
        <v>0</v>
      </c>
      <c r="BF408" s="156">
        <f>IF(U408="snížená",N408,0)</f>
        <v>0</v>
      </c>
      <c r="BG408" s="156">
        <f>IF(U408="zákl. přenesená",N408,0)</f>
        <v>0</v>
      </c>
      <c r="BH408" s="156">
        <f>IF(U408="sníž. přenesená",N408,0)</f>
        <v>0</v>
      </c>
      <c r="BI408" s="156">
        <f>IF(U408="nulová",N408,0)</f>
        <v>0</v>
      </c>
      <c r="BJ408" s="25" t="s">
        <v>25</v>
      </c>
      <c r="BK408" s="156">
        <f>ROUND(L408*K408,2)</f>
        <v>0</v>
      </c>
      <c r="BL408" s="25" t="s">
        <v>265</v>
      </c>
      <c r="BM408" s="25" t="s">
        <v>606</v>
      </c>
    </row>
    <row r="409" spans="2:63" s="10" customFormat="1" ht="29.85" customHeight="1">
      <c r="B409" s="218"/>
      <c r="C409" s="219"/>
      <c r="D409" s="228" t="s">
        <v>157</v>
      </c>
      <c r="E409" s="228"/>
      <c r="F409" s="228"/>
      <c r="G409" s="228"/>
      <c r="H409" s="228"/>
      <c r="I409" s="228"/>
      <c r="J409" s="228"/>
      <c r="K409" s="228"/>
      <c r="L409" s="228"/>
      <c r="M409" s="228"/>
      <c r="N409" s="271">
        <f>BK409</f>
        <v>0</v>
      </c>
      <c r="O409" s="272"/>
      <c r="P409" s="272"/>
      <c r="Q409" s="272"/>
      <c r="R409" s="221"/>
      <c r="T409" s="222"/>
      <c r="U409" s="219"/>
      <c r="V409" s="219"/>
      <c r="W409" s="223">
        <f>SUM(W410:W436)</f>
        <v>0</v>
      </c>
      <c r="X409" s="219"/>
      <c r="Y409" s="223">
        <f>SUM(Y410:Y436)</f>
        <v>0.5370658800000001</v>
      </c>
      <c r="Z409" s="219"/>
      <c r="AA409" s="224">
        <f>SUM(AA410:AA436)</f>
        <v>0.0823</v>
      </c>
      <c r="AR409" s="225" t="s">
        <v>95</v>
      </c>
      <c r="AT409" s="226" t="s">
        <v>84</v>
      </c>
      <c r="AU409" s="226" t="s">
        <v>25</v>
      </c>
      <c r="AY409" s="225" t="s">
        <v>183</v>
      </c>
      <c r="BK409" s="227">
        <f>SUM(BK410:BK436)</f>
        <v>0</v>
      </c>
    </row>
    <row r="410" spans="2:65" s="1" customFormat="1" ht="38.25" customHeight="1">
      <c r="B410" s="49"/>
      <c r="C410" s="231" t="s">
        <v>607</v>
      </c>
      <c r="D410" s="231" t="s">
        <v>184</v>
      </c>
      <c r="E410" s="232" t="s">
        <v>608</v>
      </c>
      <c r="F410" s="233" t="s">
        <v>609</v>
      </c>
      <c r="G410" s="233"/>
      <c r="H410" s="233"/>
      <c r="I410" s="233"/>
      <c r="J410" s="234" t="s">
        <v>194</v>
      </c>
      <c r="K410" s="235">
        <v>0.774</v>
      </c>
      <c r="L410" s="236">
        <v>0</v>
      </c>
      <c r="M410" s="237"/>
      <c r="N410" s="238">
        <f>ROUND(L410*K410,2)</f>
        <v>0</v>
      </c>
      <c r="O410" s="238"/>
      <c r="P410" s="238"/>
      <c r="Q410" s="238"/>
      <c r="R410" s="51"/>
      <c r="T410" s="239" t="s">
        <v>23</v>
      </c>
      <c r="U410" s="59" t="s">
        <v>50</v>
      </c>
      <c r="V410" s="50"/>
      <c r="W410" s="240">
        <f>V410*K410</f>
        <v>0</v>
      </c>
      <c r="X410" s="240">
        <v>0.00026</v>
      </c>
      <c r="Y410" s="240">
        <f>X410*K410</f>
        <v>0.00020124</v>
      </c>
      <c r="Z410" s="240">
        <v>0</v>
      </c>
      <c r="AA410" s="241">
        <f>Z410*K410</f>
        <v>0</v>
      </c>
      <c r="AR410" s="25" t="s">
        <v>265</v>
      </c>
      <c r="AT410" s="25" t="s">
        <v>184</v>
      </c>
      <c r="AU410" s="25" t="s">
        <v>95</v>
      </c>
      <c r="AY410" s="25" t="s">
        <v>183</v>
      </c>
      <c r="BE410" s="156">
        <f>IF(U410="základní",N410,0)</f>
        <v>0</v>
      </c>
      <c r="BF410" s="156">
        <f>IF(U410="snížená",N410,0)</f>
        <v>0</v>
      </c>
      <c r="BG410" s="156">
        <f>IF(U410="zákl. přenesená",N410,0)</f>
        <v>0</v>
      </c>
      <c r="BH410" s="156">
        <f>IF(U410="sníž. přenesená",N410,0)</f>
        <v>0</v>
      </c>
      <c r="BI410" s="156">
        <f>IF(U410="nulová",N410,0)</f>
        <v>0</v>
      </c>
      <c r="BJ410" s="25" t="s">
        <v>25</v>
      </c>
      <c r="BK410" s="156">
        <f>ROUND(L410*K410,2)</f>
        <v>0</v>
      </c>
      <c r="BL410" s="25" t="s">
        <v>265</v>
      </c>
      <c r="BM410" s="25" t="s">
        <v>610</v>
      </c>
    </row>
    <row r="411" spans="2:51" s="12" customFormat="1" ht="16.5" customHeight="1">
      <c r="B411" s="252"/>
      <c r="C411" s="253"/>
      <c r="D411" s="253"/>
      <c r="E411" s="254" t="s">
        <v>23</v>
      </c>
      <c r="F411" s="255" t="s">
        <v>611</v>
      </c>
      <c r="G411" s="256"/>
      <c r="H411" s="256"/>
      <c r="I411" s="256"/>
      <c r="J411" s="253"/>
      <c r="K411" s="254" t="s">
        <v>23</v>
      </c>
      <c r="L411" s="253"/>
      <c r="M411" s="253"/>
      <c r="N411" s="253"/>
      <c r="O411" s="253"/>
      <c r="P411" s="253"/>
      <c r="Q411" s="253"/>
      <c r="R411" s="257"/>
      <c r="T411" s="258"/>
      <c r="U411" s="253"/>
      <c r="V411" s="253"/>
      <c r="W411" s="253"/>
      <c r="X411" s="253"/>
      <c r="Y411" s="253"/>
      <c r="Z411" s="253"/>
      <c r="AA411" s="259"/>
      <c r="AT411" s="260" t="s">
        <v>191</v>
      </c>
      <c r="AU411" s="260" t="s">
        <v>95</v>
      </c>
      <c r="AV411" s="12" t="s">
        <v>25</v>
      </c>
      <c r="AW411" s="12" t="s">
        <v>41</v>
      </c>
      <c r="AX411" s="12" t="s">
        <v>85</v>
      </c>
      <c r="AY411" s="260" t="s">
        <v>183</v>
      </c>
    </row>
    <row r="412" spans="2:51" s="11" customFormat="1" ht="16.5" customHeight="1">
      <c r="B412" s="242"/>
      <c r="C412" s="243"/>
      <c r="D412" s="243"/>
      <c r="E412" s="244" t="s">
        <v>23</v>
      </c>
      <c r="F412" s="261" t="s">
        <v>612</v>
      </c>
      <c r="G412" s="243"/>
      <c r="H412" s="243"/>
      <c r="I412" s="243"/>
      <c r="J412" s="243"/>
      <c r="K412" s="247">
        <v>0.774</v>
      </c>
      <c r="L412" s="243"/>
      <c r="M412" s="243"/>
      <c r="N412" s="243"/>
      <c r="O412" s="243"/>
      <c r="P412" s="243"/>
      <c r="Q412" s="243"/>
      <c r="R412" s="248"/>
      <c r="T412" s="249"/>
      <c r="U412" s="243"/>
      <c r="V412" s="243"/>
      <c r="W412" s="243"/>
      <c r="X412" s="243"/>
      <c r="Y412" s="243"/>
      <c r="Z412" s="243"/>
      <c r="AA412" s="250"/>
      <c r="AT412" s="251" t="s">
        <v>191</v>
      </c>
      <c r="AU412" s="251" t="s">
        <v>95</v>
      </c>
      <c r="AV412" s="11" t="s">
        <v>95</v>
      </c>
      <c r="AW412" s="11" t="s">
        <v>41</v>
      </c>
      <c r="AX412" s="11" t="s">
        <v>25</v>
      </c>
      <c r="AY412" s="251" t="s">
        <v>183</v>
      </c>
    </row>
    <row r="413" spans="2:65" s="1" customFormat="1" ht="25.5" customHeight="1">
      <c r="B413" s="49"/>
      <c r="C413" s="276" t="s">
        <v>613</v>
      </c>
      <c r="D413" s="276" t="s">
        <v>292</v>
      </c>
      <c r="E413" s="277" t="s">
        <v>614</v>
      </c>
      <c r="F413" s="278" t="s">
        <v>615</v>
      </c>
      <c r="G413" s="278"/>
      <c r="H413" s="278"/>
      <c r="I413" s="278"/>
      <c r="J413" s="279" t="s">
        <v>354</v>
      </c>
      <c r="K413" s="280">
        <v>1</v>
      </c>
      <c r="L413" s="281">
        <v>0</v>
      </c>
      <c r="M413" s="282"/>
      <c r="N413" s="283">
        <f>ROUND(L413*K413,2)</f>
        <v>0</v>
      </c>
      <c r="O413" s="238"/>
      <c r="P413" s="238"/>
      <c r="Q413" s="238"/>
      <c r="R413" s="51"/>
      <c r="T413" s="239" t="s">
        <v>23</v>
      </c>
      <c r="U413" s="59" t="s">
        <v>50</v>
      </c>
      <c r="V413" s="50"/>
      <c r="W413" s="240">
        <f>V413*K413</f>
        <v>0</v>
      </c>
      <c r="X413" s="240">
        <v>0.062</v>
      </c>
      <c r="Y413" s="240">
        <f>X413*K413</f>
        <v>0.062</v>
      </c>
      <c r="Z413" s="240">
        <v>0</v>
      </c>
      <c r="AA413" s="241">
        <f>Z413*K413</f>
        <v>0</v>
      </c>
      <c r="AR413" s="25" t="s">
        <v>295</v>
      </c>
      <c r="AT413" s="25" t="s">
        <v>292</v>
      </c>
      <c r="AU413" s="25" t="s">
        <v>95</v>
      </c>
      <c r="AY413" s="25" t="s">
        <v>183</v>
      </c>
      <c r="BE413" s="156">
        <f>IF(U413="základní",N413,0)</f>
        <v>0</v>
      </c>
      <c r="BF413" s="156">
        <f>IF(U413="snížená",N413,0)</f>
        <v>0</v>
      </c>
      <c r="BG413" s="156">
        <f>IF(U413="zákl. přenesená",N413,0)</f>
        <v>0</v>
      </c>
      <c r="BH413" s="156">
        <f>IF(U413="sníž. přenesená",N413,0)</f>
        <v>0</v>
      </c>
      <c r="BI413" s="156">
        <f>IF(U413="nulová",N413,0)</f>
        <v>0</v>
      </c>
      <c r="BJ413" s="25" t="s">
        <v>25</v>
      </c>
      <c r="BK413" s="156">
        <f>ROUND(L413*K413,2)</f>
        <v>0</v>
      </c>
      <c r="BL413" s="25" t="s">
        <v>265</v>
      </c>
      <c r="BM413" s="25" t="s">
        <v>616</v>
      </c>
    </row>
    <row r="414" spans="2:65" s="1" customFormat="1" ht="38.25" customHeight="1">
      <c r="B414" s="49"/>
      <c r="C414" s="231" t="s">
        <v>617</v>
      </c>
      <c r="D414" s="231" t="s">
        <v>184</v>
      </c>
      <c r="E414" s="232" t="s">
        <v>618</v>
      </c>
      <c r="F414" s="233" t="s">
        <v>619</v>
      </c>
      <c r="G414" s="233"/>
      <c r="H414" s="233"/>
      <c r="I414" s="233"/>
      <c r="J414" s="234" t="s">
        <v>194</v>
      </c>
      <c r="K414" s="235">
        <v>8.52</v>
      </c>
      <c r="L414" s="236">
        <v>0</v>
      </c>
      <c r="M414" s="237"/>
      <c r="N414" s="238">
        <f>ROUND(L414*K414,2)</f>
        <v>0</v>
      </c>
      <c r="O414" s="238"/>
      <c r="P414" s="238"/>
      <c r="Q414" s="238"/>
      <c r="R414" s="51"/>
      <c r="T414" s="239" t="s">
        <v>23</v>
      </c>
      <c r="U414" s="59" t="s">
        <v>50</v>
      </c>
      <c r="V414" s="50"/>
      <c r="W414" s="240">
        <f>V414*K414</f>
        <v>0</v>
      </c>
      <c r="X414" s="240">
        <v>0.00026</v>
      </c>
      <c r="Y414" s="240">
        <f>X414*K414</f>
        <v>0.0022151999999999996</v>
      </c>
      <c r="Z414" s="240">
        <v>0</v>
      </c>
      <c r="AA414" s="241">
        <f>Z414*K414</f>
        <v>0</v>
      </c>
      <c r="AR414" s="25" t="s">
        <v>265</v>
      </c>
      <c r="AT414" s="25" t="s">
        <v>184</v>
      </c>
      <c r="AU414" s="25" t="s">
        <v>95</v>
      </c>
      <c r="AY414" s="25" t="s">
        <v>183</v>
      </c>
      <c r="BE414" s="156">
        <f>IF(U414="základní",N414,0)</f>
        <v>0</v>
      </c>
      <c r="BF414" s="156">
        <f>IF(U414="snížená",N414,0)</f>
        <v>0</v>
      </c>
      <c r="BG414" s="156">
        <f>IF(U414="zákl. přenesená",N414,0)</f>
        <v>0</v>
      </c>
      <c r="BH414" s="156">
        <f>IF(U414="sníž. přenesená",N414,0)</f>
        <v>0</v>
      </c>
      <c r="BI414" s="156">
        <f>IF(U414="nulová",N414,0)</f>
        <v>0</v>
      </c>
      <c r="BJ414" s="25" t="s">
        <v>25</v>
      </c>
      <c r="BK414" s="156">
        <f>ROUND(L414*K414,2)</f>
        <v>0</v>
      </c>
      <c r="BL414" s="25" t="s">
        <v>265</v>
      </c>
      <c r="BM414" s="25" t="s">
        <v>620</v>
      </c>
    </row>
    <row r="415" spans="2:51" s="11" customFormat="1" ht="16.5" customHeight="1">
      <c r="B415" s="242"/>
      <c r="C415" s="243"/>
      <c r="D415" s="243"/>
      <c r="E415" s="244" t="s">
        <v>23</v>
      </c>
      <c r="F415" s="245" t="s">
        <v>247</v>
      </c>
      <c r="G415" s="246"/>
      <c r="H415" s="246"/>
      <c r="I415" s="246"/>
      <c r="J415" s="243"/>
      <c r="K415" s="247">
        <v>3.52</v>
      </c>
      <c r="L415" s="243"/>
      <c r="M415" s="243"/>
      <c r="N415" s="243"/>
      <c r="O415" s="243"/>
      <c r="P415" s="243"/>
      <c r="Q415" s="243"/>
      <c r="R415" s="248"/>
      <c r="T415" s="249"/>
      <c r="U415" s="243"/>
      <c r="V415" s="243"/>
      <c r="W415" s="243"/>
      <c r="X415" s="243"/>
      <c r="Y415" s="243"/>
      <c r="Z415" s="243"/>
      <c r="AA415" s="250"/>
      <c r="AT415" s="251" t="s">
        <v>191</v>
      </c>
      <c r="AU415" s="251" t="s">
        <v>95</v>
      </c>
      <c r="AV415" s="11" t="s">
        <v>95</v>
      </c>
      <c r="AW415" s="11" t="s">
        <v>41</v>
      </c>
      <c r="AX415" s="11" t="s">
        <v>85</v>
      </c>
      <c r="AY415" s="251" t="s">
        <v>183</v>
      </c>
    </row>
    <row r="416" spans="2:51" s="12" customFormat="1" ht="16.5" customHeight="1">
      <c r="B416" s="252"/>
      <c r="C416" s="253"/>
      <c r="D416" s="253"/>
      <c r="E416" s="254" t="s">
        <v>23</v>
      </c>
      <c r="F416" s="275" t="s">
        <v>621</v>
      </c>
      <c r="G416" s="253"/>
      <c r="H416" s="253"/>
      <c r="I416" s="253"/>
      <c r="J416" s="253"/>
      <c r="K416" s="254" t="s">
        <v>23</v>
      </c>
      <c r="L416" s="253"/>
      <c r="M416" s="253"/>
      <c r="N416" s="253"/>
      <c r="O416" s="253"/>
      <c r="P416" s="253"/>
      <c r="Q416" s="253"/>
      <c r="R416" s="257"/>
      <c r="T416" s="258"/>
      <c r="U416" s="253"/>
      <c r="V416" s="253"/>
      <c r="W416" s="253"/>
      <c r="X416" s="253"/>
      <c r="Y416" s="253"/>
      <c r="Z416" s="253"/>
      <c r="AA416" s="259"/>
      <c r="AT416" s="260" t="s">
        <v>191</v>
      </c>
      <c r="AU416" s="260" t="s">
        <v>95</v>
      </c>
      <c r="AV416" s="12" t="s">
        <v>25</v>
      </c>
      <c r="AW416" s="12" t="s">
        <v>41</v>
      </c>
      <c r="AX416" s="12" t="s">
        <v>85</v>
      </c>
      <c r="AY416" s="260" t="s">
        <v>183</v>
      </c>
    </row>
    <row r="417" spans="2:51" s="11" customFormat="1" ht="16.5" customHeight="1">
      <c r="B417" s="242"/>
      <c r="C417" s="243"/>
      <c r="D417" s="243"/>
      <c r="E417" s="244" t="s">
        <v>23</v>
      </c>
      <c r="F417" s="261" t="s">
        <v>622</v>
      </c>
      <c r="G417" s="243"/>
      <c r="H417" s="243"/>
      <c r="I417" s="243"/>
      <c r="J417" s="243"/>
      <c r="K417" s="247">
        <v>5</v>
      </c>
      <c r="L417" s="243"/>
      <c r="M417" s="243"/>
      <c r="N417" s="243"/>
      <c r="O417" s="243"/>
      <c r="P417" s="243"/>
      <c r="Q417" s="243"/>
      <c r="R417" s="248"/>
      <c r="T417" s="249"/>
      <c r="U417" s="243"/>
      <c r="V417" s="243"/>
      <c r="W417" s="243"/>
      <c r="X417" s="243"/>
      <c r="Y417" s="243"/>
      <c r="Z417" s="243"/>
      <c r="AA417" s="250"/>
      <c r="AT417" s="251" t="s">
        <v>191</v>
      </c>
      <c r="AU417" s="251" t="s">
        <v>95</v>
      </c>
      <c r="AV417" s="11" t="s">
        <v>95</v>
      </c>
      <c r="AW417" s="11" t="s">
        <v>41</v>
      </c>
      <c r="AX417" s="11" t="s">
        <v>85</v>
      </c>
      <c r="AY417" s="251" t="s">
        <v>183</v>
      </c>
    </row>
    <row r="418" spans="2:51" s="13" customFormat="1" ht="16.5" customHeight="1">
      <c r="B418" s="262"/>
      <c r="C418" s="263"/>
      <c r="D418" s="263"/>
      <c r="E418" s="264" t="s">
        <v>23</v>
      </c>
      <c r="F418" s="265" t="s">
        <v>218</v>
      </c>
      <c r="G418" s="263"/>
      <c r="H418" s="263"/>
      <c r="I418" s="263"/>
      <c r="J418" s="263"/>
      <c r="K418" s="266">
        <v>8.52</v>
      </c>
      <c r="L418" s="263"/>
      <c r="M418" s="263"/>
      <c r="N418" s="263"/>
      <c r="O418" s="263"/>
      <c r="P418" s="263"/>
      <c r="Q418" s="263"/>
      <c r="R418" s="267"/>
      <c r="T418" s="268"/>
      <c r="U418" s="263"/>
      <c r="V418" s="263"/>
      <c r="W418" s="263"/>
      <c r="X418" s="263"/>
      <c r="Y418" s="263"/>
      <c r="Z418" s="263"/>
      <c r="AA418" s="269"/>
      <c r="AT418" s="270" t="s">
        <v>191</v>
      </c>
      <c r="AU418" s="270" t="s">
        <v>95</v>
      </c>
      <c r="AV418" s="13" t="s">
        <v>188</v>
      </c>
      <c r="AW418" s="13" t="s">
        <v>41</v>
      </c>
      <c r="AX418" s="13" t="s">
        <v>25</v>
      </c>
      <c r="AY418" s="270" t="s">
        <v>183</v>
      </c>
    </row>
    <row r="419" spans="2:65" s="1" customFormat="1" ht="25.5" customHeight="1">
      <c r="B419" s="49"/>
      <c r="C419" s="276" t="s">
        <v>623</v>
      </c>
      <c r="D419" s="276" t="s">
        <v>292</v>
      </c>
      <c r="E419" s="277" t="s">
        <v>624</v>
      </c>
      <c r="F419" s="278" t="s">
        <v>625</v>
      </c>
      <c r="G419" s="278"/>
      <c r="H419" s="278"/>
      <c r="I419" s="278"/>
      <c r="J419" s="279" t="s">
        <v>354</v>
      </c>
      <c r="K419" s="280">
        <v>2</v>
      </c>
      <c r="L419" s="281">
        <v>0</v>
      </c>
      <c r="M419" s="282"/>
      <c r="N419" s="283">
        <f>ROUND(L419*K419,2)</f>
        <v>0</v>
      </c>
      <c r="O419" s="238"/>
      <c r="P419" s="238"/>
      <c r="Q419" s="238"/>
      <c r="R419" s="51"/>
      <c r="T419" s="239" t="s">
        <v>23</v>
      </c>
      <c r="U419" s="59" t="s">
        <v>50</v>
      </c>
      <c r="V419" s="50"/>
      <c r="W419" s="240">
        <f>V419*K419</f>
        <v>0</v>
      </c>
      <c r="X419" s="240">
        <v>0.062</v>
      </c>
      <c r="Y419" s="240">
        <f>X419*K419</f>
        <v>0.124</v>
      </c>
      <c r="Z419" s="240">
        <v>0</v>
      </c>
      <c r="AA419" s="241">
        <f>Z419*K419</f>
        <v>0</v>
      </c>
      <c r="AR419" s="25" t="s">
        <v>295</v>
      </c>
      <c r="AT419" s="25" t="s">
        <v>292</v>
      </c>
      <c r="AU419" s="25" t="s">
        <v>95</v>
      </c>
      <c r="AY419" s="25" t="s">
        <v>183</v>
      </c>
      <c r="BE419" s="156">
        <f>IF(U419="základní",N419,0)</f>
        <v>0</v>
      </c>
      <c r="BF419" s="156">
        <f>IF(U419="snížená",N419,0)</f>
        <v>0</v>
      </c>
      <c r="BG419" s="156">
        <f>IF(U419="zákl. přenesená",N419,0)</f>
        <v>0</v>
      </c>
      <c r="BH419" s="156">
        <f>IF(U419="sníž. přenesená",N419,0)</f>
        <v>0</v>
      </c>
      <c r="BI419" s="156">
        <f>IF(U419="nulová",N419,0)</f>
        <v>0</v>
      </c>
      <c r="BJ419" s="25" t="s">
        <v>25</v>
      </c>
      <c r="BK419" s="156">
        <f>ROUND(L419*K419,2)</f>
        <v>0</v>
      </c>
      <c r="BL419" s="25" t="s">
        <v>265</v>
      </c>
      <c r="BM419" s="25" t="s">
        <v>626</v>
      </c>
    </row>
    <row r="420" spans="2:65" s="1" customFormat="1" ht="38.25" customHeight="1">
      <c r="B420" s="49"/>
      <c r="C420" s="276" t="s">
        <v>627</v>
      </c>
      <c r="D420" s="276" t="s">
        <v>292</v>
      </c>
      <c r="E420" s="277" t="s">
        <v>628</v>
      </c>
      <c r="F420" s="278" t="s">
        <v>629</v>
      </c>
      <c r="G420" s="278"/>
      <c r="H420" s="278"/>
      <c r="I420" s="278"/>
      <c r="J420" s="279" t="s">
        <v>354</v>
      </c>
      <c r="K420" s="280">
        <v>2</v>
      </c>
      <c r="L420" s="281">
        <v>0</v>
      </c>
      <c r="M420" s="282"/>
      <c r="N420" s="283">
        <f>ROUND(L420*K420,2)</f>
        <v>0</v>
      </c>
      <c r="O420" s="238"/>
      <c r="P420" s="238"/>
      <c r="Q420" s="238"/>
      <c r="R420" s="51"/>
      <c r="T420" s="239" t="s">
        <v>23</v>
      </c>
      <c r="U420" s="59" t="s">
        <v>50</v>
      </c>
      <c r="V420" s="50"/>
      <c r="W420" s="240">
        <f>V420*K420</f>
        <v>0</v>
      </c>
      <c r="X420" s="240">
        <v>0.062</v>
      </c>
      <c r="Y420" s="240">
        <f>X420*K420</f>
        <v>0.124</v>
      </c>
      <c r="Z420" s="240">
        <v>0</v>
      </c>
      <c r="AA420" s="241">
        <f>Z420*K420</f>
        <v>0</v>
      </c>
      <c r="AR420" s="25" t="s">
        <v>295</v>
      </c>
      <c r="AT420" s="25" t="s">
        <v>292</v>
      </c>
      <c r="AU420" s="25" t="s">
        <v>95</v>
      </c>
      <c r="AY420" s="25" t="s">
        <v>183</v>
      </c>
      <c r="BE420" s="156">
        <f>IF(U420="základní",N420,0)</f>
        <v>0</v>
      </c>
      <c r="BF420" s="156">
        <f>IF(U420="snížená",N420,0)</f>
        <v>0</v>
      </c>
      <c r="BG420" s="156">
        <f>IF(U420="zákl. přenesená",N420,0)</f>
        <v>0</v>
      </c>
      <c r="BH420" s="156">
        <f>IF(U420="sníž. přenesená",N420,0)</f>
        <v>0</v>
      </c>
      <c r="BI420" s="156">
        <f>IF(U420="nulová",N420,0)</f>
        <v>0</v>
      </c>
      <c r="BJ420" s="25" t="s">
        <v>25</v>
      </c>
      <c r="BK420" s="156">
        <f>ROUND(L420*K420,2)</f>
        <v>0</v>
      </c>
      <c r="BL420" s="25" t="s">
        <v>265</v>
      </c>
      <c r="BM420" s="25" t="s">
        <v>630</v>
      </c>
    </row>
    <row r="421" spans="2:51" s="12" customFormat="1" ht="16.5" customHeight="1">
      <c r="B421" s="252"/>
      <c r="C421" s="253"/>
      <c r="D421" s="253"/>
      <c r="E421" s="254" t="s">
        <v>23</v>
      </c>
      <c r="F421" s="255" t="s">
        <v>621</v>
      </c>
      <c r="G421" s="256"/>
      <c r="H421" s="256"/>
      <c r="I421" s="256"/>
      <c r="J421" s="253"/>
      <c r="K421" s="254" t="s">
        <v>23</v>
      </c>
      <c r="L421" s="253"/>
      <c r="M421" s="253"/>
      <c r="N421" s="253"/>
      <c r="O421" s="253"/>
      <c r="P421" s="253"/>
      <c r="Q421" s="253"/>
      <c r="R421" s="257"/>
      <c r="T421" s="258"/>
      <c r="U421" s="253"/>
      <c r="V421" s="253"/>
      <c r="W421" s="253"/>
      <c r="X421" s="253"/>
      <c r="Y421" s="253"/>
      <c r="Z421" s="253"/>
      <c r="AA421" s="259"/>
      <c r="AT421" s="260" t="s">
        <v>191</v>
      </c>
      <c r="AU421" s="260" t="s">
        <v>95</v>
      </c>
      <c r="AV421" s="12" t="s">
        <v>25</v>
      </c>
      <c r="AW421" s="12" t="s">
        <v>41</v>
      </c>
      <c r="AX421" s="12" t="s">
        <v>85</v>
      </c>
      <c r="AY421" s="260" t="s">
        <v>183</v>
      </c>
    </row>
    <row r="422" spans="2:51" s="11" customFormat="1" ht="16.5" customHeight="1">
      <c r="B422" s="242"/>
      <c r="C422" s="243"/>
      <c r="D422" s="243"/>
      <c r="E422" s="244" t="s">
        <v>23</v>
      </c>
      <c r="F422" s="261" t="s">
        <v>95</v>
      </c>
      <c r="G422" s="243"/>
      <c r="H422" s="243"/>
      <c r="I422" s="243"/>
      <c r="J422" s="243"/>
      <c r="K422" s="247">
        <v>2</v>
      </c>
      <c r="L422" s="243"/>
      <c r="M422" s="243"/>
      <c r="N422" s="243"/>
      <c r="O422" s="243"/>
      <c r="P422" s="243"/>
      <c r="Q422" s="243"/>
      <c r="R422" s="248"/>
      <c r="T422" s="249"/>
      <c r="U422" s="243"/>
      <c r="V422" s="243"/>
      <c r="W422" s="243"/>
      <c r="X422" s="243"/>
      <c r="Y422" s="243"/>
      <c r="Z422" s="243"/>
      <c r="AA422" s="250"/>
      <c r="AT422" s="251" t="s">
        <v>191</v>
      </c>
      <c r="AU422" s="251" t="s">
        <v>95</v>
      </c>
      <c r="AV422" s="11" t="s">
        <v>95</v>
      </c>
      <c r="AW422" s="11" t="s">
        <v>41</v>
      </c>
      <c r="AX422" s="11" t="s">
        <v>25</v>
      </c>
      <c r="AY422" s="251" t="s">
        <v>183</v>
      </c>
    </row>
    <row r="423" spans="2:65" s="1" customFormat="1" ht="38.25" customHeight="1">
      <c r="B423" s="49"/>
      <c r="C423" s="231" t="s">
        <v>631</v>
      </c>
      <c r="D423" s="231" t="s">
        <v>184</v>
      </c>
      <c r="E423" s="232" t="s">
        <v>632</v>
      </c>
      <c r="F423" s="233" t="s">
        <v>633</v>
      </c>
      <c r="G423" s="233"/>
      <c r="H423" s="233"/>
      <c r="I423" s="233"/>
      <c r="J423" s="234" t="s">
        <v>194</v>
      </c>
      <c r="K423" s="235">
        <v>9.072</v>
      </c>
      <c r="L423" s="236">
        <v>0</v>
      </c>
      <c r="M423" s="237"/>
      <c r="N423" s="238">
        <f>ROUND(L423*K423,2)</f>
        <v>0</v>
      </c>
      <c r="O423" s="238"/>
      <c r="P423" s="238"/>
      <c r="Q423" s="238"/>
      <c r="R423" s="51"/>
      <c r="T423" s="239" t="s">
        <v>23</v>
      </c>
      <c r="U423" s="59" t="s">
        <v>50</v>
      </c>
      <c r="V423" s="50"/>
      <c r="W423" s="240">
        <f>V423*K423</f>
        <v>0</v>
      </c>
      <c r="X423" s="240">
        <v>0.00027</v>
      </c>
      <c r="Y423" s="240">
        <f>X423*K423</f>
        <v>0.0024494399999999998</v>
      </c>
      <c r="Z423" s="240">
        <v>0</v>
      </c>
      <c r="AA423" s="241">
        <f>Z423*K423</f>
        <v>0</v>
      </c>
      <c r="AR423" s="25" t="s">
        <v>265</v>
      </c>
      <c r="AT423" s="25" t="s">
        <v>184</v>
      </c>
      <c r="AU423" s="25" t="s">
        <v>95</v>
      </c>
      <c r="AY423" s="25" t="s">
        <v>183</v>
      </c>
      <c r="BE423" s="156">
        <f>IF(U423="základní",N423,0)</f>
        <v>0</v>
      </c>
      <c r="BF423" s="156">
        <f>IF(U423="snížená",N423,0)</f>
        <v>0</v>
      </c>
      <c r="BG423" s="156">
        <f>IF(U423="zákl. přenesená",N423,0)</f>
        <v>0</v>
      </c>
      <c r="BH423" s="156">
        <f>IF(U423="sníž. přenesená",N423,0)</f>
        <v>0</v>
      </c>
      <c r="BI423" s="156">
        <f>IF(U423="nulová",N423,0)</f>
        <v>0</v>
      </c>
      <c r="BJ423" s="25" t="s">
        <v>25</v>
      </c>
      <c r="BK423" s="156">
        <f>ROUND(L423*K423,2)</f>
        <v>0</v>
      </c>
      <c r="BL423" s="25" t="s">
        <v>265</v>
      </c>
      <c r="BM423" s="25" t="s">
        <v>634</v>
      </c>
    </row>
    <row r="424" spans="2:51" s="11" customFormat="1" ht="16.5" customHeight="1">
      <c r="B424" s="242"/>
      <c r="C424" s="243"/>
      <c r="D424" s="243"/>
      <c r="E424" s="244" t="s">
        <v>23</v>
      </c>
      <c r="F424" s="245" t="s">
        <v>253</v>
      </c>
      <c r="G424" s="246"/>
      <c r="H424" s="246"/>
      <c r="I424" s="246"/>
      <c r="J424" s="243"/>
      <c r="K424" s="247">
        <v>9.072</v>
      </c>
      <c r="L424" s="243"/>
      <c r="M424" s="243"/>
      <c r="N424" s="243"/>
      <c r="O424" s="243"/>
      <c r="P424" s="243"/>
      <c r="Q424" s="243"/>
      <c r="R424" s="248"/>
      <c r="T424" s="249"/>
      <c r="U424" s="243"/>
      <c r="V424" s="243"/>
      <c r="W424" s="243"/>
      <c r="X424" s="243"/>
      <c r="Y424" s="243"/>
      <c r="Z424" s="243"/>
      <c r="AA424" s="250"/>
      <c r="AT424" s="251" t="s">
        <v>191</v>
      </c>
      <c r="AU424" s="251" t="s">
        <v>95</v>
      </c>
      <c r="AV424" s="11" t="s">
        <v>95</v>
      </c>
      <c r="AW424" s="11" t="s">
        <v>41</v>
      </c>
      <c r="AX424" s="11" t="s">
        <v>25</v>
      </c>
      <c r="AY424" s="251" t="s">
        <v>183</v>
      </c>
    </row>
    <row r="425" spans="2:65" s="1" customFormat="1" ht="25.5" customHeight="1">
      <c r="B425" s="49"/>
      <c r="C425" s="276" t="s">
        <v>635</v>
      </c>
      <c r="D425" s="276" t="s">
        <v>292</v>
      </c>
      <c r="E425" s="277" t="s">
        <v>636</v>
      </c>
      <c r="F425" s="278" t="s">
        <v>637</v>
      </c>
      <c r="G425" s="278"/>
      <c r="H425" s="278"/>
      <c r="I425" s="278"/>
      <c r="J425" s="279" t="s">
        <v>354</v>
      </c>
      <c r="K425" s="280">
        <v>3</v>
      </c>
      <c r="L425" s="281">
        <v>0</v>
      </c>
      <c r="M425" s="282"/>
      <c r="N425" s="283">
        <f>ROUND(L425*K425,2)</f>
        <v>0</v>
      </c>
      <c r="O425" s="238"/>
      <c r="P425" s="238"/>
      <c r="Q425" s="238"/>
      <c r="R425" s="51"/>
      <c r="T425" s="239" t="s">
        <v>23</v>
      </c>
      <c r="U425" s="59" t="s">
        <v>50</v>
      </c>
      <c r="V425" s="50"/>
      <c r="W425" s="240">
        <f>V425*K425</f>
        <v>0</v>
      </c>
      <c r="X425" s="240">
        <v>0.062</v>
      </c>
      <c r="Y425" s="240">
        <f>X425*K425</f>
        <v>0.186</v>
      </c>
      <c r="Z425" s="240">
        <v>0</v>
      </c>
      <c r="AA425" s="241">
        <f>Z425*K425</f>
        <v>0</v>
      </c>
      <c r="AR425" s="25" t="s">
        <v>295</v>
      </c>
      <c r="AT425" s="25" t="s">
        <v>292</v>
      </c>
      <c r="AU425" s="25" t="s">
        <v>95</v>
      </c>
      <c r="AY425" s="25" t="s">
        <v>183</v>
      </c>
      <c r="BE425" s="156">
        <f>IF(U425="základní",N425,0)</f>
        <v>0</v>
      </c>
      <c r="BF425" s="156">
        <f>IF(U425="snížená",N425,0)</f>
        <v>0</v>
      </c>
      <c r="BG425" s="156">
        <f>IF(U425="zákl. přenesená",N425,0)</f>
        <v>0</v>
      </c>
      <c r="BH425" s="156">
        <f>IF(U425="sníž. přenesená",N425,0)</f>
        <v>0</v>
      </c>
      <c r="BI425" s="156">
        <f>IF(U425="nulová",N425,0)</f>
        <v>0</v>
      </c>
      <c r="BJ425" s="25" t="s">
        <v>25</v>
      </c>
      <c r="BK425" s="156">
        <f>ROUND(L425*K425,2)</f>
        <v>0</v>
      </c>
      <c r="BL425" s="25" t="s">
        <v>265</v>
      </c>
      <c r="BM425" s="25" t="s">
        <v>638</v>
      </c>
    </row>
    <row r="426" spans="2:65" s="1" customFormat="1" ht="25.5" customHeight="1">
      <c r="B426" s="49"/>
      <c r="C426" s="231" t="s">
        <v>639</v>
      </c>
      <c r="D426" s="231" t="s">
        <v>184</v>
      </c>
      <c r="E426" s="232" t="s">
        <v>640</v>
      </c>
      <c r="F426" s="233" t="s">
        <v>641</v>
      </c>
      <c r="G426" s="233"/>
      <c r="H426" s="233"/>
      <c r="I426" s="233"/>
      <c r="J426" s="234" t="s">
        <v>354</v>
      </c>
      <c r="K426" s="235">
        <v>2</v>
      </c>
      <c r="L426" s="236">
        <v>0</v>
      </c>
      <c r="M426" s="237"/>
      <c r="N426" s="238">
        <f>ROUND(L426*K426,2)</f>
        <v>0</v>
      </c>
      <c r="O426" s="238"/>
      <c r="P426" s="238"/>
      <c r="Q426" s="238"/>
      <c r="R426" s="51"/>
      <c r="T426" s="239" t="s">
        <v>23</v>
      </c>
      <c r="U426" s="59" t="s">
        <v>50</v>
      </c>
      <c r="V426" s="50"/>
      <c r="W426" s="240">
        <f>V426*K426</f>
        <v>0</v>
      </c>
      <c r="X426" s="240">
        <v>0.00088</v>
      </c>
      <c r="Y426" s="240">
        <f>X426*K426</f>
        <v>0.00176</v>
      </c>
      <c r="Z426" s="240">
        <v>0</v>
      </c>
      <c r="AA426" s="241">
        <f>Z426*K426</f>
        <v>0</v>
      </c>
      <c r="AR426" s="25" t="s">
        <v>265</v>
      </c>
      <c r="AT426" s="25" t="s">
        <v>184</v>
      </c>
      <c r="AU426" s="25" t="s">
        <v>95</v>
      </c>
      <c r="AY426" s="25" t="s">
        <v>183</v>
      </c>
      <c r="BE426" s="156">
        <f>IF(U426="základní",N426,0)</f>
        <v>0</v>
      </c>
      <c r="BF426" s="156">
        <f>IF(U426="snížená",N426,0)</f>
        <v>0</v>
      </c>
      <c r="BG426" s="156">
        <f>IF(U426="zákl. přenesená",N426,0)</f>
        <v>0</v>
      </c>
      <c r="BH426" s="156">
        <f>IF(U426="sníž. přenesená",N426,0)</f>
        <v>0</v>
      </c>
      <c r="BI426" s="156">
        <f>IF(U426="nulová",N426,0)</f>
        <v>0</v>
      </c>
      <c r="BJ426" s="25" t="s">
        <v>25</v>
      </c>
      <c r="BK426" s="156">
        <f>ROUND(L426*K426,2)</f>
        <v>0</v>
      </c>
      <c r="BL426" s="25" t="s">
        <v>265</v>
      </c>
      <c r="BM426" s="25" t="s">
        <v>642</v>
      </c>
    </row>
    <row r="427" spans="2:65" s="1" customFormat="1" ht="38.25" customHeight="1">
      <c r="B427" s="49"/>
      <c r="C427" s="276" t="s">
        <v>643</v>
      </c>
      <c r="D427" s="276" t="s">
        <v>292</v>
      </c>
      <c r="E427" s="277" t="s">
        <v>644</v>
      </c>
      <c r="F427" s="278" t="s">
        <v>645</v>
      </c>
      <c r="G427" s="278"/>
      <c r="H427" s="278"/>
      <c r="I427" s="278"/>
      <c r="J427" s="279" t="s">
        <v>354</v>
      </c>
      <c r="K427" s="280">
        <v>2</v>
      </c>
      <c r="L427" s="281">
        <v>0</v>
      </c>
      <c r="M427" s="282"/>
      <c r="N427" s="283">
        <f>ROUND(L427*K427,2)</f>
        <v>0</v>
      </c>
      <c r="O427" s="238"/>
      <c r="P427" s="238"/>
      <c r="Q427" s="238"/>
      <c r="R427" s="51"/>
      <c r="T427" s="239" t="s">
        <v>23</v>
      </c>
      <c r="U427" s="59" t="s">
        <v>50</v>
      </c>
      <c r="V427" s="50"/>
      <c r="W427" s="240">
        <f>V427*K427</f>
        <v>0</v>
      </c>
      <c r="X427" s="240">
        <v>0.015</v>
      </c>
      <c r="Y427" s="240">
        <f>X427*K427</f>
        <v>0.03</v>
      </c>
      <c r="Z427" s="240">
        <v>0</v>
      </c>
      <c r="AA427" s="241">
        <f>Z427*K427</f>
        <v>0</v>
      </c>
      <c r="AR427" s="25" t="s">
        <v>295</v>
      </c>
      <c r="AT427" s="25" t="s">
        <v>292</v>
      </c>
      <c r="AU427" s="25" t="s">
        <v>95</v>
      </c>
      <c r="AY427" s="25" t="s">
        <v>183</v>
      </c>
      <c r="BE427" s="156">
        <f>IF(U427="základní",N427,0)</f>
        <v>0</v>
      </c>
      <c r="BF427" s="156">
        <f>IF(U427="snížená",N427,0)</f>
        <v>0</v>
      </c>
      <c r="BG427" s="156">
        <f>IF(U427="zákl. přenesená",N427,0)</f>
        <v>0</v>
      </c>
      <c r="BH427" s="156">
        <f>IF(U427="sníž. přenesená",N427,0)</f>
        <v>0</v>
      </c>
      <c r="BI427" s="156">
        <f>IF(U427="nulová",N427,0)</f>
        <v>0</v>
      </c>
      <c r="BJ427" s="25" t="s">
        <v>25</v>
      </c>
      <c r="BK427" s="156">
        <f>ROUND(L427*K427,2)</f>
        <v>0</v>
      </c>
      <c r="BL427" s="25" t="s">
        <v>265</v>
      </c>
      <c r="BM427" s="25" t="s">
        <v>646</v>
      </c>
    </row>
    <row r="428" spans="2:65" s="1" customFormat="1" ht="25.5" customHeight="1">
      <c r="B428" s="49"/>
      <c r="C428" s="231" t="s">
        <v>647</v>
      </c>
      <c r="D428" s="231" t="s">
        <v>184</v>
      </c>
      <c r="E428" s="232" t="s">
        <v>648</v>
      </c>
      <c r="F428" s="233" t="s">
        <v>649</v>
      </c>
      <c r="G428" s="233"/>
      <c r="H428" s="233"/>
      <c r="I428" s="233"/>
      <c r="J428" s="234" t="s">
        <v>354</v>
      </c>
      <c r="K428" s="235">
        <v>1</v>
      </c>
      <c r="L428" s="236">
        <v>0</v>
      </c>
      <c r="M428" s="237"/>
      <c r="N428" s="238">
        <f>ROUND(L428*K428,2)</f>
        <v>0</v>
      </c>
      <c r="O428" s="238"/>
      <c r="P428" s="238"/>
      <c r="Q428" s="238"/>
      <c r="R428" s="51"/>
      <c r="T428" s="239" t="s">
        <v>23</v>
      </c>
      <c r="U428" s="59" t="s">
        <v>50</v>
      </c>
      <c r="V428" s="50"/>
      <c r="W428" s="240">
        <f>V428*K428</f>
        <v>0</v>
      </c>
      <c r="X428" s="240">
        <v>0.00084</v>
      </c>
      <c r="Y428" s="240">
        <f>X428*K428</f>
        <v>0.00084</v>
      </c>
      <c r="Z428" s="240">
        <v>0</v>
      </c>
      <c r="AA428" s="241">
        <f>Z428*K428</f>
        <v>0</v>
      </c>
      <c r="AR428" s="25" t="s">
        <v>265</v>
      </c>
      <c r="AT428" s="25" t="s">
        <v>184</v>
      </c>
      <c r="AU428" s="25" t="s">
        <v>95</v>
      </c>
      <c r="AY428" s="25" t="s">
        <v>183</v>
      </c>
      <c r="BE428" s="156">
        <f>IF(U428="základní",N428,0)</f>
        <v>0</v>
      </c>
      <c r="BF428" s="156">
        <f>IF(U428="snížená",N428,0)</f>
        <v>0</v>
      </c>
      <c r="BG428" s="156">
        <f>IF(U428="zákl. přenesená",N428,0)</f>
        <v>0</v>
      </c>
      <c r="BH428" s="156">
        <f>IF(U428="sníž. přenesená",N428,0)</f>
        <v>0</v>
      </c>
      <c r="BI428" s="156">
        <f>IF(U428="nulová",N428,0)</f>
        <v>0</v>
      </c>
      <c r="BJ428" s="25" t="s">
        <v>25</v>
      </c>
      <c r="BK428" s="156">
        <f>ROUND(L428*K428,2)</f>
        <v>0</v>
      </c>
      <c r="BL428" s="25" t="s">
        <v>265</v>
      </c>
      <c r="BM428" s="25" t="s">
        <v>650</v>
      </c>
    </row>
    <row r="429" spans="2:65" s="1" customFormat="1" ht="38.25" customHeight="1">
      <c r="B429" s="49"/>
      <c r="C429" s="276" t="s">
        <v>651</v>
      </c>
      <c r="D429" s="276" t="s">
        <v>292</v>
      </c>
      <c r="E429" s="277" t="s">
        <v>652</v>
      </c>
      <c r="F429" s="278" t="s">
        <v>653</v>
      </c>
      <c r="G429" s="278"/>
      <c r="H429" s="278"/>
      <c r="I429" s="278"/>
      <c r="J429" s="279" t="s">
        <v>361</v>
      </c>
      <c r="K429" s="280">
        <v>1</v>
      </c>
      <c r="L429" s="281">
        <v>0</v>
      </c>
      <c r="M429" s="282"/>
      <c r="N429" s="283">
        <f>ROUND(L429*K429,2)</f>
        <v>0</v>
      </c>
      <c r="O429" s="238"/>
      <c r="P429" s="238"/>
      <c r="Q429" s="238"/>
      <c r="R429" s="51"/>
      <c r="T429" s="239" t="s">
        <v>23</v>
      </c>
      <c r="U429" s="59" t="s">
        <v>50</v>
      </c>
      <c r="V429" s="50"/>
      <c r="W429" s="240">
        <f>V429*K429</f>
        <v>0</v>
      </c>
      <c r="X429" s="240">
        <v>0</v>
      </c>
      <c r="Y429" s="240">
        <f>X429*K429</f>
        <v>0</v>
      </c>
      <c r="Z429" s="240">
        <v>0</v>
      </c>
      <c r="AA429" s="241">
        <f>Z429*K429</f>
        <v>0</v>
      </c>
      <c r="AR429" s="25" t="s">
        <v>295</v>
      </c>
      <c r="AT429" s="25" t="s">
        <v>292</v>
      </c>
      <c r="AU429" s="25" t="s">
        <v>95</v>
      </c>
      <c r="AY429" s="25" t="s">
        <v>183</v>
      </c>
      <c r="BE429" s="156">
        <f>IF(U429="základní",N429,0)</f>
        <v>0</v>
      </c>
      <c r="BF429" s="156">
        <f>IF(U429="snížená",N429,0)</f>
        <v>0</v>
      </c>
      <c r="BG429" s="156">
        <f>IF(U429="zákl. přenesená",N429,0)</f>
        <v>0</v>
      </c>
      <c r="BH429" s="156">
        <f>IF(U429="sníž. přenesená",N429,0)</f>
        <v>0</v>
      </c>
      <c r="BI429" s="156">
        <f>IF(U429="nulová",N429,0)</f>
        <v>0</v>
      </c>
      <c r="BJ429" s="25" t="s">
        <v>25</v>
      </c>
      <c r="BK429" s="156">
        <f>ROUND(L429*K429,2)</f>
        <v>0</v>
      </c>
      <c r="BL429" s="25" t="s">
        <v>265</v>
      </c>
      <c r="BM429" s="25" t="s">
        <v>654</v>
      </c>
    </row>
    <row r="430" spans="2:65" s="1" customFormat="1" ht="16.5" customHeight="1">
      <c r="B430" s="49"/>
      <c r="C430" s="231" t="s">
        <v>655</v>
      </c>
      <c r="D430" s="231" t="s">
        <v>184</v>
      </c>
      <c r="E430" s="232" t="s">
        <v>656</v>
      </c>
      <c r="F430" s="233" t="s">
        <v>657</v>
      </c>
      <c r="G430" s="233"/>
      <c r="H430" s="233"/>
      <c r="I430" s="233"/>
      <c r="J430" s="234" t="s">
        <v>354</v>
      </c>
      <c r="K430" s="235">
        <v>3</v>
      </c>
      <c r="L430" s="236">
        <v>0</v>
      </c>
      <c r="M430" s="237"/>
      <c r="N430" s="238">
        <f>ROUND(L430*K430,2)</f>
        <v>0</v>
      </c>
      <c r="O430" s="238"/>
      <c r="P430" s="238"/>
      <c r="Q430" s="238"/>
      <c r="R430" s="51"/>
      <c r="T430" s="239" t="s">
        <v>23</v>
      </c>
      <c r="U430" s="59" t="s">
        <v>50</v>
      </c>
      <c r="V430" s="50"/>
      <c r="W430" s="240">
        <f>V430*K430</f>
        <v>0</v>
      </c>
      <c r="X430" s="240">
        <v>0</v>
      </c>
      <c r="Y430" s="240">
        <f>X430*K430</f>
        <v>0</v>
      </c>
      <c r="Z430" s="240">
        <v>0</v>
      </c>
      <c r="AA430" s="241">
        <f>Z430*K430</f>
        <v>0</v>
      </c>
      <c r="AR430" s="25" t="s">
        <v>188</v>
      </c>
      <c r="AT430" s="25" t="s">
        <v>184</v>
      </c>
      <c r="AU430" s="25" t="s">
        <v>95</v>
      </c>
      <c r="AY430" s="25" t="s">
        <v>183</v>
      </c>
      <c r="BE430" s="156">
        <f>IF(U430="základní",N430,0)</f>
        <v>0</v>
      </c>
      <c r="BF430" s="156">
        <f>IF(U430="snížená",N430,0)</f>
        <v>0</v>
      </c>
      <c r="BG430" s="156">
        <f>IF(U430="zákl. přenesená",N430,0)</f>
        <v>0</v>
      </c>
      <c r="BH430" s="156">
        <f>IF(U430="sníž. přenesená",N430,0)</f>
        <v>0</v>
      </c>
      <c r="BI430" s="156">
        <f>IF(U430="nulová",N430,0)</f>
        <v>0</v>
      </c>
      <c r="BJ430" s="25" t="s">
        <v>25</v>
      </c>
      <c r="BK430" s="156">
        <f>ROUND(L430*K430,2)</f>
        <v>0</v>
      </c>
      <c r="BL430" s="25" t="s">
        <v>188</v>
      </c>
      <c r="BM430" s="25" t="s">
        <v>658</v>
      </c>
    </row>
    <row r="431" spans="2:65" s="1" customFormat="1" ht="16.5" customHeight="1">
      <c r="B431" s="49"/>
      <c r="C431" s="276" t="s">
        <v>659</v>
      </c>
      <c r="D431" s="276" t="s">
        <v>292</v>
      </c>
      <c r="E431" s="277" t="s">
        <v>660</v>
      </c>
      <c r="F431" s="278" t="s">
        <v>661</v>
      </c>
      <c r="G431" s="278"/>
      <c r="H431" s="278"/>
      <c r="I431" s="278"/>
      <c r="J431" s="279" t="s">
        <v>354</v>
      </c>
      <c r="K431" s="280">
        <v>3</v>
      </c>
      <c r="L431" s="281">
        <v>0</v>
      </c>
      <c r="M431" s="282"/>
      <c r="N431" s="283">
        <f>ROUND(L431*K431,2)</f>
        <v>0</v>
      </c>
      <c r="O431" s="238"/>
      <c r="P431" s="238"/>
      <c r="Q431" s="238"/>
      <c r="R431" s="51"/>
      <c r="T431" s="239" t="s">
        <v>23</v>
      </c>
      <c r="U431" s="59" t="s">
        <v>50</v>
      </c>
      <c r="V431" s="50"/>
      <c r="W431" s="240">
        <f>V431*K431</f>
        <v>0</v>
      </c>
      <c r="X431" s="240">
        <v>0.0012</v>
      </c>
      <c r="Y431" s="240">
        <f>X431*K431</f>
        <v>0.0036</v>
      </c>
      <c r="Z431" s="240">
        <v>0</v>
      </c>
      <c r="AA431" s="241">
        <f>Z431*K431</f>
        <v>0</v>
      </c>
      <c r="AR431" s="25" t="s">
        <v>224</v>
      </c>
      <c r="AT431" s="25" t="s">
        <v>292</v>
      </c>
      <c r="AU431" s="25" t="s">
        <v>95</v>
      </c>
      <c r="AY431" s="25" t="s">
        <v>183</v>
      </c>
      <c r="BE431" s="156">
        <f>IF(U431="základní",N431,0)</f>
        <v>0</v>
      </c>
      <c r="BF431" s="156">
        <f>IF(U431="snížená",N431,0)</f>
        <v>0</v>
      </c>
      <c r="BG431" s="156">
        <f>IF(U431="zákl. přenesená",N431,0)</f>
        <v>0</v>
      </c>
      <c r="BH431" s="156">
        <f>IF(U431="sníž. přenesená",N431,0)</f>
        <v>0</v>
      </c>
      <c r="BI431" s="156">
        <f>IF(U431="nulová",N431,0)</f>
        <v>0</v>
      </c>
      <c r="BJ431" s="25" t="s">
        <v>25</v>
      </c>
      <c r="BK431" s="156">
        <f>ROUND(L431*K431,2)</f>
        <v>0</v>
      </c>
      <c r="BL431" s="25" t="s">
        <v>188</v>
      </c>
      <c r="BM431" s="25" t="s">
        <v>662</v>
      </c>
    </row>
    <row r="432" spans="2:47" s="1" customFormat="1" ht="24" customHeight="1">
      <c r="B432" s="49"/>
      <c r="C432" s="50"/>
      <c r="D432" s="50"/>
      <c r="E432" s="50"/>
      <c r="F432" s="293" t="s">
        <v>663</v>
      </c>
      <c r="G432" s="70"/>
      <c r="H432" s="70"/>
      <c r="I432" s="70"/>
      <c r="J432" s="50"/>
      <c r="K432" s="50"/>
      <c r="L432" s="50"/>
      <c r="M432" s="50"/>
      <c r="N432" s="50"/>
      <c r="O432" s="50"/>
      <c r="P432" s="50"/>
      <c r="Q432" s="50"/>
      <c r="R432" s="51"/>
      <c r="T432" s="202"/>
      <c r="U432" s="50"/>
      <c r="V432" s="50"/>
      <c r="W432" s="50"/>
      <c r="X432" s="50"/>
      <c r="Y432" s="50"/>
      <c r="Z432" s="50"/>
      <c r="AA432" s="103"/>
      <c r="AT432" s="25" t="s">
        <v>664</v>
      </c>
      <c r="AU432" s="25" t="s">
        <v>95</v>
      </c>
    </row>
    <row r="433" spans="2:65" s="1" customFormat="1" ht="25.5" customHeight="1">
      <c r="B433" s="49"/>
      <c r="C433" s="231" t="s">
        <v>665</v>
      </c>
      <c r="D433" s="231" t="s">
        <v>184</v>
      </c>
      <c r="E433" s="232" t="s">
        <v>666</v>
      </c>
      <c r="F433" s="233" t="s">
        <v>667</v>
      </c>
      <c r="G433" s="233"/>
      <c r="H433" s="233"/>
      <c r="I433" s="233"/>
      <c r="J433" s="234" t="s">
        <v>354</v>
      </c>
      <c r="K433" s="235">
        <v>1</v>
      </c>
      <c r="L433" s="236">
        <v>0</v>
      </c>
      <c r="M433" s="237"/>
      <c r="N433" s="238">
        <f>ROUND(L433*K433,2)</f>
        <v>0</v>
      </c>
      <c r="O433" s="238"/>
      <c r="P433" s="238"/>
      <c r="Q433" s="238"/>
      <c r="R433" s="51"/>
      <c r="T433" s="239" t="s">
        <v>23</v>
      </c>
      <c r="U433" s="59" t="s">
        <v>50</v>
      </c>
      <c r="V433" s="50"/>
      <c r="W433" s="240">
        <f>V433*K433</f>
        <v>0</v>
      </c>
      <c r="X433" s="240">
        <v>0</v>
      </c>
      <c r="Y433" s="240">
        <f>X433*K433</f>
        <v>0</v>
      </c>
      <c r="Z433" s="240">
        <v>0.0823</v>
      </c>
      <c r="AA433" s="241">
        <f>Z433*K433</f>
        <v>0.0823</v>
      </c>
      <c r="AR433" s="25" t="s">
        <v>265</v>
      </c>
      <c r="AT433" s="25" t="s">
        <v>184</v>
      </c>
      <c r="AU433" s="25" t="s">
        <v>95</v>
      </c>
      <c r="AY433" s="25" t="s">
        <v>183</v>
      </c>
      <c r="BE433" s="156">
        <f>IF(U433="základní",N433,0)</f>
        <v>0</v>
      </c>
      <c r="BF433" s="156">
        <f>IF(U433="snížená",N433,0)</f>
        <v>0</v>
      </c>
      <c r="BG433" s="156">
        <f>IF(U433="zákl. přenesená",N433,0)</f>
        <v>0</v>
      </c>
      <c r="BH433" s="156">
        <f>IF(U433="sníž. přenesená",N433,0)</f>
        <v>0</v>
      </c>
      <c r="BI433" s="156">
        <f>IF(U433="nulová",N433,0)</f>
        <v>0</v>
      </c>
      <c r="BJ433" s="25" t="s">
        <v>25</v>
      </c>
      <c r="BK433" s="156">
        <f>ROUND(L433*K433,2)</f>
        <v>0</v>
      </c>
      <c r="BL433" s="25" t="s">
        <v>265</v>
      </c>
      <c r="BM433" s="25" t="s">
        <v>668</v>
      </c>
    </row>
    <row r="434" spans="2:51" s="12" customFormat="1" ht="16.5" customHeight="1">
      <c r="B434" s="252"/>
      <c r="C434" s="253"/>
      <c r="D434" s="253"/>
      <c r="E434" s="254" t="s">
        <v>23</v>
      </c>
      <c r="F434" s="255" t="s">
        <v>669</v>
      </c>
      <c r="G434" s="256"/>
      <c r="H434" s="256"/>
      <c r="I434" s="256"/>
      <c r="J434" s="253"/>
      <c r="K434" s="254" t="s">
        <v>23</v>
      </c>
      <c r="L434" s="253"/>
      <c r="M434" s="253"/>
      <c r="N434" s="253"/>
      <c r="O434" s="253"/>
      <c r="P434" s="253"/>
      <c r="Q434" s="253"/>
      <c r="R434" s="257"/>
      <c r="T434" s="258"/>
      <c r="U434" s="253"/>
      <c r="V434" s="253"/>
      <c r="W434" s="253"/>
      <c r="X434" s="253"/>
      <c r="Y434" s="253"/>
      <c r="Z434" s="253"/>
      <c r="AA434" s="259"/>
      <c r="AT434" s="260" t="s">
        <v>191</v>
      </c>
      <c r="AU434" s="260" t="s">
        <v>95</v>
      </c>
      <c r="AV434" s="12" t="s">
        <v>25</v>
      </c>
      <c r="AW434" s="12" t="s">
        <v>41</v>
      </c>
      <c r="AX434" s="12" t="s">
        <v>85</v>
      </c>
      <c r="AY434" s="260" t="s">
        <v>183</v>
      </c>
    </row>
    <row r="435" spans="2:51" s="11" customFormat="1" ht="16.5" customHeight="1">
      <c r="B435" s="242"/>
      <c r="C435" s="243"/>
      <c r="D435" s="243"/>
      <c r="E435" s="244" t="s">
        <v>23</v>
      </c>
      <c r="F435" s="261" t="s">
        <v>25</v>
      </c>
      <c r="G435" s="243"/>
      <c r="H435" s="243"/>
      <c r="I435" s="243"/>
      <c r="J435" s="243"/>
      <c r="K435" s="247">
        <v>1</v>
      </c>
      <c r="L435" s="243"/>
      <c r="M435" s="243"/>
      <c r="N435" s="243"/>
      <c r="O435" s="243"/>
      <c r="P435" s="243"/>
      <c r="Q435" s="243"/>
      <c r="R435" s="248"/>
      <c r="T435" s="249"/>
      <c r="U435" s="243"/>
      <c r="V435" s="243"/>
      <c r="W435" s="243"/>
      <c r="X435" s="243"/>
      <c r="Y435" s="243"/>
      <c r="Z435" s="243"/>
      <c r="AA435" s="250"/>
      <c r="AT435" s="251" t="s">
        <v>191</v>
      </c>
      <c r="AU435" s="251" t="s">
        <v>95</v>
      </c>
      <c r="AV435" s="11" t="s">
        <v>95</v>
      </c>
      <c r="AW435" s="11" t="s">
        <v>41</v>
      </c>
      <c r="AX435" s="11" t="s">
        <v>25</v>
      </c>
      <c r="AY435" s="251" t="s">
        <v>183</v>
      </c>
    </row>
    <row r="436" spans="2:65" s="1" customFormat="1" ht="25.5" customHeight="1">
      <c r="B436" s="49"/>
      <c r="C436" s="231" t="s">
        <v>670</v>
      </c>
      <c r="D436" s="231" t="s">
        <v>184</v>
      </c>
      <c r="E436" s="232" t="s">
        <v>671</v>
      </c>
      <c r="F436" s="233" t="s">
        <v>672</v>
      </c>
      <c r="G436" s="233"/>
      <c r="H436" s="233"/>
      <c r="I436" s="233"/>
      <c r="J436" s="234" t="s">
        <v>673</v>
      </c>
      <c r="K436" s="294">
        <v>0</v>
      </c>
      <c r="L436" s="236">
        <v>0</v>
      </c>
      <c r="M436" s="237"/>
      <c r="N436" s="238">
        <f>ROUND(L436*K436,2)</f>
        <v>0</v>
      </c>
      <c r="O436" s="238"/>
      <c r="P436" s="238"/>
      <c r="Q436" s="238"/>
      <c r="R436" s="51"/>
      <c r="T436" s="239" t="s">
        <v>23</v>
      </c>
      <c r="U436" s="59" t="s">
        <v>50</v>
      </c>
      <c r="V436" s="50"/>
      <c r="W436" s="240">
        <f>V436*K436</f>
        <v>0</v>
      </c>
      <c r="X436" s="240">
        <v>0</v>
      </c>
      <c r="Y436" s="240">
        <f>X436*K436</f>
        <v>0</v>
      </c>
      <c r="Z436" s="240">
        <v>0</v>
      </c>
      <c r="AA436" s="241">
        <f>Z436*K436</f>
        <v>0</v>
      </c>
      <c r="AR436" s="25" t="s">
        <v>265</v>
      </c>
      <c r="AT436" s="25" t="s">
        <v>184</v>
      </c>
      <c r="AU436" s="25" t="s">
        <v>95</v>
      </c>
      <c r="AY436" s="25" t="s">
        <v>183</v>
      </c>
      <c r="BE436" s="156">
        <f>IF(U436="základní",N436,0)</f>
        <v>0</v>
      </c>
      <c r="BF436" s="156">
        <f>IF(U436="snížená",N436,0)</f>
        <v>0</v>
      </c>
      <c r="BG436" s="156">
        <f>IF(U436="zákl. přenesená",N436,0)</f>
        <v>0</v>
      </c>
      <c r="BH436" s="156">
        <f>IF(U436="sníž. přenesená",N436,0)</f>
        <v>0</v>
      </c>
      <c r="BI436" s="156">
        <f>IF(U436="nulová",N436,0)</f>
        <v>0</v>
      </c>
      <c r="BJ436" s="25" t="s">
        <v>25</v>
      </c>
      <c r="BK436" s="156">
        <f>ROUND(L436*K436,2)</f>
        <v>0</v>
      </c>
      <c r="BL436" s="25" t="s">
        <v>265</v>
      </c>
      <c r="BM436" s="25" t="s">
        <v>674</v>
      </c>
    </row>
    <row r="437" spans="2:63" s="10" customFormat="1" ht="29.85" customHeight="1">
      <c r="B437" s="218"/>
      <c r="C437" s="219"/>
      <c r="D437" s="228" t="s">
        <v>158</v>
      </c>
      <c r="E437" s="228"/>
      <c r="F437" s="228"/>
      <c r="G437" s="228"/>
      <c r="H437" s="228"/>
      <c r="I437" s="228"/>
      <c r="J437" s="228"/>
      <c r="K437" s="228"/>
      <c r="L437" s="228"/>
      <c r="M437" s="228"/>
      <c r="N437" s="271">
        <f>BK437</f>
        <v>0</v>
      </c>
      <c r="O437" s="272"/>
      <c r="P437" s="272"/>
      <c r="Q437" s="272"/>
      <c r="R437" s="221"/>
      <c r="T437" s="222"/>
      <c r="U437" s="219"/>
      <c r="V437" s="219"/>
      <c r="W437" s="223">
        <f>SUM(W438:W440)</f>
        <v>0</v>
      </c>
      <c r="X437" s="219"/>
      <c r="Y437" s="223">
        <f>SUM(Y438:Y440)</f>
        <v>0</v>
      </c>
      <c r="Z437" s="219"/>
      <c r="AA437" s="224">
        <f>SUM(AA438:AA440)</f>
        <v>5.006834</v>
      </c>
      <c r="AR437" s="225" t="s">
        <v>95</v>
      </c>
      <c r="AT437" s="226" t="s">
        <v>84</v>
      </c>
      <c r="AU437" s="226" t="s">
        <v>25</v>
      </c>
      <c r="AY437" s="225" t="s">
        <v>183</v>
      </c>
      <c r="BK437" s="227">
        <f>SUM(BK438:BK440)</f>
        <v>0</v>
      </c>
    </row>
    <row r="438" spans="2:65" s="1" customFormat="1" ht="25.5" customHeight="1">
      <c r="B438" s="49"/>
      <c r="C438" s="231" t="s">
        <v>675</v>
      </c>
      <c r="D438" s="231" t="s">
        <v>184</v>
      </c>
      <c r="E438" s="232" t="s">
        <v>676</v>
      </c>
      <c r="F438" s="233" t="s">
        <v>677</v>
      </c>
      <c r="G438" s="233"/>
      <c r="H438" s="233"/>
      <c r="I438" s="233"/>
      <c r="J438" s="234" t="s">
        <v>194</v>
      </c>
      <c r="K438" s="235">
        <v>60.2</v>
      </c>
      <c r="L438" s="236">
        <v>0</v>
      </c>
      <c r="M438" s="237"/>
      <c r="N438" s="238">
        <f>ROUND(L438*K438,2)</f>
        <v>0</v>
      </c>
      <c r="O438" s="238"/>
      <c r="P438" s="238"/>
      <c r="Q438" s="238"/>
      <c r="R438" s="51"/>
      <c r="T438" s="239" t="s">
        <v>23</v>
      </c>
      <c r="U438" s="59" t="s">
        <v>50</v>
      </c>
      <c r="V438" s="50"/>
      <c r="W438" s="240">
        <f>V438*K438</f>
        <v>0</v>
      </c>
      <c r="X438" s="240">
        <v>0</v>
      </c>
      <c r="Y438" s="240">
        <f>X438*K438</f>
        <v>0</v>
      </c>
      <c r="Z438" s="240">
        <v>0.08317</v>
      </c>
      <c r="AA438" s="241">
        <f>Z438*K438</f>
        <v>5.006834</v>
      </c>
      <c r="AR438" s="25" t="s">
        <v>265</v>
      </c>
      <c r="AT438" s="25" t="s">
        <v>184</v>
      </c>
      <c r="AU438" s="25" t="s">
        <v>95</v>
      </c>
      <c r="AY438" s="25" t="s">
        <v>183</v>
      </c>
      <c r="BE438" s="156">
        <f>IF(U438="základní",N438,0)</f>
        <v>0</v>
      </c>
      <c r="BF438" s="156">
        <f>IF(U438="snížená",N438,0)</f>
        <v>0</v>
      </c>
      <c r="BG438" s="156">
        <f>IF(U438="zákl. přenesená",N438,0)</f>
        <v>0</v>
      </c>
      <c r="BH438" s="156">
        <f>IF(U438="sníž. přenesená",N438,0)</f>
        <v>0</v>
      </c>
      <c r="BI438" s="156">
        <f>IF(U438="nulová",N438,0)</f>
        <v>0</v>
      </c>
      <c r="BJ438" s="25" t="s">
        <v>25</v>
      </c>
      <c r="BK438" s="156">
        <f>ROUND(L438*K438,2)</f>
        <v>0</v>
      </c>
      <c r="BL438" s="25" t="s">
        <v>265</v>
      </c>
      <c r="BM438" s="25" t="s">
        <v>678</v>
      </c>
    </row>
    <row r="439" spans="2:51" s="12" customFormat="1" ht="16.5" customHeight="1">
      <c r="B439" s="252"/>
      <c r="C439" s="253"/>
      <c r="D439" s="253"/>
      <c r="E439" s="254" t="s">
        <v>23</v>
      </c>
      <c r="F439" s="255" t="s">
        <v>241</v>
      </c>
      <c r="G439" s="256"/>
      <c r="H439" s="256"/>
      <c r="I439" s="256"/>
      <c r="J439" s="253"/>
      <c r="K439" s="254" t="s">
        <v>23</v>
      </c>
      <c r="L439" s="253"/>
      <c r="M439" s="253"/>
      <c r="N439" s="253"/>
      <c r="O439" s="253"/>
      <c r="P439" s="253"/>
      <c r="Q439" s="253"/>
      <c r="R439" s="257"/>
      <c r="T439" s="258"/>
      <c r="U439" s="253"/>
      <c r="V439" s="253"/>
      <c r="W439" s="253"/>
      <c r="X439" s="253"/>
      <c r="Y439" s="253"/>
      <c r="Z439" s="253"/>
      <c r="AA439" s="259"/>
      <c r="AT439" s="260" t="s">
        <v>191</v>
      </c>
      <c r="AU439" s="260" t="s">
        <v>95</v>
      </c>
      <c r="AV439" s="12" t="s">
        <v>25</v>
      </c>
      <c r="AW439" s="12" t="s">
        <v>41</v>
      </c>
      <c r="AX439" s="12" t="s">
        <v>85</v>
      </c>
      <c r="AY439" s="260" t="s">
        <v>183</v>
      </c>
    </row>
    <row r="440" spans="2:51" s="11" customFormat="1" ht="16.5" customHeight="1">
      <c r="B440" s="242"/>
      <c r="C440" s="243"/>
      <c r="D440" s="243"/>
      <c r="E440" s="244" t="s">
        <v>23</v>
      </c>
      <c r="F440" s="261" t="s">
        <v>679</v>
      </c>
      <c r="G440" s="243"/>
      <c r="H440" s="243"/>
      <c r="I440" s="243"/>
      <c r="J440" s="243"/>
      <c r="K440" s="247">
        <v>60.2</v>
      </c>
      <c r="L440" s="243"/>
      <c r="M440" s="243"/>
      <c r="N440" s="243"/>
      <c r="O440" s="243"/>
      <c r="P440" s="243"/>
      <c r="Q440" s="243"/>
      <c r="R440" s="248"/>
      <c r="T440" s="249"/>
      <c r="U440" s="243"/>
      <c r="V440" s="243"/>
      <c r="W440" s="243"/>
      <c r="X440" s="243"/>
      <c r="Y440" s="243"/>
      <c r="Z440" s="243"/>
      <c r="AA440" s="250"/>
      <c r="AT440" s="251" t="s">
        <v>191</v>
      </c>
      <c r="AU440" s="251" t="s">
        <v>95</v>
      </c>
      <c r="AV440" s="11" t="s">
        <v>95</v>
      </c>
      <c r="AW440" s="11" t="s">
        <v>41</v>
      </c>
      <c r="AX440" s="11" t="s">
        <v>25</v>
      </c>
      <c r="AY440" s="251" t="s">
        <v>183</v>
      </c>
    </row>
    <row r="441" spans="2:63" s="1" customFormat="1" ht="49.9" customHeight="1">
      <c r="B441" s="49"/>
      <c r="C441" s="50"/>
      <c r="D441" s="220" t="s">
        <v>680</v>
      </c>
      <c r="E441" s="50"/>
      <c r="F441" s="50"/>
      <c r="G441" s="50"/>
      <c r="H441" s="50"/>
      <c r="I441" s="50"/>
      <c r="J441" s="50"/>
      <c r="K441" s="50"/>
      <c r="L441" s="50"/>
      <c r="M441" s="50"/>
      <c r="N441" s="295">
        <f>BK441</f>
        <v>0</v>
      </c>
      <c r="O441" s="296"/>
      <c r="P441" s="296"/>
      <c r="Q441" s="296"/>
      <c r="R441" s="51"/>
      <c r="T441" s="202"/>
      <c r="U441" s="50"/>
      <c r="V441" s="50"/>
      <c r="W441" s="50"/>
      <c r="X441" s="50"/>
      <c r="Y441" s="50"/>
      <c r="Z441" s="50"/>
      <c r="AA441" s="103"/>
      <c r="AT441" s="25" t="s">
        <v>84</v>
      </c>
      <c r="AU441" s="25" t="s">
        <v>85</v>
      </c>
      <c r="AY441" s="25" t="s">
        <v>681</v>
      </c>
      <c r="BK441" s="156">
        <f>SUM(BK442:BK446)</f>
        <v>0</v>
      </c>
    </row>
    <row r="442" spans="2:63" s="1" customFormat="1" ht="22.3" customHeight="1">
      <c r="B442" s="49"/>
      <c r="C442" s="297" t="s">
        <v>23</v>
      </c>
      <c r="D442" s="297" t="s">
        <v>184</v>
      </c>
      <c r="E442" s="298" t="s">
        <v>23</v>
      </c>
      <c r="F442" s="299" t="s">
        <v>23</v>
      </c>
      <c r="G442" s="299"/>
      <c r="H442" s="299"/>
      <c r="I442" s="299"/>
      <c r="J442" s="300" t="s">
        <v>23</v>
      </c>
      <c r="K442" s="294"/>
      <c r="L442" s="236"/>
      <c r="M442" s="238"/>
      <c r="N442" s="238">
        <f>BK442</f>
        <v>0</v>
      </c>
      <c r="O442" s="238"/>
      <c r="P442" s="238"/>
      <c r="Q442" s="238"/>
      <c r="R442" s="51"/>
      <c r="T442" s="239" t="s">
        <v>23</v>
      </c>
      <c r="U442" s="301" t="s">
        <v>50</v>
      </c>
      <c r="V442" s="50"/>
      <c r="W442" s="50"/>
      <c r="X442" s="50"/>
      <c r="Y442" s="50"/>
      <c r="Z442" s="50"/>
      <c r="AA442" s="103"/>
      <c r="AT442" s="25" t="s">
        <v>681</v>
      </c>
      <c r="AU442" s="25" t="s">
        <v>25</v>
      </c>
      <c r="AY442" s="25" t="s">
        <v>681</v>
      </c>
      <c r="BE442" s="156">
        <f>IF(U442="základní",N442,0)</f>
        <v>0</v>
      </c>
      <c r="BF442" s="156">
        <f>IF(U442="snížená",N442,0)</f>
        <v>0</v>
      </c>
      <c r="BG442" s="156">
        <f>IF(U442="zákl. přenesená",N442,0)</f>
        <v>0</v>
      </c>
      <c r="BH442" s="156">
        <f>IF(U442="sníž. přenesená",N442,0)</f>
        <v>0</v>
      </c>
      <c r="BI442" s="156">
        <f>IF(U442="nulová",N442,0)</f>
        <v>0</v>
      </c>
      <c r="BJ442" s="25" t="s">
        <v>25</v>
      </c>
      <c r="BK442" s="156">
        <f>L442*K442</f>
        <v>0</v>
      </c>
    </row>
    <row r="443" spans="2:63" s="1" customFormat="1" ht="22.3" customHeight="1">
      <c r="B443" s="49"/>
      <c r="C443" s="297" t="s">
        <v>23</v>
      </c>
      <c r="D443" s="297" t="s">
        <v>184</v>
      </c>
      <c r="E443" s="298" t="s">
        <v>23</v>
      </c>
      <c r="F443" s="299" t="s">
        <v>23</v>
      </c>
      <c r="G443" s="299"/>
      <c r="H443" s="299"/>
      <c r="I443" s="299"/>
      <c r="J443" s="300" t="s">
        <v>23</v>
      </c>
      <c r="K443" s="294"/>
      <c r="L443" s="236"/>
      <c r="M443" s="238"/>
      <c r="N443" s="238">
        <f>BK443</f>
        <v>0</v>
      </c>
      <c r="O443" s="238"/>
      <c r="P443" s="238"/>
      <c r="Q443" s="238"/>
      <c r="R443" s="51"/>
      <c r="T443" s="239" t="s">
        <v>23</v>
      </c>
      <c r="U443" s="301" t="s">
        <v>50</v>
      </c>
      <c r="V443" s="50"/>
      <c r="W443" s="50"/>
      <c r="X443" s="50"/>
      <c r="Y443" s="50"/>
      <c r="Z443" s="50"/>
      <c r="AA443" s="103"/>
      <c r="AT443" s="25" t="s">
        <v>681</v>
      </c>
      <c r="AU443" s="25" t="s">
        <v>25</v>
      </c>
      <c r="AY443" s="25" t="s">
        <v>681</v>
      </c>
      <c r="BE443" s="156">
        <f>IF(U443="základní",N443,0)</f>
        <v>0</v>
      </c>
      <c r="BF443" s="156">
        <f>IF(U443="snížená",N443,0)</f>
        <v>0</v>
      </c>
      <c r="BG443" s="156">
        <f>IF(U443="zákl. přenesená",N443,0)</f>
        <v>0</v>
      </c>
      <c r="BH443" s="156">
        <f>IF(U443="sníž. přenesená",N443,0)</f>
        <v>0</v>
      </c>
      <c r="BI443" s="156">
        <f>IF(U443="nulová",N443,0)</f>
        <v>0</v>
      </c>
      <c r="BJ443" s="25" t="s">
        <v>25</v>
      </c>
      <c r="BK443" s="156">
        <f>L443*K443</f>
        <v>0</v>
      </c>
    </row>
    <row r="444" spans="2:63" s="1" customFormat="1" ht="22.3" customHeight="1">
      <c r="B444" s="49"/>
      <c r="C444" s="297" t="s">
        <v>23</v>
      </c>
      <c r="D444" s="297" t="s">
        <v>184</v>
      </c>
      <c r="E444" s="298" t="s">
        <v>23</v>
      </c>
      <c r="F444" s="299" t="s">
        <v>23</v>
      </c>
      <c r="G444" s="299"/>
      <c r="H444" s="299"/>
      <c r="I444" s="299"/>
      <c r="J444" s="300" t="s">
        <v>23</v>
      </c>
      <c r="K444" s="294"/>
      <c r="L444" s="236"/>
      <c r="M444" s="238"/>
      <c r="N444" s="238">
        <f>BK444</f>
        <v>0</v>
      </c>
      <c r="O444" s="238"/>
      <c r="P444" s="238"/>
      <c r="Q444" s="238"/>
      <c r="R444" s="51"/>
      <c r="T444" s="239" t="s">
        <v>23</v>
      </c>
      <c r="U444" s="301" t="s">
        <v>50</v>
      </c>
      <c r="V444" s="50"/>
      <c r="W444" s="50"/>
      <c r="X444" s="50"/>
      <c r="Y444" s="50"/>
      <c r="Z444" s="50"/>
      <c r="AA444" s="103"/>
      <c r="AT444" s="25" t="s">
        <v>681</v>
      </c>
      <c r="AU444" s="25" t="s">
        <v>25</v>
      </c>
      <c r="AY444" s="25" t="s">
        <v>681</v>
      </c>
      <c r="BE444" s="156">
        <f>IF(U444="základní",N444,0)</f>
        <v>0</v>
      </c>
      <c r="BF444" s="156">
        <f>IF(U444="snížená",N444,0)</f>
        <v>0</v>
      </c>
      <c r="BG444" s="156">
        <f>IF(U444="zákl. přenesená",N444,0)</f>
        <v>0</v>
      </c>
      <c r="BH444" s="156">
        <f>IF(U444="sníž. přenesená",N444,0)</f>
        <v>0</v>
      </c>
      <c r="BI444" s="156">
        <f>IF(U444="nulová",N444,0)</f>
        <v>0</v>
      </c>
      <c r="BJ444" s="25" t="s">
        <v>25</v>
      </c>
      <c r="BK444" s="156">
        <f>L444*K444</f>
        <v>0</v>
      </c>
    </row>
    <row r="445" spans="2:63" s="1" customFormat="1" ht="22.3" customHeight="1">
      <c r="B445" s="49"/>
      <c r="C445" s="297" t="s">
        <v>23</v>
      </c>
      <c r="D445" s="297" t="s">
        <v>184</v>
      </c>
      <c r="E445" s="298" t="s">
        <v>23</v>
      </c>
      <c r="F445" s="299" t="s">
        <v>23</v>
      </c>
      <c r="G445" s="299"/>
      <c r="H445" s="299"/>
      <c r="I445" s="299"/>
      <c r="J445" s="300" t="s">
        <v>23</v>
      </c>
      <c r="K445" s="294"/>
      <c r="L445" s="236"/>
      <c r="M445" s="238"/>
      <c r="N445" s="238">
        <f>BK445</f>
        <v>0</v>
      </c>
      <c r="O445" s="238"/>
      <c r="P445" s="238"/>
      <c r="Q445" s="238"/>
      <c r="R445" s="51"/>
      <c r="T445" s="239" t="s">
        <v>23</v>
      </c>
      <c r="U445" s="301" t="s">
        <v>50</v>
      </c>
      <c r="V445" s="50"/>
      <c r="W445" s="50"/>
      <c r="X445" s="50"/>
      <c r="Y445" s="50"/>
      <c r="Z445" s="50"/>
      <c r="AA445" s="103"/>
      <c r="AT445" s="25" t="s">
        <v>681</v>
      </c>
      <c r="AU445" s="25" t="s">
        <v>25</v>
      </c>
      <c r="AY445" s="25" t="s">
        <v>681</v>
      </c>
      <c r="BE445" s="156">
        <f>IF(U445="základní",N445,0)</f>
        <v>0</v>
      </c>
      <c r="BF445" s="156">
        <f>IF(U445="snížená",N445,0)</f>
        <v>0</v>
      </c>
      <c r="BG445" s="156">
        <f>IF(U445="zákl. přenesená",N445,0)</f>
        <v>0</v>
      </c>
      <c r="BH445" s="156">
        <f>IF(U445="sníž. přenesená",N445,0)</f>
        <v>0</v>
      </c>
      <c r="BI445" s="156">
        <f>IF(U445="nulová",N445,0)</f>
        <v>0</v>
      </c>
      <c r="BJ445" s="25" t="s">
        <v>25</v>
      </c>
      <c r="BK445" s="156">
        <f>L445*K445</f>
        <v>0</v>
      </c>
    </row>
    <row r="446" spans="2:63" s="1" customFormat="1" ht="22.3" customHeight="1">
      <c r="B446" s="49"/>
      <c r="C446" s="297" t="s">
        <v>23</v>
      </c>
      <c r="D446" s="297" t="s">
        <v>184</v>
      </c>
      <c r="E446" s="298" t="s">
        <v>23</v>
      </c>
      <c r="F446" s="299" t="s">
        <v>23</v>
      </c>
      <c r="G446" s="299"/>
      <c r="H446" s="299"/>
      <c r="I446" s="299"/>
      <c r="J446" s="300" t="s">
        <v>23</v>
      </c>
      <c r="K446" s="294"/>
      <c r="L446" s="236"/>
      <c r="M446" s="238"/>
      <c r="N446" s="238">
        <f>BK446</f>
        <v>0</v>
      </c>
      <c r="O446" s="238"/>
      <c r="P446" s="238"/>
      <c r="Q446" s="238"/>
      <c r="R446" s="51"/>
      <c r="T446" s="239" t="s">
        <v>23</v>
      </c>
      <c r="U446" s="301" t="s">
        <v>50</v>
      </c>
      <c r="V446" s="75"/>
      <c r="W446" s="75"/>
      <c r="X446" s="75"/>
      <c r="Y446" s="75"/>
      <c r="Z446" s="75"/>
      <c r="AA446" s="77"/>
      <c r="AT446" s="25" t="s">
        <v>681</v>
      </c>
      <c r="AU446" s="25" t="s">
        <v>25</v>
      </c>
      <c r="AY446" s="25" t="s">
        <v>681</v>
      </c>
      <c r="BE446" s="156">
        <f>IF(U446="základní",N446,0)</f>
        <v>0</v>
      </c>
      <c r="BF446" s="156">
        <f>IF(U446="snížená",N446,0)</f>
        <v>0</v>
      </c>
      <c r="BG446" s="156">
        <f>IF(U446="zákl. přenesená",N446,0)</f>
        <v>0</v>
      </c>
      <c r="BH446" s="156">
        <f>IF(U446="sníž. přenesená",N446,0)</f>
        <v>0</v>
      </c>
      <c r="BI446" s="156">
        <f>IF(U446="nulová",N446,0)</f>
        <v>0</v>
      </c>
      <c r="BJ446" s="25" t="s">
        <v>25</v>
      </c>
      <c r="BK446" s="156">
        <f>L446*K446</f>
        <v>0</v>
      </c>
    </row>
    <row r="447" spans="2:18" s="1" customFormat="1" ht="6.95" customHeight="1">
      <c r="B447" s="78"/>
      <c r="C447" s="79"/>
      <c r="D447" s="79"/>
      <c r="E447" s="79"/>
      <c r="F447" s="79"/>
      <c r="G447" s="79"/>
      <c r="H447" s="79"/>
      <c r="I447" s="79"/>
      <c r="J447" s="79"/>
      <c r="K447" s="79"/>
      <c r="L447" s="79"/>
      <c r="M447" s="79"/>
      <c r="N447" s="79"/>
      <c r="O447" s="79"/>
      <c r="P447" s="79"/>
      <c r="Q447" s="79"/>
      <c r="R447" s="80"/>
    </row>
  </sheetData>
  <sheetProtection password="CC35" sheet="1" objects="1" scenarios="1" formatColumns="0" formatRows="0"/>
  <mergeCells count="595"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E16:L16"/>
    <mergeCell ref="O16:P16"/>
    <mergeCell ref="O18:P18"/>
    <mergeCell ref="O19:P19"/>
    <mergeCell ref="O21:P21"/>
    <mergeCell ref="O22:P22"/>
    <mergeCell ref="E25:L25"/>
    <mergeCell ref="M28:P28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1:Q101"/>
    <mergeCell ref="N102:Q102"/>
    <mergeCell ref="N104:Q104"/>
    <mergeCell ref="D105:H105"/>
    <mergeCell ref="N105:Q105"/>
    <mergeCell ref="D106:H106"/>
    <mergeCell ref="N106:Q106"/>
    <mergeCell ref="D107:H107"/>
    <mergeCell ref="N107:Q107"/>
    <mergeCell ref="D108:H108"/>
    <mergeCell ref="N108:Q108"/>
    <mergeCell ref="D109:H109"/>
    <mergeCell ref="N109:Q109"/>
    <mergeCell ref="N110:Q110"/>
    <mergeCell ref="L112:Q112"/>
    <mergeCell ref="C118:Q118"/>
    <mergeCell ref="F120:P120"/>
    <mergeCell ref="F121:P121"/>
    <mergeCell ref="F122:P122"/>
    <mergeCell ref="M124:P124"/>
    <mergeCell ref="M126:Q126"/>
    <mergeCell ref="M127:Q127"/>
    <mergeCell ref="F129:I129"/>
    <mergeCell ref="L129:M129"/>
    <mergeCell ref="N129:Q129"/>
    <mergeCell ref="F133:I133"/>
    <mergeCell ref="L133:M133"/>
    <mergeCell ref="N133:Q133"/>
    <mergeCell ref="F134:I134"/>
    <mergeCell ref="F135:I135"/>
    <mergeCell ref="L135:M135"/>
    <mergeCell ref="N135:Q135"/>
    <mergeCell ref="F136:I136"/>
    <mergeCell ref="F137:I137"/>
    <mergeCell ref="L137:M137"/>
    <mergeCell ref="N137:Q137"/>
    <mergeCell ref="F138:I138"/>
    <mergeCell ref="L138:M138"/>
    <mergeCell ref="N138:Q138"/>
    <mergeCell ref="F139:I139"/>
    <mergeCell ref="F140:I140"/>
    <mergeCell ref="F141:I141"/>
    <mergeCell ref="L141:M141"/>
    <mergeCell ref="N141:Q141"/>
    <mergeCell ref="F142:I142"/>
    <mergeCell ref="F143:I143"/>
    <mergeCell ref="F145:I145"/>
    <mergeCell ref="L145:M145"/>
    <mergeCell ref="N145:Q145"/>
    <mergeCell ref="F146:I146"/>
    <mergeCell ref="F147:I147"/>
    <mergeCell ref="F148:I148"/>
    <mergeCell ref="F149:I149"/>
    <mergeCell ref="L149:M149"/>
    <mergeCell ref="N149:Q149"/>
    <mergeCell ref="F150:I150"/>
    <mergeCell ref="F151:I151"/>
    <mergeCell ref="L151:M151"/>
    <mergeCell ref="N151:Q151"/>
    <mergeCell ref="F152:I152"/>
    <mergeCell ref="L152:M152"/>
    <mergeCell ref="N152:Q152"/>
    <mergeCell ref="F153:I153"/>
    <mergeCell ref="F154:I154"/>
    <mergeCell ref="L154:M154"/>
    <mergeCell ref="N154:Q154"/>
    <mergeCell ref="F155:I155"/>
    <mergeCell ref="F156:I156"/>
    <mergeCell ref="L156:M156"/>
    <mergeCell ref="N156:Q156"/>
    <mergeCell ref="F157:I157"/>
    <mergeCell ref="F158:I158"/>
    <mergeCell ref="F159:I159"/>
    <mergeCell ref="L159:M159"/>
    <mergeCell ref="N159:Q159"/>
    <mergeCell ref="F160:I160"/>
    <mergeCell ref="F161:I161"/>
    <mergeCell ref="L161:M161"/>
    <mergeCell ref="N161:Q161"/>
    <mergeCell ref="F162:I162"/>
    <mergeCell ref="F163:I163"/>
    <mergeCell ref="F164:I164"/>
    <mergeCell ref="F165:I165"/>
    <mergeCell ref="L165:M165"/>
    <mergeCell ref="N165:Q165"/>
    <mergeCell ref="F166:I166"/>
    <mergeCell ref="F167:I167"/>
    <mergeCell ref="F168:I168"/>
    <mergeCell ref="F169:I169"/>
    <mergeCell ref="L169:M169"/>
    <mergeCell ref="N169:Q169"/>
    <mergeCell ref="F170:I170"/>
    <mergeCell ref="F171:I171"/>
    <mergeCell ref="F173:I173"/>
    <mergeCell ref="L173:M173"/>
    <mergeCell ref="N173:Q173"/>
    <mergeCell ref="F174:I174"/>
    <mergeCell ref="L174:M174"/>
    <mergeCell ref="N174:Q174"/>
    <mergeCell ref="F175:I175"/>
    <mergeCell ref="L175:M175"/>
    <mergeCell ref="N175:Q175"/>
    <mergeCell ref="F176:I176"/>
    <mergeCell ref="L176:M176"/>
    <mergeCell ref="N176:Q176"/>
    <mergeCell ref="F178:I178"/>
    <mergeCell ref="L178:M178"/>
    <mergeCell ref="N178:Q178"/>
    <mergeCell ref="F181:I181"/>
    <mergeCell ref="L181:M181"/>
    <mergeCell ref="N181:Q181"/>
    <mergeCell ref="F182:I182"/>
    <mergeCell ref="F183:I183"/>
    <mergeCell ref="F184:I184"/>
    <mergeCell ref="F185:I185"/>
    <mergeCell ref="F186:I186"/>
    <mergeCell ref="F187:I187"/>
    <mergeCell ref="L187:M187"/>
    <mergeCell ref="N187:Q187"/>
    <mergeCell ref="F188:I188"/>
    <mergeCell ref="L188:M188"/>
    <mergeCell ref="N188:Q188"/>
    <mergeCell ref="F189:I189"/>
    <mergeCell ref="F190:I190"/>
    <mergeCell ref="F191:I191"/>
    <mergeCell ref="F192:I192"/>
    <mergeCell ref="F193:I193"/>
    <mergeCell ref="F194:I194"/>
    <mergeCell ref="F195:I195"/>
    <mergeCell ref="F196:I196"/>
    <mergeCell ref="F197:I197"/>
    <mergeCell ref="F198:I198"/>
    <mergeCell ref="F199:I199"/>
    <mergeCell ref="F200:I200"/>
    <mergeCell ref="L200:M200"/>
    <mergeCell ref="N200:Q200"/>
    <mergeCell ref="F201:I201"/>
    <mergeCell ref="F202:I202"/>
    <mergeCell ref="F203:I203"/>
    <mergeCell ref="F204:I204"/>
    <mergeCell ref="F205:I205"/>
    <mergeCell ref="F206:I206"/>
    <mergeCell ref="F207:I207"/>
    <mergeCell ref="L207:M207"/>
    <mergeCell ref="N207:Q207"/>
    <mergeCell ref="F208:I208"/>
    <mergeCell ref="F209:I209"/>
    <mergeCell ref="F210:I210"/>
    <mergeCell ref="F211:I211"/>
    <mergeCell ref="F212:I212"/>
    <mergeCell ref="F213:I213"/>
    <mergeCell ref="L213:M213"/>
    <mergeCell ref="N213:Q213"/>
    <mergeCell ref="F214:I214"/>
    <mergeCell ref="F215:I215"/>
    <mergeCell ref="L215:M215"/>
    <mergeCell ref="N215:Q215"/>
    <mergeCell ref="F216:I216"/>
    <mergeCell ref="F217:I217"/>
    <mergeCell ref="F218:I218"/>
    <mergeCell ref="F219:I219"/>
    <mergeCell ref="F220:I220"/>
    <mergeCell ref="F221:I221"/>
    <mergeCell ref="F222:I222"/>
    <mergeCell ref="F223:I223"/>
    <mergeCell ref="F224:I224"/>
    <mergeCell ref="F225:I225"/>
    <mergeCell ref="F226:I226"/>
    <mergeCell ref="F227:I227"/>
    <mergeCell ref="L227:M227"/>
    <mergeCell ref="N227:Q227"/>
    <mergeCell ref="F228:I228"/>
    <mergeCell ref="L228:M228"/>
    <mergeCell ref="N228:Q228"/>
    <mergeCell ref="F229:I229"/>
    <mergeCell ref="L229:M229"/>
    <mergeCell ref="N229:Q229"/>
    <mergeCell ref="F230:I230"/>
    <mergeCell ref="L230:M230"/>
    <mergeCell ref="N230:Q230"/>
    <mergeCell ref="F232:I232"/>
    <mergeCell ref="L232:M232"/>
    <mergeCell ref="N232:Q232"/>
    <mergeCell ref="F233:I233"/>
    <mergeCell ref="F234:I234"/>
    <mergeCell ref="F235:I235"/>
    <mergeCell ref="F236:I236"/>
    <mergeCell ref="F237:I237"/>
    <mergeCell ref="F238:I238"/>
    <mergeCell ref="F239:I239"/>
    <mergeCell ref="F240:I240"/>
    <mergeCell ref="F241:I241"/>
    <mergeCell ref="F242:I242"/>
    <mergeCell ref="L242:M242"/>
    <mergeCell ref="N242:Q242"/>
    <mergeCell ref="F243:I243"/>
    <mergeCell ref="F244:I244"/>
    <mergeCell ref="F245:I245"/>
    <mergeCell ref="L245:M245"/>
    <mergeCell ref="N245:Q245"/>
    <mergeCell ref="F246:I246"/>
    <mergeCell ref="L246:M246"/>
    <mergeCell ref="N246:Q246"/>
    <mergeCell ref="F247:I247"/>
    <mergeCell ref="F248:I248"/>
    <mergeCell ref="F249:I249"/>
    <mergeCell ref="L249:M249"/>
    <mergeCell ref="N249:Q249"/>
    <mergeCell ref="F250:I250"/>
    <mergeCell ref="F251:I251"/>
    <mergeCell ref="F252:I252"/>
    <mergeCell ref="F253:I253"/>
    <mergeCell ref="F254:I254"/>
    <mergeCell ref="F255:I255"/>
    <mergeCell ref="F256:I256"/>
    <mergeCell ref="F257:I257"/>
    <mergeCell ref="F258:I258"/>
    <mergeCell ref="F259:I259"/>
    <mergeCell ref="F260:I260"/>
    <mergeCell ref="F261:I261"/>
    <mergeCell ref="L261:M261"/>
    <mergeCell ref="N261:Q261"/>
    <mergeCell ref="F262:I262"/>
    <mergeCell ref="F263:I263"/>
    <mergeCell ref="F264:I264"/>
    <mergeCell ref="L264:M264"/>
    <mergeCell ref="N264:Q264"/>
    <mergeCell ref="F265:I265"/>
    <mergeCell ref="F266:I266"/>
    <mergeCell ref="F267:I267"/>
    <mergeCell ref="L267:M267"/>
    <mergeCell ref="N267:Q267"/>
    <mergeCell ref="F268:I268"/>
    <mergeCell ref="F269:I269"/>
    <mergeCell ref="F270:I270"/>
    <mergeCell ref="L270:M270"/>
    <mergeCell ref="N270:Q270"/>
    <mergeCell ref="F271:I271"/>
    <mergeCell ref="F272:I272"/>
    <mergeCell ref="F273:I273"/>
    <mergeCell ref="F274:I274"/>
    <mergeCell ref="L274:M274"/>
    <mergeCell ref="N274:Q274"/>
    <mergeCell ref="F275:I275"/>
    <mergeCell ref="F276:I276"/>
    <mergeCell ref="F277:I277"/>
    <mergeCell ref="F278:I278"/>
    <mergeCell ref="L278:M278"/>
    <mergeCell ref="N278:Q278"/>
    <mergeCell ref="F279:I279"/>
    <mergeCell ref="F280:I280"/>
    <mergeCell ref="F281:I281"/>
    <mergeCell ref="L281:M281"/>
    <mergeCell ref="N281:Q281"/>
    <mergeCell ref="F282:I282"/>
    <mergeCell ref="F283:I283"/>
    <mergeCell ref="F284:I284"/>
    <mergeCell ref="F285:I285"/>
    <mergeCell ref="F286:I286"/>
    <mergeCell ref="F287:I287"/>
    <mergeCell ref="L287:M287"/>
    <mergeCell ref="N287:Q287"/>
    <mergeCell ref="F288:I288"/>
    <mergeCell ref="F289:I289"/>
    <mergeCell ref="F290:I290"/>
    <mergeCell ref="F291:I291"/>
    <mergeCell ref="F292:I292"/>
    <mergeCell ref="F293:I293"/>
    <mergeCell ref="L293:M293"/>
    <mergeCell ref="N293:Q293"/>
    <mergeCell ref="F294:I294"/>
    <mergeCell ref="F295:I295"/>
    <mergeCell ref="F296:I296"/>
    <mergeCell ref="L296:M296"/>
    <mergeCell ref="N296:Q296"/>
    <mergeCell ref="F297:I297"/>
    <mergeCell ref="F298:I298"/>
    <mergeCell ref="F299:I299"/>
    <mergeCell ref="L299:M299"/>
    <mergeCell ref="N299:Q299"/>
    <mergeCell ref="F300:I300"/>
    <mergeCell ref="F301:I301"/>
    <mergeCell ref="F302:I302"/>
    <mergeCell ref="L302:M302"/>
    <mergeCell ref="N302:Q302"/>
    <mergeCell ref="F303:I303"/>
    <mergeCell ref="F304:I304"/>
    <mergeCell ref="F305:I305"/>
    <mergeCell ref="F306:I306"/>
    <mergeCell ref="F307:I307"/>
    <mergeCell ref="F308:I308"/>
    <mergeCell ref="L308:M308"/>
    <mergeCell ref="N308:Q308"/>
    <mergeCell ref="F309:I309"/>
    <mergeCell ref="L309:M309"/>
    <mergeCell ref="N309:Q309"/>
    <mergeCell ref="F310:I310"/>
    <mergeCell ref="F311:I311"/>
    <mergeCell ref="F312:I312"/>
    <mergeCell ref="F313:I313"/>
    <mergeCell ref="F314:I314"/>
    <mergeCell ref="F315:I315"/>
    <mergeCell ref="F316:I316"/>
    <mergeCell ref="L316:M316"/>
    <mergeCell ref="N316:Q316"/>
    <mergeCell ref="F317:I317"/>
    <mergeCell ref="F318:I318"/>
    <mergeCell ref="F319:I319"/>
    <mergeCell ref="F320:I320"/>
    <mergeCell ref="F321:I321"/>
    <mergeCell ref="F322:I322"/>
    <mergeCell ref="L322:M322"/>
    <mergeCell ref="N322:Q322"/>
    <mergeCell ref="F323:I323"/>
    <mergeCell ref="F324:I324"/>
    <mergeCell ref="L324:M324"/>
    <mergeCell ref="N324:Q324"/>
    <mergeCell ref="F325:I325"/>
    <mergeCell ref="L325:M325"/>
    <mergeCell ref="N325:Q325"/>
    <mergeCell ref="F326:I326"/>
    <mergeCell ref="F327:I327"/>
    <mergeCell ref="L327:M327"/>
    <mergeCell ref="N327:Q327"/>
    <mergeCell ref="F328:I328"/>
    <mergeCell ref="F329:I329"/>
    <mergeCell ref="F330:I330"/>
    <mergeCell ref="F331:I331"/>
    <mergeCell ref="F332:I332"/>
    <mergeCell ref="F333:I333"/>
    <mergeCell ref="L333:M333"/>
    <mergeCell ref="N333:Q333"/>
    <mergeCell ref="F334:I334"/>
    <mergeCell ref="F335:I335"/>
    <mergeCell ref="F336:I336"/>
    <mergeCell ref="F337:I337"/>
    <mergeCell ref="F338:I338"/>
    <mergeCell ref="F339:I339"/>
    <mergeCell ref="F340:I340"/>
    <mergeCell ref="F341:I341"/>
    <mergeCell ref="F342:I342"/>
    <mergeCell ref="F343:I343"/>
    <mergeCell ref="L343:M343"/>
    <mergeCell ref="N343:Q343"/>
    <mergeCell ref="F344:I344"/>
    <mergeCell ref="F345:I345"/>
    <mergeCell ref="F346:I346"/>
    <mergeCell ref="L346:M346"/>
    <mergeCell ref="N346:Q346"/>
    <mergeCell ref="F347:I347"/>
    <mergeCell ref="L347:M347"/>
    <mergeCell ref="N347:Q347"/>
    <mergeCell ref="F348:I348"/>
    <mergeCell ref="F349:I349"/>
    <mergeCell ref="F350:I350"/>
    <mergeCell ref="L350:M350"/>
    <mergeCell ref="N350:Q350"/>
    <mergeCell ref="F351:I351"/>
    <mergeCell ref="L351:M351"/>
    <mergeCell ref="N351:Q351"/>
    <mergeCell ref="F353:I353"/>
    <mergeCell ref="L353:M353"/>
    <mergeCell ref="N353:Q353"/>
    <mergeCell ref="F354:I354"/>
    <mergeCell ref="F355:I355"/>
    <mergeCell ref="F356:I356"/>
    <mergeCell ref="L356:M356"/>
    <mergeCell ref="N356:Q356"/>
    <mergeCell ref="F357:I357"/>
    <mergeCell ref="F358:I358"/>
    <mergeCell ref="F359:I359"/>
    <mergeCell ref="L359:M359"/>
    <mergeCell ref="N359:Q359"/>
    <mergeCell ref="F360:I360"/>
    <mergeCell ref="F361:I361"/>
    <mergeCell ref="F362:I362"/>
    <mergeCell ref="F363:I363"/>
    <mergeCell ref="F364:I364"/>
    <mergeCell ref="F365:I365"/>
    <mergeCell ref="L365:M365"/>
    <mergeCell ref="N365:Q365"/>
    <mergeCell ref="F366:I366"/>
    <mergeCell ref="F367:I367"/>
    <mergeCell ref="F368:I368"/>
    <mergeCell ref="F369:I369"/>
    <mergeCell ref="F370:I370"/>
    <mergeCell ref="F371:I371"/>
    <mergeCell ref="L371:M371"/>
    <mergeCell ref="N371:Q371"/>
    <mergeCell ref="F372:I372"/>
    <mergeCell ref="F373:I373"/>
    <mergeCell ref="F374:I374"/>
    <mergeCell ref="F375:I375"/>
    <mergeCell ref="F376:I376"/>
    <mergeCell ref="F377:I377"/>
    <mergeCell ref="F378:I378"/>
    <mergeCell ref="F379:I379"/>
    <mergeCell ref="L379:M379"/>
    <mergeCell ref="N379:Q379"/>
    <mergeCell ref="F380:I380"/>
    <mergeCell ref="F381:I381"/>
    <mergeCell ref="F382:I382"/>
    <mergeCell ref="L382:M382"/>
    <mergeCell ref="N382:Q382"/>
    <mergeCell ref="F383:I383"/>
    <mergeCell ref="F384:I384"/>
    <mergeCell ref="F385:I385"/>
    <mergeCell ref="L385:M385"/>
    <mergeCell ref="N385:Q385"/>
    <mergeCell ref="F386:I386"/>
    <mergeCell ref="L386:M386"/>
    <mergeCell ref="N386:Q386"/>
    <mergeCell ref="F387:I387"/>
    <mergeCell ref="F388:I388"/>
    <mergeCell ref="F389:I389"/>
    <mergeCell ref="F390:I390"/>
    <mergeCell ref="F391:I391"/>
    <mergeCell ref="F392:I392"/>
    <mergeCell ref="L392:M392"/>
    <mergeCell ref="N392:Q392"/>
    <mergeCell ref="F393:I393"/>
    <mergeCell ref="L393:M393"/>
    <mergeCell ref="N393:Q393"/>
    <mergeCell ref="F395:I395"/>
    <mergeCell ref="L395:M395"/>
    <mergeCell ref="N395:Q395"/>
    <mergeCell ref="F396:I396"/>
    <mergeCell ref="L396:M396"/>
    <mergeCell ref="N396:Q396"/>
    <mergeCell ref="F397:I397"/>
    <mergeCell ref="F398:I398"/>
    <mergeCell ref="F399:I399"/>
    <mergeCell ref="F400:I400"/>
    <mergeCell ref="F401:I401"/>
    <mergeCell ref="F402:I402"/>
    <mergeCell ref="L402:M402"/>
    <mergeCell ref="N402:Q402"/>
    <mergeCell ref="F403:I403"/>
    <mergeCell ref="F404:I404"/>
    <mergeCell ref="L404:M404"/>
    <mergeCell ref="N404:Q404"/>
    <mergeCell ref="F405:I405"/>
    <mergeCell ref="L405:M405"/>
    <mergeCell ref="N405:Q405"/>
    <mergeCell ref="F406:I406"/>
    <mergeCell ref="F407:I407"/>
    <mergeCell ref="L407:M407"/>
    <mergeCell ref="N407:Q407"/>
    <mergeCell ref="F408:I408"/>
    <mergeCell ref="L408:M408"/>
    <mergeCell ref="N408:Q408"/>
    <mergeCell ref="F410:I410"/>
    <mergeCell ref="L410:M410"/>
    <mergeCell ref="N410:Q410"/>
    <mergeCell ref="F411:I411"/>
    <mergeCell ref="F412:I412"/>
    <mergeCell ref="F413:I413"/>
    <mergeCell ref="L413:M413"/>
    <mergeCell ref="N413:Q413"/>
    <mergeCell ref="F414:I414"/>
    <mergeCell ref="L414:M414"/>
    <mergeCell ref="N414:Q414"/>
    <mergeCell ref="F415:I415"/>
    <mergeCell ref="F416:I416"/>
    <mergeCell ref="F417:I417"/>
    <mergeCell ref="F418:I418"/>
    <mergeCell ref="F419:I419"/>
    <mergeCell ref="L419:M419"/>
    <mergeCell ref="N419:Q419"/>
    <mergeCell ref="F420:I420"/>
    <mergeCell ref="L420:M420"/>
    <mergeCell ref="N420:Q420"/>
    <mergeCell ref="F421:I421"/>
    <mergeCell ref="F422:I422"/>
    <mergeCell ref="F423:I423"/>
    <mergeCell ref="L423:M423"/>
    <mergeCell ref="N423:Q423"/>
    <mergeCell ref="F424:I424"/>
    <mergeCell ref="F425:I425"/>
    <mergeCell ref="L425:M425"/>
    <mergeCell ref="N425:Q425"/>
    <mergeCell ref="F426:I426"/>
    <mergeCell ref="L426:M426"/>
    <mergeCell ref="N426:Q426"/>
    <mergeCell ref="F427:I427"/>
    <mergeCell ref="L427:M427"/>
    <mergeCell ref="N427:Q427"/>
    <mergeCell ref="F428:I428"/>
    <mergeCell ref="L428:M428"/>
    <mergeCell ref="N428:Q428"/>
    <mergeCell ref="F429:I429"/>
    <mergeCell ref="L429:M429"/>
    <mergeCell ref="N429:Q429"/>
    <mergeCell ref="F430:I430"/>
    <mergeCell ref="L430:M430"/>
    <mergeCell ref="N430:Q430"/>
    <mergeCell ref="F431:I431"/>
    <mergeCell ref="L431:M431"/>
    <mergeCell ref="N431:Q431"/>
    <mergeCell ref="F432:I432"/>
    <mergeCell ref="F433:I433"/>
    <mergeCell ref="L433:M433"/>
    <mergeCell ref="N433:Q433"/>
    <mergeCell ref="F434:I434"/>
    <mergeCell ref="F435:I435"/>
    <mergeCell ref="F436:I436"/>
    <mergeCell ref="L436:M436"/>
    <mergeCell ref="N436:Q436"/>
    <mergeCell ref="F438:I438"/>
    <mergeCell ref="L438:M438"/>
    <mergeCell ref="N438:Q438"/>
    <mergeCell ref="F439:I439"/>
    <mergeCell ref="F440:I440"/>
    <mergeCell ref="F442:I442"/>
    <mergeCell ref="L442:M442"/>
    <mergeCell ref="N442:Q442"/>
    <mergeCell ref="F443:I443"/>
    <mergeCell ref="L443:M443"/>
    <mergeCell ref="N443:Q443"/>
    <mergeCell ref="F444:I444"/>
    <mergeCell ref="L444:M444"/>
    <mergeCell ref="N444:Q444"/>
    <mergeCell ref="F445:I445"/>
    <mergeCell ref="L445:M445"/>
    <mergeCell ref="N445:Q445"/>
    <mergeCell ref="F446:I446"/>
    <mergeCell ref="L446:M446"/>
    <mergeCell ref="N446:Q446"/>
    <mergeCell ref="N130:Q130"/>
    <mergeCell ref="N131:Q131"/>
    <mergeCell ref="N132:Q132"/>
    <mergeCell ref="N144:Q144"/>
    <mergeCell ref="N172:Q172"/>
    <mergeCell ref="N177:Q177"/>
    <mergeCell ref="N179:Q179"/>
    <mergeCell ref="N180:Q180"/>
    <mergeCell ref="N231:Q231"/>
    <mergeCell ref="N352:Q352"/>
    <mergeCell ref="N394:Q394"/>
    <mergeCell ref="N409:Q409"/>
    <mergeCell ref="N437:Q437"/>
    <mergeCell ref="N441:Q441"/>
    <mergeCell ref="H1:K1"/>
    <mergeCell ref="S2:AC2"/>
  </mergeCells>
  <dataValidations count="2">
    <dataValidation type="list" allowBlank="1" showInputMessage="1" showErrorMessage="1" error="Povoleny jsou hodnoty K, M." sqref="D442:D447">
      <formula1>"K, M"</formula1>
    </dataValidation>
    <dataValidation type="list" allowBlank="1" showInputMessage="1" showErrorMessage="1" error="Povoleny jsou hodnoty základní, snížená, zákl. přenesená, sníž. přenesená, nulová." sqref="U442:U447">
      <formula1>"základní, snížená, zákl. přenesená, sníž. přenesená, nulová"</formula1>
    </dataValidation>
  </dataValidations>
  <hyperlinks>
    <hyperlink ref="F1:G1" location="C2" display="1) Krycí list rozpočtu"/>
    <hyperlink ref="H1:K1" location="C87" display="2) Rekapitulace rozpočtu"/>
    <hyperlink ref="L1" location="C129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520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8" customHeight="1">
      <c r="A1" s="165"/>
      <c r="B1" s="16"/>
      <c r="C1" s="16"/>
      <c r="D1" s="17" t="s">
        <v>1</v>
      </c>
      <c r="E1" s="16"/>
      <c r="F1" s="18" t="s">
        <v>128</v>
      </c>
      <c r="G1" s="18"/>
      <c r="H1" s="166" t="s">
        <v>129</v>
      </c>
      <c r="I1" s="166"/>
      <c r="J1" s="166"/>
      <c r="K1" s="166"/>
      <c r="L1" s="18" t="s">
        <v>130</v>
      </c>
      <c r="M1" s="16"/>
      <c r="N1" s="16"/>
      <c r="O1" s="17" t="s">
        <v>131</v>
      </c>
      <c r="P1" s="16"/>
      <c r="Q1" s="16"/>
      <c r="R1" s="16"/>
      <c r="S1" s="18" t="s">
        <v>132</v>
      </c>
      <c r="T1" s="18"/>
      <c r="U1" s="165"/>
      <c r="V1" s="165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</row>
    <row r="2" spans="3:46" ht="36.95" customHeight="1">
      <c r="C2" s="22" t="s">
        <v>7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S2" s="24" t="s">
        <v>8</v>
      </c>
      <c r="AT2" s="25" t="s">
        <v>103</v>
      </c>
    </row>
    <row r="3" spans="2:46" ht="6.95" customHeight="1">
      <c r="B3" s="26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8"/>
      <c r="AT3" s="25" t="s">
        <v>95</v>
      </c>
    </row>
    <row r="4" spans="2:46" ht="36.95" customHeight="1">
      <c r="B4" s="29"/>
      <c r="C4" s="30" t="s">
        <v>133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2"/>
      <c r="T4" s="23" t="s">
        <v>13</v>
      </c>
      <c r="AT4" s="25" t="s">
        <v>6</v>
      </c>
    </row>
    <row r="5" spans="2:18" ht="6.95" customHeight="1">
      <c r="B5" s="29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2"/>
    </row>
    <row r="6" spans="2:18" ht="25.4" customHeight="1">
      <c r="B6" s="29"/>
      <c r="C6" s="34"/>
      <c r="D6" s="41" t="s">
        <v>19</v>
      </c>
      <c r="E6" s="34"/>
      <c r="F6" s="167" t="str">
        <f>'Rekapitulace stavby'!K6</f>
        <v>Objekt kaple na pohřebišti v Krásném Březně p.p.č.897/2</v>
      </c>
      <c r="G6" s="41"/>
      <c r="H6" s="41"/>
      <c r="I6" s="41"/>
      <c r="J6" s="41"/>
      <c r="K6" s="41"/>
      <c r="L6" s="41"/>
      <c r="M6" s="41"/>
      <c r="N6" s="41"/>
      <c r="O6" s="41"/>
      <c r="P6" s="41"/>
      <c r="Q6" s="34"/>
      <c r="R6" s="32"/>
    </row>
    <row r="7" spans="2:18" ht="25.4" customHeight="1">
      <c r="B7" s="29"/>
      <c r="C7" s="34"/>
      <c r="D7" s="41" t="s">
        <v>134</v>
      </c>
      <c r="E7" s="34"/>
      <c r="F7" s="167" t="s">
        <v>135</v>
      </c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2"/>
    </row>
    <row r="8" spans="2:18" ht="25.4" customHeight="1">
      <c r="B8" s="29"/>
      <c r="C8" s="34"/>
      <c r="D8" s="41" t="s">
        <v>136</v>
      </c>
      <c r="E8" s="34"/>
      <c r="F8" s="167" t="s">
        <v>682</v>
      </c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2"/>
    </row>
    <row r="9" spans="2:18" s="1" customFormat="1" ht="32.85" customHeight="1">
      <c r="B9" s="49"/>
      <c r="C9" s="50"/>
      <c r="D9" s="38" t="s">
        <v>683</v>
      </c>
      <c r="E9" s="50"/>
      <c r="F9" s="39" t="s">
        <v>684</v>
      </c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</row>
    <row r="10" spans="2:18" s="1" customFormat="1" ht="14.4" customHeight="1">
      <c r="B10" s="49"/>
      <c r="C10" s="50"/>
      <c r="D10" s="41" t="s">
        <v>22</v>
      </c>
      <c r="E10" s="50"/>
      <c r="F10" s="36" t="s">
        <v>23</v>
      </c>
      <c r="G10" s="50"/>
      <c r="H10" s="50"/>
      <c r="I10" s="50"/>
      <c r="J10" s="50"/>
      <c r="K10" s="50"/>
      <c r="L10" s="50"/>
      <c r="M10" s="41" t="s">
        <v>24</v>
      </c>
      <c r="N10" s="50"/>
      <c r="O10" s="36" t="s">
        <v>23</v>
      </c>
      <c r="P10" s="50"/>
      <c r="Q10" s="50"/>
      <c r="R10" s="51"/>
    </row>
    <row r="11" spans="2:18" s="1" customFormat="1" ht="14.4" customHeight="1">
      <c r="B11" s="49"/>
      <c r="C11" s="50"/>
      <c r="D11" s="41" t="s">
        <v>26</v>
      </c>
      <c r="E11" s="50"/>
      <c r="F11" s="36" t="s">
        <v>27</v>
      </c>
      <c r="G11" s="50"/>
      <c r="H11" s="50"/>
      <c r="I11" s="50"/>
      <c r="J11" s="50"/>
      <c r="K11" s="50"/>
      <c r="L11" s="50"/>
      <c r="M11" s="41" t="s">
        <v>28</v>
      </c>
      <c r="N11" s="50"/>
      <c r="O11" s="168" t="str">
        <f>'Rekapitulace stavby'!AN8</f>
        <v>14. 11. 2017</v>
      </c>
      <c r="P11" s="93"/>
      <c r="Q11" s="50"/>
      <c r="R11" s="51"/>
    </row>
    <row r="12" spans="2:18" s="1" customFormat="1" ht="10.8" customHeight="1">
      <c r="B12" s="49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1"/>
    </row>
    <row r="13" spans="2:18" s="1" customFormat="1" ht="14.4" customHeight="1">
      <c r="B13" s="49"/>
      <c r="C13" s="50"/>
      <c r="D13" s="41" t="s">
        <v>32</v>
      </c>
      <c r="E13" s="50"/>
      <c r="F13" s="50"/>
      <c r="G13" s="50"/>
      <c r="H13" s="50"/>
      <c r="I13" s="50"/>
      <c r="J13" s="50"/>
      <c r="K13" s="50"/>
      <c r="L13" s="50"/>
      <c r="M13" s="41" t="s">
        <v>33</v>
      </c>
      <c r="N13" s="50"/>
      <c r="O13" s="36" t="str">
        <f>IF('Rekapitulace stavby'!AN10="","",'Rekapitulace stavby'!AN10)</f>
        <v/>
      </c>
      <c r="P13" s="36"/>
      <c r="Q13" s="50"/>
      <c r="R13" s="51"/>
    </row>
    <row r="14" spans="2:18" s="1" customFormat="1" ht="18" customHeight="1">
      <c r="B14" s="49"/>
      <c r="C14" s="50"/>
      <c r="D14" s="50"/>
      <c r="E14" s="36" t="str">
        <f>IF('Rekapitulace stavby'!E11="","",'Rekapitulace stavby'!E11)</f>
        <v xml:space="preserve"> </v>
      </c>
      <c r="F14" s="50"/>
      <c r="G14" s="50"/>
      <c r="H14" s="50"/>
      <c r="I14" s="50"/>
      <c r="J14" s="50"/>
      <c r="K14" s="50"/>
      <c r="L14" s="50"/>
      <c r="M14" s="41" t="s">
        <v>35</v>
      </c>
      <c r="N14" s="50"/>
      <c r="O14" s="36" t="str">
        <f>IF('Rekapitulace stavby'!AN11="","",'Rekapitulace stavby'!AN11)</f>
        <v/>
      </c>
      <c r="P14" s="36"/>
      <c r="Q14" s="50"/>
      <c r="R14" s="51"/>
    </row>
    <row r="15" spans="2:18" s="1" customFormat="1" ht="6.95" customHeight="1">
      <c r="B15" s="49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1"/>
    </row>
    <row r="16" spans="2:18" s="1" customFormat="1" ht="14.4" customHeight="1">
      <c r="B16" s="49"/>
      <c r="C16" s="50"/>
      <c r="D16" s="41" t="s">
        <v>36</v>
      </c>
      <c r="E16" s="50"/>
      <c r="F16" s="50"/>
      <c r="G16" s="50"/>
      <c r="H16" s="50"/>
      <c r="I16" s="50"/>
      <c r="J16" s="50"/>
      <c r="K16" s="50"/>
      <c r="L16" s="50"/>
      <c r="M16" s="41" t="s">
        <v>33</v>
      </c>
      <c r="N16" s="50"/>
      <c r="O16" s="42" t="str">
        <f>IF('Rekapitulace stavby'!AN13="","",'Rekapitulace stavby'!AN13)</f>
        <v>Vyplň údaj</v>
      </c>
      <c r="P16" s="36"/>
      <c r="Q16" s="50"/>
      <c r="R16" s="51"/>
    </row>
    <row r="17" spans="2:18" s="1" customFormat="1" ht="18" customHeight="1">
      <c r="B17" s="49"/>
      <c r="C17" s="50"/>
      <c r="D17" s="50"/>
      <c r="E17" s="42" t="str">
        <f>IF('Rekapitulace stavby'!E14="","",'Rekapitulace stavby'!E14)</f>
        <v>Vyplň údaj</v>
      </c>
      <c r="F17" s="169"/>
      <c r="G17" s="169"/>
      <c r="H17" s="169"/>
      <c r="I17" s="169"/>
      <c r="J17" s="169"/>
      <c r="K17" s="169"/>
      <c r="L17" s="169"/>
      <c r="M17" s="41" t="s">
        <v>35</v>
      </c>
      <c r="N17" s="50"/>
      <c r="O17" s="42" t="str">
        <f>IF('Rekapitulace stavby'!AN14="","",'Rekapitulace stavby'!AN14)</f>
        <v>Vyplň údaj</v>
      </c>
      <c r="P17" s="36"/>
      <c r="Q17" s="50"/>
      <c r="R17" s="51"/>
    </row>
    <row r="18" spans="2:18" s="1" customFormat="1" ht="6.95" customHeight="1">
      <c r="B18" s="49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1"/>
    </row>
    <row r="19" spans="2:18" s="1" customFormat="1" ht="14.4" customHeight="1">
      <c r="B19" s="49"/>
      <c r="C19" s="50"/>
      <c r="D19" s="41" t="s">
        <v>38</v>
      </c>
      <c r="E19" s="50"/>
      <c r="F19" s="50"/>
      <c r="G19" s="50"/>
      <c r="H19" s="50"/>
      <c r="I19" s="50"/>
      <c r="J19" s="50"/>
      <c r="K19" s="50"/>
      <c r="L19" s="50"/>
      <c r="M19" s="41" t="s">
        <v>33</v>
      </c>
      <c r="N19" s="50"/>
      <c r="O19" s="36" t="s">
        <v>23</v>
      </c>
      <c r="P19" s="36"/>
      <c r="Q19" s="50"/>
      <c r="R19" s="51"/>
    </row>
    <row r="20" spans="2:18" s="1" customFormat="1" ht="18" customHeight="1">
      <c r="B20" s="49"/>
      <c r="C20" s="50"/>
      <c r="D20" s="50"/>
      <c r="E20" s="36" t="s">
        <v>138</v>
      </c>
      <c r="F20" s="50"/>
      <c r="G20" s="50"/>
      <c r="H20" s="50"/>
      <c r="I20" s="50"/>
      <c r="J20" s="50"/>
      <c r="K20" s="50"/>
      <c r="L20" s="50"/>
      <c r="M20" s="41" t="s">
        <v>35</v>
      </c>
      <c r="N20" s="50"/>
      <c r="O20" s="36" t="s">
        <v>23</v>
      </c>
      <c r="P20" s="36"/>
      <c r="Q20" s="50"/>
      <c r="R20" s="51"/>
    </row>
    <row r="21" spans="2:18" s="1" customFormat="1" ht="6.95" customHeight="1">
      <c r="B21" s="49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1"/>
    </row>
    <row r="22" spans="2:18" s="1" customFormat="1" ht="14.4" customHeight="1">
      <c r="B22" s="49"/>
      <c r="C22" s="50"/>
      <c r="D22" s="41" t="s">
        <v>42</v>
      </c>
      <c r="E22" s="50"/>
      <c r="F22" s="50"/>
      <c r="G22" s="50"/>
      <c r="H22" s="50"/>
      <c r="I22" s="50"/>
      <c r="J22" s="50"/>
      <c r="K22" s="50"/>
      <c r="L22" s="50"/>
      <c r="M22" s="41" t="s">
        <v>33</v>
      </c>
      <c r="N22" s="50"/>
      <c r="O22" s="36" t="s">
        <v>39</v>
      </c>
      <c r="P22" s="36"/>
      <c r="Q22" s="50"/>
      <c r="R22" s="51"/>
    </row>
    <row r="23" spans="2:18" s="1" customFormat="1" ht="18" customHeight="1">
      <c r="B23" s="49"/>
      <c r="C23" s="50"/>
      <c r="D23" s="50"/>
      <c r="E23" s="36" t="s">
        <v>139</v>
      </c>
      <c r="F23" s="50"/>
      <c r="G23" s="50"/>
      <c r="H23" s="50"/>
      <c r="I23" s="50"/>
      <c r="J23" s="50"/>
      <c r="K23" s="50"/>
      <c r="L23" s="50"/>
      <c r="M23" s="41" t="s">
        <v>35</v>
      </c>
      <c r="N23" s="50"/>
      <c r="O23" s="36" t="s">
        <v>140</v>
      </c>
      <c r="P23" s="36"/>
      <c r="Q23" s="50"/>
      <c r="R23" s="51"/>
    </row>
    <row r="24" spans="2:18" s="1" customFormat="1" ht="6.95" customHeight="1">
      <c r="B24" s="49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1"/>
    </row>
    <row r="25" spans="2:18" s="1" customFormat="1" ht="14.4" customHeight="1">
      <c r="B25" s="49"/>
      <c r="C25" s="50"/>
      <c r="D25" s="41" t="s">
        <v>44</v>
      </c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</row>
    <row r="26" spans="2:18" s="1" customFormat="1" ht="16.5" customHeight="1">
      <c r="B26" s="49"/>
      <c r="C26" s="50"/>
      <c r="D26" s="50"/>
      <c r="E26" s="45" t="s">
        <v>23</v>
      </c>
      <c r="F26" s="45"/>
      <c r="G26" s="45"/>
      <c r="H26" s="45"/>
      <c r="I26" s="45"/>
      <c r="J26" s="45"/>
      <c r="K26" s="45"/>
      <c r="L26" s="45"/>
      <c r="M26" s="50"/>
      <c r="N26" s="50"/>
      <c r="O26" s="50"/>
      <c r="P26" s="50"/>
      <c r="Q26" s="50"/>
      <c r="R26" s="51"/>
    </row>
    <row r="27" spans="2:18" s="1" customFormat="1" ht="6.95" customHeight="1">
      <c r="B27" s="49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1"/>
    </row>
    <row r="28" spans="2:18" s="1" customFormat="1" ht="6.95" customHeight="1">
      <c r="B28" s="49"/>
      <c r="C28" s="5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50"/>
      <c r="R28" s="51"/>
    </row>
    <row r="29" spans="2:18" s="1" customFormat="1" ht="14.4" customHeight="1">
      <c r="B29" s="49"/>
      <c r="C29" s="50"/>
      <c r="D29" s="170" t="s">
        <v>141</v>
      </c>
      <c r="E29" s="50"/>
      <c r="F29" s="50"/>
      <c r="G29" s="50"/>
      <c r="H29" s="50"/>
      <c r="I29" s="50"/>
      <c r="J29" s="50"/>
      <c r="K29" s="50"/>
      <c r="L29" s="50"/>
      <c r="M29" s="48">
        <f>N90</f>
        <v>0</v>
      </c>
      <c r="N29" s="48"/>
      <c r="O29" s="48"/>
      <c r="P29" s="48"/>
      <c r="Q29" s="50"/>
      <c r="R29" s="51"/>
    </row>
    <row r="30" spans="2:18" s="1" customFormat="1" ht="14.4" customHeight="1">
      <c r="B30" s="49"/>
      <c r="C30" s="50"/>
      <c r="D30" s="47" t="s">
        <v>122</v>
      </c>
      <c r="E30" s="50"/>
      <c r="F30" s="50"/>
      <c r="G30" s="50"/>
      <c r="H30" s="50"/>
      <c r="I30" s="50"/>
      <c r="J30" s="50"/>
      <c r="K30" s="50"/>
      <c r="L30" s="50"/>
      <c r="M30" s="48">
        <f>N113</f>
        <v>0</v>
      </c>
      <c r="N30" s="48"/>
      <c r="O30" s="48"/>
      <c r="P30" s="48"/>
      <c r="Q30" s="50"/>
      <c r="R30" s="51"/>
    </row>
    <row r="31" spans="2:18" s="1" customFormat="1" ht="6.95" customHeight="1">
      <c r="B31" s="49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1"/>
    </row>
    <row r="32" spans="2:18" s="1" customFormat="1" ht="25.4" customHeight="1">
      <c r="B32" s="49"/>
      <c r="C32" s="50"/>
      <c r="D32" s="171" t="s">
        <v>48</v>
      </c>
      <c r="E32" s="50"/>
      <c r="F32" s="50"/>
      <c r="G32" s="50"/>
      <c r="H32" s="50"/>
      <c r="I32" s="50"/>
      <c r="J32" s="50"/>
      <c r="K32" s="50"/>
      <c r="L32" s="50"/>
      <c r="M32" s="172">
        <f>ROUND(M29+M30,2)</f>
        <v>0</v>
      </c>
      <c r="N32" s="50"/>
      <c r="O32" s="50"/>
      <c r="P32" s="50"/>
      <c r="Q32" s="50"/>
      <c r="R32" s="51"/>
    </row>
    <row r="33" spans="2:18" s="1" customFormat="1" ht="6.95" customHeight="1">
      <c r="B33" s="49"/>
      <c r="C33" s="5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50"/>
      <c r="R33" s="51"/>
    </row>
    <row r="34" spans="2:18" s="1" customFormat="1" ht="14.4" customHeight="1">
      <c r="B34" s="49"/>
      <c r="C34" s="50"/>
      <c r="D34" s="57" t="s">
        <v>49</v>
      </c>
      <c r="E34" s="57" t="s">
        <v>50</v>
      </c>
      <c r="F34" s="58">
        <v>0.21</v>
      </c>
      <c r="G34" s="173" t="s">
        <v>51</v>
      </c>
      <c r="H34" s="174">
        <f>ROUND((((SUM(BE113:BE120)+SUM(BE140:BE513))+SUM(BE515:BE519))),2)</f>
        <v>0</v>
      </c>
      <c r="I34" s="50"/>
      <c r="J34" s="50"/>
      <c r="K34" s="50"/>
      <c r="L34" s="50"/>
      <c r="M34" s="174">
        <f>ROUND(((ROUND((SUM(BE113:BE120)+SUM(BE140:BE513)),2)*F34)+SUM(BE515:BE519)*F34),2)</f>
        <v>0</v>
      </c>
      <c r="N34" s="50"/>
      <c r="O34" s="50"/>
      <c r="P34" s="50"/>
      <c r="Q34" s="50"/>
      <c r="R34" s="51"/>
    </row>
    <row r="35" spans="2:18" s="1" customFormat="1" ht="14.4" customHeight="1">
      <c r="B35" s="49"/>
      <c r="C35" s="50"/>
      <c r="D35" s="50"/>
      <c r="E35" s="57" t="s">
        <v>52</v>
      </c>
      <c r="F35" s="58">
        <v>0.15</v>
      </c>
      <c r="G35" s="173" t="s">
        <v>51</v>
      </c>
      <c r="H35" s="174">
        <f>ROUND((((SUM(BF113:BF120)+SUM(BF140:BF513))+SUM(BF515:BF519))),2)</f>
        <v>0</v>
      </c>
      <c r="I35" s="50"/>
      <c r="J35" s="50"/>
      <c r="K35" s="50"/>
      <c r="L35" s="50"/>
      <c r="M35" s="174">
        <f>ROUND(((ROUND((SUM(BF113:BF120)+SUM(BF140:BF513)),2)*F35)+SUM(BF515:BF519)*F35),2)</f>
        <v>0</v>
      </c>
      <c r="N35" s="50"/>
      <c r="O35" s="50"/>
      <c r="P35" s="50"/>
      <c r="Q35" s="50"/>
      <c r="R35" s="51"/>
    </row>
    <row r="36" spans="2:18" s="1" customFormat="1" ht="14.4" customHeight="1" hidden="1">
      <c r="B36" s="49"/>
      <c r="C36" s="50"/>
      <c r="D36" s="50"/>
      <c r="E36" s="57" t="s">
        <v>53</v>
      </c>
      <c r="F36" s="58">
        <v>0.21</v>
      </c>
      <c r="G36" s="173" t="s">
        <v>51</v>
      </c>
      <c r="H36" s="174">
        <f>ROUND((((SUM(BG113:BG120)+SUM(BG140:BG513))+SUM(BG515:BG519))),2)</f>
        <v>0</v>
      </c>
      <c r="I36" s="50"/>
      <c r="J36" s="50"/>
      <c r="K36" s="50"/>
      <c r="L36" s="50"/>
      <c r="M36" s="174">
        <v>0</v>
      </c>
      <c r="N36" s="50"/>
      <c r="O36" s="50"/>
      <c r="P36" s="50"/>
      <c r="Q36" s="50"/>
      <c r="R36" s="51"/>
    </row>
    <row r="37" spans="2:18" s="1" customFormat="1" ht="14.4" customHeight="1" hidden="1">
      <c r="B37" s="49"/>
      <c r="C37" s="50"/>
      <c r="D37" s="50"/>
      <c r="E37" s="57" t="s">
        <v>54</v>
      </c>
      <c r="F37" s="58">
        <v>0.15</v>
      </c>
      <c r="G37" s="173" t="s">
        <v>51</v>
      </c>
      <c r="H37" s="174">
        <f>ROUND((((SUM(BH113:BH120)+SUM(BH140:BH513))+SUM(BH515:BH519))),2)</f>
        <v>0</v>
      </c>
      <c r="I37" s="50"/>
      <c r="J37" s="50"/>
      <c r="K37" s="50"/>
      <c r="L37" s="50"/>
      <c r="M37" s="174">
        <v>0</v>
      </c>
      <c r="N37" s="50"/>
      <c r="O37" s="50"/>
      <c r="P37" s="50"/>
      <c r="Q37" s="50"/>
      <c r="R37" s="51"/>
    </row>
    <row r="38" spans="2:18" s="1" customFormat="1" ht="14.4" customHeight="1" hidden="1">
      <c r="B38" s="49"/>
      <c r="C38" s="50"/>
      <c r="D38" s="50"/>
      <c r="E38" s="57" t="s">
        <v>55</v>
      </c>
      <c r="F38" s="58">
        <v>0</v>
      </c>
      <c r="G38" s="173" t="s">
        <v>51</v>
      </c>
      <c r="H38" s="174">
        <f>ROUND((((SUM(BI113:BI120)+SUM(BI140:BI513))+SUM(BI515:BI519))),2)</f>
        <v>0</v>
      </c>
      <c r="I38" s="50"/>
      <c r="J38" s="50"/>
      <c r="K38" s="50"/>
      <c r="L38" s="50"/>
      <c r="M38" s="174">
        <v>0</v>
      </c>
      <c r="N38" s="50"/>
      <c r="O38" s="50"/>
      <c r="P38" s="50"/>
      <c r="Q38" s="50"/>
      <c r="R38" s="51"/>
    </row>
    <row r="39" spans="2:18" s="1" customFormat="1" ht="6.95" customHeight="1">
      <c r="B39" s="49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1"/>
    </row>
    <row r="40" spans="2:18" s="1" customFormat="1" ht="25.4" customHeight="1">
      <c r="B40" s="49"/>
      <c r="C40" s="163"/>
      <c r="D40" s="175" t="s">
        <v>56</v>
      </c>
      <c r="E40" s="106"/>
      <c r="F40" s="106"/>
      <c r="G40" s="176" t="s">
        <v>57</v>
      </c>
      <c r="H40" s="177" t="s">
        <v>58</v>
      </c>
      <c r="I40" s="106"/>
      <c r="J40" s="106"/>
      <c r="K40" s="106"/>
      <c r="L40" s="178">
        <f>SUM(M32:M38)</f>
        <v>0</v>
      </c>
      <c r="M40" s="178"/>
      <c r="N40" s="178"/>
      <c r="O40" s="178"/>
      <c r="P40" s="179"/>
      <c r="Q40" s="163"/>
      <c r="R40" s="51"/>
    </row>
    <row r="41" spans="2:18" s="1" customFormat="1" ht="14.4" customHeight="1">
      <c r="B41" s="49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</row>
    <row r="42" spans="2:18" s="1" customFormat="1" ht="14.4" customHeight="1">
      <c r="B42" s="49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1"/>
    </row>
    <row r="43" spans="2:18" ht="13.5">
      <c r="B43" s="29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2"/>
    </row>
    <row r="44" spans="2:18" ht="13.5">
      <c r="B44" s="29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2"/>
    </row>
    <row r="45" spans="2:18" ht="13.5">
      <c r="B45" s="29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2"/>
    </row>
    <row r="46" spans="2:18" ht="13.5">
      <c r="B46" s="29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2"/>
    </row>
    <row r="47" spans="2:18" ht="13.5">
      <c r="B47" s="29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2"/>
    </row>
    <row r="48" spans="2:18" ht="13.5">
      <c r="B48" s="29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2"/>
    </row>
    <row r="49" spans="2:18" ht="13.5">
      <c r="B49" s="29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2"/>
    </row>
    <row r="50" spans="2:18" s="1" customFormat="1" ht="13.5">
      <c r="B50" s="49"/>
      <c r="C50" s="50"/>
      <c r="D50" s="69" t="s">
        <v>59</v>
      </c>
      <c r="E50" s="70"/>
      <c r="F50" s="70"/>
      <c r="G50" s="70"/>
      <c r="H50" s="71"/>
      <c r="I50" s="50"/>
      <c r="J50" s="69" t="s">
        <v>60</v>
      </c>
      <c r="K50" s="70"/>
      <c r="L50" s="70"/>
      <c r="M50" s="70"/>
      <c r="N50" s="70"/>
      <c r="O50" s="70"/>
      <c r="P50" s="71"/>
      <c r="Q50" s="50"/>
      <c r="R50" s="51"/>
    </row>
    <row r="51" spans="2:18" ht="13.5">
      <c r="B51" s="29"/>
      <c r="C51" s="34"/>
      <c r="D51" s="72"/>
      <c r="E51" s="34"/>
      <c r="F51" s="34"/>
      <c r="G51" s="34"/>
      <c r="H51" s="73"/>
      <c r="I51" s="34"/>
      <c r="J51" s="72"/>
      <c r="K51" s="34"/>
      <c r="L51" s="34"/>
      <c r="M51" s="34"/>
      <c r="N51" s="34"/>
      <c r="O51" s="34"/>
      <c r="P51" s="73"/>
      <c r="Q51" s="34"/>
      <c r="R51" s="32"/>
    </row>
    <row r="52" spans="2:18" ht="13.5">
      <c r="B52" s="29"/>
      <c r="C52" s="34"/>
      <c r="D52" s="72"/>
      <c r="E52" s="34"/>
      <c r="F52" s="34"/>
      <c r="G52" s="34"/>
      <c r="H52" s="73"/>
      <c r="I52" s="34"/>
      <c r="J52" s="72"/>
      <c r="K52" s="34"/>
      <c r="L52" s="34"/>
      <c r="M52" s="34"/>
      <c r="N52" s="34"/>
      <c r="O52" s="34"/>
      <c r="P52" s="73"/>
      <c r="Q52" s="34"/>
      <c r="R52" s="32"/>
    </row>
    <row r="53" spans="2:18" ht="13.5">
      <c r="B53" s="29"/>
      <c r="C53" s="34"/>
      <c r="D53" s="72"/>
      <c r="E53" s="34"/>
      <c r="F53" s="34"/>
      <c r="G53" s="34"/>
      <c r="H53" s="73"/>
      <c r="I53" s="34"/>
      <c r="J53" s="72"/>
      <c r="K53" s="34"/>
      <c r="L53" s="34"/>
      <c r="M53" s="34"/>
      <c r="N53" s="34"/>
      <c r="O53" s="34"/>
      <c r="P53" s="73"/>
      <c r="Q53" s="34"/>
      <c r="R53" s="32"/>
    </row>
    <row r="54" spans="2:18" ht="13.5">
      <c r="B54" s="29"/>
      <c r="C54" s="34"/>
      <c r="D54" s="72"/>
      <c r="E54" s="34"/>
      <c r="F54" s="34"/>
      <c r="G54" s="34"/>
      <c r="H54" s="73"/>
      <c r="I54" s="34"/>
      <c r="J54" s="72"/>
      <c r="K54" s="34"/>
      <c r="L54" s="34"/>
      <c r="M54" s="34"/>
      <c r="N54" s="34"/>
      <c r="O54" s="34"/>
      <c r="P54" s="73"/>
      <c r="Q54" s="34"/>
      <c r="R54" s="32"/>
    </row>
    <row r="55" spans="2:18" ht="13.5">
      <c r="B55" s="29"/>
      <c r="C55" s="34"/>
      <c r="D55" s="72"/>
      <c r="E55" s="34"/>
      <c r="F55" s="34"/>
      <c r="G55" s="34"/>
      <c r="H55" s="73"/>
      <c r="I55" s="34"/>
      <c r="J55" s="72"/>
      <c r="K55" s="34"/>
      <c r="L55" s="34"/>
      <c r="M55" s="34"/>
      <c r="N55" s="34"/>
      <c r="O55" s="34"/>
      <c r="P55" s="73"/>
      <c r="Q55" s="34"/>
      <c r="R55" s="32"/>
    </row>
    <row r="56" spans="2:18" ht="13.5">
      <c r="B56" s="29"/>
      <c r="C56" s="34"/>
      <c r="D56" s="72"/>
      <c r="E56" s="34"/>
      <c r="F56" s="34"/>
      <c r="G56" s="34"/>
      <c r="H56" s="73"/>
      <c r="I56" s="34"/>
      <c r="J56" s="72"/>
      <c r="K56" s="34"/>
      <c r="L56" s="34"/>
      <c r="M56" s="34"/>
      <c r="N56" s="34"/>
      <c r="O56" s="34"/>
      <c r="P56" s="73"/>
      <c r="Q56" s="34"/>
      <c r="R56" s="32"/>
    </row>
    <row r="57" spans="2:18" ht="13.5">
      <c r="B57" s="29"/>
      <c r="C57" s="34"/>
      <c r="D57" s="72"/>
      <c r="E57" s="34"/>
      <c r="F57" s="34"/>
      <c r="G57" s="34"/>
      <c r="H57" s="73"/>
      <c r="I57" s="34"/>
      <c r="J57" s="72"/>
      <c r="K57" s="34"/>
      <c r="L57" s="34"/>
      <c r="M57" s="34"/>
      <c r="N57" s="34"/>
      <c r="O57" s="34"/>
      <c r="P57" s="73"/>
      <c r="Q57" s="34"/>
      <c r="R57" s="32"/>
    </row>
    <row r="58" spans="2:18" ht="13.5">
      <c r="B58" s="29"/>
      <c r="C58" s="34"/>
      <c r="D58" s="72"/>
      <c r="E58" s="34"/>
      <c r="F58" s="34"/>
      <c r="G58" s="34"/>
      <c r="H58" s="73"/>
      <c r="I58" s="34"/>
      <c r="J58" s="72"/>
      <c r="K58" s="34"/>
      <c r="L58" s="34"/>
      <c r="M58" s="34"/>
      <c r="N58" s="34"/>
      <c r="O58" s="34"/>
      <c r="P58" s="73"/>
      <c r="Q58" s="34"/>
      <c r="R58" s="32"/>
    </row>
    <row r="59" spans="2:18" s="1" customFormat="1" ht="13.5">
      <c r="B59" s="49"/>
      <c r="C59" s="50"/>
      <c r="D59" s="74" t="s">
        <v>61</v>
      </c>
      <c r="E59" s="75"/>
      <c r="F59" s="75"/>
      <c r="G59" s="76" t="s">
        <v>62</v>
      </c>
      <c r="H59" s="77"/>
      <c r="I59" s="50"/>
      <c r="J59" s="74" t="s">
        <v>61</v>
      </c>
      <c r="K59" s="75"/>
      <c r="L59" s="75"/>
      <c r="M59" s="75"/>
      <c r="N59" s="76" t="s">
        <v>62</v>
      </c>
      <c r="O59" s="75"/>
      <c r="P59" s="77"/>
      <c r="Q59" s="50"/>
      <c r="R59" s="51"/>
    </row>
    <row r="60" spans="2:18" ht="13.5">
      <c r="B60" s="29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2"/>
    </row>
    <row r="61" spans="2:18" s="1" customFormat="1" ht="13.5">
      <c r="B61" s="49"/>
      <c r="C61" s="50"/>
      <c r="D61" s="69" t="s">
        <v>63</v>
      </c>
      <c r="E61" s="70"/>
      <c r="F61" s="70"/>
      <c r="G61" s="70"/>
      <c r="H61" s="71"/>
      <c r="I61" s="50"/>
      <c r="J61" s="69" t="s">
        <v>64</v>
      </c>
      <c r="K61" s="70"/>
      <c r="L61" s="70"/>
      <c r="M61" s="70"/>
      <c r="N61" s="70"/>
      <c r="O61" s="70"/>
      <c r="P61" s="71"/>
      <c r="Q61" s="50"/>
      <c r="R61" s="51"/>
    </row>
    <row r="62" spans="2:18" ht="13.5">
      <c r="B62" s="29"/>
      <c r="C62" s="34"/>
      <c r="D62" s="72"/>
      <c r="E62" s="34"/>
      <c r="F62" s="34"/>
      <c r="G62" s="34"/>
      <c r="H62" s="73"/>
      <c r="I62" s="34"/>
      <c r="J62" s="72"/>
      <c r="K62" s="34"/>
      <c r="L62" s="34"/>
      <c r="M62" s="34"/>
      <c r="N62" s="34"/>
      <c r="O62" s="34"/>
      <c r="P62" s="73"/>
      <c r="Q62" s="34"/>
      <c r="R62" s="32"/>
    </row>
    <row r="63" spans="2:18" ht="13.5">
      <c r="B63" s="29"/>
      <c r="C63" s="34"/>
      <c r="D63" s="72"/>
      <c r="E63" s="34"/>
      <c r="F63" s="34"/>
      <c r="G63" s="34"/>
      <c r="H63" s="73"/>
      <c r="I63" s="34"/>
      <c r="J63" s="72"/>
      <c r="K63" s="34"/>
      <c r="L63" s="34"/>
      <c r="M63" s="34"/>
      <c r="N63" s="34"/>
      <c r="O63" s="34"/>
      <c r="P63" s="73"/>
      <c r="Q63" s="34"/>
      <c r="R63" s="32"/>
    </row>
    <row r="64" spans="2:18" ht="13.5">
      <c r="B64" s="29"/>
      <c r="C64" s="34"/>
      <c r="D64" s="72"/>
      <c r="E64" s="34"/>
      <c r="F64" s="34"/>
      <c r="G64" s="34"/>
      <c r="H64" s="73"/>
      <c r="I64" s="34"/>
      <c r="J64" s="72"/>
      <c r="K64" s="34"/>
      <c r="L64" s="34"/>
      <c r="M64" s="34"/>
      <c r="N64" s="34"/>
      <c r="O64" s="34"/>
      <c r="P64" s="73"/>
      <c r="Q64" s="34"/>
      <c r="R64" s="32"/>
    </row>
    <row r="65" spans="2:18" ht="13.5">
      <c r="B65" s="29"/>
      <c r="C65" s="34"/>
      <c r="D65" s="72"/>
      <c r="E65" s="34"/>
      <c r="F65" s="34"/>
      <c r="G65" s="34"/>
      <c r="H65" s="73"/>
      <c r="I65" s="34"/>
      <c r="J65" s="72"/>
      <c r="K65" s="34"/>
      <c r="L65" s="34"/>
      <c r="M65" s="34"/>
      <c r="N65" s="34"/>
      <c r="O65" s="34"/>
      <c r="P65" s="73"/>
      <c r="Q65" s="34"/>
      <c r="R65" s="32"/>
    </row>
    <row r="66" spans="2:18" ht="13.5">
      <c r="B66" s="29"/>
      <c r="C66" s="34"/>
      <c r="D66" s="72"/>
      <c r="E66" s="34"/>
      <c r="F66" s="34"/>
      <c r="G66" s="34"/>
      <c r="H66" s="73"/>
      <c r="I66" s="34"/>
      <c r="J66" s="72"/>
      <c r="K66" s="34"/>
      <c r="L66" s="34"/>
      <c r="M66" s="34"/>
      <c r="N66" s="34"/>
      <c r="O66" s="34"/>
      <c r="P66" s="73"/>
      <c r="Q66" s="34"/>
      <c r="R66" s="32"/>
    </row>
    <row r="67" spans="2:18" ht="13.5">
      <c r="B67" s="29"/>
      <c r="C67" s="34"/>
      <c r="D67" s="72"/>
      <c r="E67" s="34"/>
      <c r="F67" s="34"/>
      <c r="G67" s="34"/>
      <c r="H67" s="73"/>
      <c r="I67" s="34"/>
      <c r="J67" s="72"/>
      <c r="K67" s="34"/>
      <c r="L67" s="34"/>
      <c r="M67" s="34"/>
      <c r="N67" s="34"/>
      <c r="O67" s="34"/>
      <c r="P67" s="73"/>
      <c r="Q67" s="34"/>
      <c r="R67" s="32"/>
    </row>
    <row r="68" spans="2:18" ht="13.5">
      <c r="B68" s="29"/>
      <c r="C68" s="34"/>
      <c r="D68" s="72"/>
      <c r="E68" s="34"/>
      <c r="F68" s="34"/>
      <c r="G68" s="34"/>
      <c r="H68" s="73"/>
      <c r="I68" s="34"/>
      <c r="J68" s="72"/>
      <c r="K68" s="34"/>
      <c r="L68" s="34"/>
      <c r="M68" s="34"/>
      <c r="N68" s="34"/>
      <c r="O68" s="34"/>
      <c r="P68" s="73"/>
      <c r="Q68" s="34"/>
      <c r="R68" s="32"/>
    </row>
    <row r="69" spans="2:18" ht="13.5">
      <c r="B69" s="29"/>
      <c r="C69" s="34"/>
      <c r="D69" s="72"/>
      <c r="E69" s="34"/>
      <c r="F69" s="34"/>
      <c r="G69" s="34"/>
      <c r="H69" s="73"/>
      <c r="I69" s="34"/>
      <c r="J69" s="72"/>
      <c r="K69" s="34"/>
      <c r="L69" s="34"/>
      <c r="M69" s="34"/>
      <c r="N69" s="34"/>
      <c r="O69" s="34"/>
      <c r="P69" s="73"/>
      <c r="Q69" s="34"/>
      <c r="R69" s="32"/>
    </row>
    <row r="70" spans="2:18" s="1" customFormat="1" ht="13.5">
      <c r="B70" s="49"/>
      <c r="C70" s="50"/>
      <c r="D70" s="74" t="s">
        <v>61</v>
      </c>
      <c r="E70" s="75"/>
      <c r="F70" s="75"/>
      <c r="G70" s="76" t="s">
        <v>62</v>
      </c>
      <c r="H70" s="77"/>
      <c r="I70" s="50"/>
      <c r="J70" s="74" t="s">
        <v>61</v>
      </c>
      <c r="K70" s="75"/>
      <c r="L70" s="75"/>
      <c r="M70" s="75"/>
      <c r="N70" s="76" t="s">
        <v>62</v>
      </c>
      <c r="O70" s="75"/>
      <c r="P70" s="77"/>
      <c r="Q70" s="50"/>
      <c r="R70" s="51"/>
    </row>
    <row r="71" spans="2:18" s="1" customFormat="1" ht="14.4" customHeight="1">
      <c r="B71" s="78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80"/>
    </row>
    <row r="75" spans="2:18" s="1" customFormat="1" ht="6.95" customHeight="1">
      <c r="B75" s="180"/>
      <c r="C75" s="181"/>
      <c r="D75" s="181"/>
      <c r="E75" s="181"/>
      <c r="F75" s="181"/>
      <c r="G75" s="181"/>
      <c r="H75" s="181"/>
      <c r="I75" s="181"/>
      <c r="J75" s="181"/>
      <c r="K75" s="181"/>
      <c r="L75" s="181"/>
      <c r="M75" s="181"/>
      <c r="N75" s="181"/>
      <c r="O75" s="181"/>
      <c r="P75" s="181"/>
      <c r="Q75" s="181"/>
      <c r="R75" s="182"/>
    </row>
    <row r="76" spans="2:21" s="1" customFormat="1" ht="36.95" customHeight="1">
      <c r="B76" s="49"/>
      <c r="C76" s="30" t="s">
        <v>142</v>
      </c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51"/>
      <c r="T76" s="183"/>
      <c r="U76" s="183"/>
    </row>
    <row r="77" spans="2:21" s="1" customFormat="1" ht="6.95" customHeight="1">
      <c r="B77" s="49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1"/>
      <c r="T77" s="183"/>
      <c r="U77" s="183"/>
    </row>
    <row r="78" spans="2:21" s="1" customFormat="1" ht="30" customHeight="1">
      <c r="B78" s="49"/>
      <c r="C78" s="41" t="s">
        <v>19</v>
      </c>
      <c r="D78" s="50"/>
      <c r="E78" s="50"/>
      <c r="F78" s="167" t="str">
        <f>F6</f>
        <v>Objekt kaple na pohřebišti v Krásném Březně p.p.č.897/2</v>
      </c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50"/>
      <c r="R78" s="51"/>
      <c r="T78" s="183"/>
      <c r="U78" s="183"/>
    </row>
    <row r="79" spans="2:21" ht="30" customHeight="1">
      <c r="B79" s="29"/>
      <c r="C79" s="41" t="s">
        <v>134</v>
      </c>
      <c r="D79" s="34"/>
      <c r="E79" s="34"/>
      <c r="F79" s="167" t="s">
        <v>135</v>
      </c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2"/>
      <c r="T79" s="184"/>
      <c r="U79" s="184"/>
    </row>
    <row r="80" spans="2:21" ht="30" customHeight="1">
      <c r="B80" s="29"/>
      <c r="C80" s="41" t="s">
        <v>136</v>
      </c>
      <c r="D80" s="34"/>
      <c r="E80" s="34"/>
      <c r="F80" s="167" t="s">
        <v>682</v>
      </c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2"/>
      <c r="T80" s="184"/>
      <c r="U80" s="184"/>
    </row>
    <row r="81" spans="2:21" s="1" customFormat="1" ht="36.95" customHeight="1">
      <c r="B81" s="49"/>
      <c r="C81" s="88" t="s">
        <v>683</v>
      </c>
      <c r="D81" s="50"/>
      <c r="E81" s="50"/>
      <c r="F81" s="90" t="str">
        <f>F9</f>
        <v>1.2.1 - Stavebně konstrukční řešení</v>
      </c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1"/>
      <c r="T81" s="183"/>
      <c r="U81" s="183"/>
    </row>
    <row r="82" spans="2:21" s="1" customFormat="1" ht="6.95" customHeight="1">
      <c r="B82" s="49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1"/>
      <c r="T82" s="183"/>
      <c r="U82" s="183"/>
    </row>
    <row r="83" spans="2:21" s="1" customFormat="1" ht="18" customHeight="1">
      <c r="B83" s="49"/>
      <c r="C83" s="41" t="s">
        <v>26</v>
      </c>
      <c r="D83" s="50"/>
      <c r="E83" s="50"/>
      <c r="F83" s="36" t="str">
        <f>F11</f>
        <v>Krásné Březno</v>
      </c>
      <c r="G83" s="50"/>
      <c r="H83" s="50"/>
      <c r="I83" s="50"/>
      <c r="J83" s="50"/>
      <c r="K83" s="41" t="s">
        <v>28</v>
      </c>
      <c r="L83" s="50"/>
      <c r="M83" s="93" t="str">
        <f>IF(O11="","",O11)</f>
        <v>14. 11. 2017</v>
      </c>
      <c r="N83" s="93"/>
      <c r="O83" s="93"/>
      <c r="P83" s="93"/>
      <c r="Q83" s="50"/>
      <c r="R83" s="51"/>
      <c r="T83" s="183"/>
      <c r="U83" s="183"/>
    </row>
    <row r="84" spans="2:21" s="1" customFormat="1" ht="6.95" customHeight="1">
      <c r="B84" s="49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1"/>
      <c r="T84" s="183"/>
      <c r="U84" s="183"/>
    </row>
    <row r="85" spans="2:21" s="1" customFormat="1" ht="13.5">
      <c r="B85" s="49"/>
      <c r="C85" s="41" t="s">
        <v>32</v>
      </c>
      <c r="D85" s="50"/>
      <c r="E85" s="50"/>
      <c r="F85" s="36" t="str">
        <f>E14</f>
        <v xml:space="preserve"> </v>
      </c>
      <c r="G85" s="50"/>
      <c r="H85" s="50"/>
      <c r="I85" s="50"/>
      <c r="J85" s="50"/>
      <c r="K85" s="41" t="s">
        <v>38</v>
      </c>
      <c r="L85" s="50"/>
      <c r="M85" s="36" t="str">
        <f>E20</f>
        <v>Ing.Jitka Gazdová</v>
      </c>
      <c r="N85" s="36"/>
      <c r="O85" s="36"/>
      <c r="P85" s="36"/>
      <c r="Q85" s="36"/>
      <c r="R85" s="51"/>
      <c r="T85" s="183"/>
      <c r="U85" s="183"/>
    </row>
    <row r="86" spans="2:21" s="1" customFormat="1" ht="14.4" customHeight="1">
      <c r="B86" s="49"/>
      <c r="C86" s="41" t="s">
        <v>36</v>
      </c>
      <c r="D86" s="50"/>
      <c r="E86" s="50"/>
      <c r="F86" s="36" t="str">
        <f>IF(E17="","",E17)</f>
        <v>Vyplň údaj</v>
      </c>
      <c r="G86" s="50"/>
      <c r="H86" s="50"/>
      <c r="I86" s="50"/>
      <c r="J86" s="50"/>
      <c r="K86" s="41" t="s">
        <v>42</v>
      </c>
      <c r="L86" s="50"/>
      <c r="M86" s="36" t="str">
        <f>E23</f>
        <v>Varia s.r.o.</v>
      </c>
      <c r="N86" s="36"/>
      <c r="O86" s="36"/>
      <c r="P86" s="36"/>
      <c r="Q86" s="36"/>
      <c r="R86" s="51"/>
      <c r="T86" s="183"/>
      <c r="U86" s="183"/>
    </row>
    <row r="87" spans="2:21" s="1" customFormat="1" ht="10.3" customHeight="1">
      <c r="B87" s="49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1"/>
      <c r="T87" s="183"/>
      <c r="U87" s="183"/>
    </row>
    <row r="88" spans="2:21" s="1" customFormat="1" ht="29.25" customHeight="1">
      <c r="B88" s="49"/>
      <c r="C88" s="185" t="s">
        <v>143</v>
      </c>
      <c r="D88" s="163"/>
      <c r="E88" s="163"/>
      <c r="F88" s="163"/>
      <c r="G88" s="163"/>
      <c r="H88" s="163"/>
      <c r="I88" s="163"/>
      <c r="J88" s="163"/>
      <c r="K88" s="163"/>
      <c r="L88" s="163"/>
      <c r="M88" s="163"/>
      <c r="N88" s="185" t="s">
        <v>144</v>
      </c>
      <c r="O88" s="163"/>
      <c r="P88" s="163"/>
      <c r="Q88" s="163"/>
      <c r="R88" s="51"/>
      <c r="T88" s="183"/>
      <c r="U88" s="183"/>
    </row>
    <row r="89" spans="2:21" s="1" customFormat="1" ht="10.3" customHeight="1">
      <c r="B89" s="49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1"/>
      <c r="T89" s="183"/>
      <c r="U89" s="183"/>
    </row>
    <row r="90" spans="2:47" s="1" customFormat="1" ht="29.25" customHeight="1">
      <c r="B90" s="49"/>
      <c r="C90" s="186" t="s">
        <v>145</v>
      </c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116">
        <f>N140</f>
        <v>0</v>
      </c>
      <c r="O90" s="187"/>
      <c r="P90" s="187"/>
      <c r="Q90" s="187"/>
      <c r="R90" s="51"/>
      <c r="T90" s="183"/>
      <c r="U90" s="183"/>
      <c r="AU90" s="25" t="s">
        <v>146</v>
      </c>
    </row>
    <row r="91" spans="2:21" s="7" customFormat="1" ht="24.95" customHeight="1">
      <c r="B91" s="188"/>
      <c r="C91" s="189"/>
      <c r="D91" s="190" t="s">
        <v>147</v>
      </c>
      <c r="E91" s="189"/>
      <c r="F91" s="189"/>
      <c r="G91" s="189"/>
      <c r="H91" s="189"/>
      <c r="I91" s="189"/>
      <c r="J91" s="189"/>
      <c r="K91" s="189"/>
      <c r="L91" s="189"/>
      <c r="M91" s="189"/>
      <c r="N91" s="191">
        <f>N141</f>
        <v>0</v>
      </c>
      <c r="O91" s="189"/>
      <c r="P91" s="189"/>
      <c r="Q91" s="189"/>
      <c r="R91" s="192"/>
      <c r="T91" s="193"/>
      <c r="U91" s="193"/>
    </row>
    <row r="92" spans="2:21" s="8" customFormat="1" ht="19.9" customHeight="1">
      <c r="B92" s="194"/>
      <c r="C92" s="137"/>
      <c r="D92" s="151" t="s">
        <v>685</v>
      </c>
      <c r="E92" s="137"/>
      <c r="F92" s="137"/>
      <c r="G92" s="137"/>
      <c r="H92" s="137"/>
      <c r="I92" s="137"/>
      <c r="J92" s="137"/>
      <c r="K92" s="137"/>
      <c r="L92" s="137"/>
      <c r="M92" s="137"/>
      <c r="N92" s="139">
        <f>N142</f>
        <v>0</v>
      </c>
      <c r="O92" s="137"/>
      <c r="P92" s="137"/>
      <c r="Q92" s="137"/>
      <c r="R92" s="195"/>
      <c r="T92" s="196"/>
      <c r="U92" s="196"/>
    </row>
    <row r="93" spans="2:21" s="8" customFormat="1" ht="19.9" customHeight="1">
      <c r="B93" s="194"/>
      <c r="C93" s="137"/>
      <c r="D93" s="151" t="s">
        <v>686</v>
      </c>
      <c r="E93" s="137"/>
      <c r="F93" s="137"/>
      <c r="G93" s="137"/>
      <c r="H93" s="137"/>
      <c r="I93" s="137"/>
      <c r="J93" s="137"/>
      <c r="K93" s="137"/>
      <c r="L93" s="137"/>
      <c r="M93" s="137"/>
      <c r="N93" s="139">
        <f>N154</f>
        <v>0</v>
      </c>
      <c r="O93" s="137"/>
      <c r="P93" s="137"/>
      <c r="Q93" s="137"/>
      <c r="R93" s="195"/>
      <c r="T93" s="196"/>
      <c r="U93" s="196"/>
    </row>
    <row r="94" spans="2:21" s="8" customFormat="1" ht="19.9" customHeight="1">
      <c r="B94" s="194"/>
      <c r="C94" s="137"/>
      <c r="D94" s="151" t="s">
        <v>687</v>
      </c>
      <c r="E94" s="137"/>
      <c r="F94" s="137"/>
      <c r="G94" s="137"/>
      <c r="H94" s="137"/>
      <c r="I94" s="137"/>
      <c r="J94" s="137"/>
      <c r="K94" s="137"/>
      <c r="L94" s="137"/>
      <c r="M94" s="137"/>
      <c r="N94" s="139">
        <f>N157</f>
        <v>0</v>
      </c>
      <c r="O94" s="137"/>
      <c r="P94" s="137"/>
      <c r="Q94" s="137"/>
      <c r="R94" s="195"/>
      <c r="T94" s="196"/>
      <c r="U94" s="196"/>
    </row>
    <row r="95" spans="2:21" s="8" customFormat="1" ht="19.9" customHeight="1">
      <c r="B95" s="194"/>
      <c r="C95" s="137"/>
      <c r="D95" s="151" t="s">
        <v>148</v>
      </c>
      <c r="E95" s="137"/>
      <c r="F95" s="137"/>
      <c r="G95" s="137"/>
      <c r="H95" s="137"/>
      <c r="I95" s="137"/>
      <c r="J95" s="137"/>
      <c r="K95" s="137"/>
      <c r="L95" s="137"/>
      <c r="M95" s="137"/>
      <c r="N95" s="139">
        <f>N170</f>
        <v>0</v>
      </c>
      <c r="O95" s="137"/>
      <c r="P95" s="137"/>
      <c r="Q95" s="137"/>
      <c r="R95" s="195"/>
      <c r="T95" s="196"/>
      <c r="U95" s="196"/>
    </row>
    <row r="96" spans="2:21" s="8" customFormat="1" ht="19.9" customHeight="1">
      <c r="B96" s="194"/>
      <c r="C96" s="137"/>
      <c r="D96" s="151" t="s">
        <v>688</v>
      </c>
      <c r="E96" s="137"/>
      <c r="F96" s="137"/>
      <c r="G96" s="137"/>
      <c r="H96" s="137"/>
      <c r="I96" s="137"/>
      <c r="J96" s="137"/>
      <c r="K96" s="137"/>
      <c r="L96" s="137"/>
      <c r="M96" s="137"/>
      <c r="N96" s="139">
        <f>N178</f>
        <v>0</v>
      </c>
      <c r="O96" s="137"/>
      <c r="P96" s="137"/>
      <c r="Q96" s="137"/>
      <c r="R96" s="195"/>
      <c r="T96" s="196"/>
      <c r="U96" s="196"/>
    </row>
    <row r="97" spans="2:21" s="8" customFormat="1" ht="19.9" customHeight="1">
      <c r="B97" s="194"/>
      <c r="C97" s="137"/>
      <c r="D97" s="151" t="s">
        <v>689</v>
      </c>
      <c r="E97" s="137"/>
      <c r="F97" s="137"/>
      <c r="G97" s="137"/>
      <c r="H97" s="137"/>
      <c r="I97" s="137"/>
      <c r="J97" s="137"/>
      <c r="K97" s="137"/>
      <c r="L97" s="137"/>
      <c r="M97" s="137"/>
      <c r="N97" s="139">
        <f>N192</f>
        <v>0</v>
      </c>
      <c r="O97" s="137"/>
      <c r="P97" s="137"/>
      <c r="Q97" s="137"/>
      <c r="R97" s="195"/>
      <c r="T97" s="196"/>
      <c r="U97" s="196"/>
    </row>
    <row r="98" spans="2:21" s="8" customFormat="1" ht="19.9" customHeight="1">
      <c r="B98" s="194"/>
      <c r="C98" s="137"/>
      <c r="D98" s="151" t="s">
        <v>690</v>
      </c>
      <c r="E98" s="137"/>
      <c r="F98" s="137"/>
      <c r="G98" s="137"/>
      <c r="H98" s="137"/>
      <c r="I98" s="137"/>
      <c r="J98" s="137"/>
      <c r="K98" s="137"/>
      <c r="L98" s="137"/>
      <c r="M98" s="137"/>
      <c r="N98" s="139">
        <f>N273</f>
        <v>0</v>
      </c>
      <c r="O98" s="137"/>
      <c r="P98" s="137"/>
      <c r="Q98" s="137"/>
      <c r="R98" s="195"/>
      <c r="T98" s="196"/>
      <c r="U98" s="196"/>
    </row>
    <row r="99" spans="2:21" s="8" customFormat="1" ht="19.9" customHeight="1">
      <c r="B99" s="194"/>
      <c r="C99" s="137"/>
      <c r="D99" s="151" t="s">
        <v>149</v>
      </c>
      <c r="E99" s="137"/>
      <c r="F99" s="137"/>
      <c r="G99" s="137"/>
      <c r="H99" s="137"/>
      <c r="I99" s="137"/>
      <c r="J99" s="137"/>
      <c r="K99" s="137"/>
      <c r="L99" s="137"/>
      <c r="M99" s="137"/>
      <c r="N99" s="139">
        <f>N282</f>
        <v>0</v>
      </c>
      <c r="O99" s="137"/>
      <c r="P99" s="137"/>
      <c r="Q99" s="137"/>
      <c r="R99" s="195"/>
      <c r="T99" s="196"/>
      <c r="U99" s="196"/>
    </row>
    <row r="100" spans="2:21" s="8" customFormat="1" ht="19.9" customHeight="1">
      <c r="B100" s="194"/>
      <c r="C100" s="137"/>
      <c r="D100" s="151" t="s">
        <v>150</v>
      </c>
      <c r="E100" s="137"/>
      <c r="F100" s="137"/>
      <c r="G100" s="137"/>
      <c r="H100" s="137"/>
      <c r="I100" s="137"/>
      <c r="J100" s="137"/>
      <c r="K100" s="137"/>
      <c r="L100" s="137"/>
      <c r="M100" s="137"/>
      <c r="N100" s="139">
        <f>N348</f>
        <v>0</v>
      </c>
      <c r="O100" s="137"/>
      <c r="P100" s="137"/>
      <c r="Q100" s="137"/>
      <c r="R100" s="195"/>
      <c r="T100" s="196"/>
      <c r="U100" s="196"/>
    </row>
    <row r="101" spans="2:21" s="8" customFormat="1" ht="19.9" customHeight="1">
      <c r="B101" s="194"/>
      <c r="C101" s="137"/>
      <c r="D101" s="151" t="s">
        <v>151</v>
      </c>
      <c r="E101" s="137"/>
      <c r="F101" s="137"/>
      <c r="G101" s="137"/>
      <c r="H101" s="137"/>
      <c r="I101" s="137"/>
      <c r="J101" s="137"/>
      <c r="K101" s="137"/>
      <c r="L101" s="137"/>
      <c r="M101" s="137"/>
      <c r="N101" s="139">
        <f>N353</f>
        <v>0</v>
      </c>
      <c r="O101" s="137"/>
      <c r="P101" s="137"/>
      <c r="Q101" s="137"/>
      <c r="R101" s="195"/>
      <c r="T101" s="196"/>
      <c r="U101" s="196"/>
    </row>
    <row r="102" spans="2:21" s="7" customFormat="1" ht="24.95" customHeight="1">
      <c r="B102" s="188"/>
      <c r="C102" s="189"/>
      <c r="D102" s="190" t="s">
        <v>152</v>
      </c>
      <c r="E102" s="189"/>
      <c r="F102" s="189"/>
      <c r="G102" s="189"/>
      <c r="H102" s="189"/>
      <c r="I102" s="189"/>
      <c r="J102" s="189"/>
      <c r="K102" s="189"/>
      <c r="L102" s="189"/>
      <c r="M102" s="189"/>
      <c r="N102" s="191">
        <f>N355</f>
        <v>0</v>
      </c>
      <c r="O102" s="189"/>
      <c r="P102" s="189"/>
      <c r="Q102" s="189"/>
      <c r="R102" s="192"/>
      <c r="T102" s="193"/>
      <c r="U102" s="193"/>
    </row>
    <row r="103" spans="2:21" s="8" customFormat="1" ht="19.9" customHeight="1">
      <c r="B103" s="194"/>
      <c r="C103" s="137"/>
      <c r="D103" s="151" t="s">
        <v>691</v>
      </c>
      <c r="E103" s="137"/>
      <c r="F103" s="137"/>
      <c r="G103" s="137"/>
      <c r="H103" s="137"/>
      <c r="I103" s="137"/>
      <c r="J103" s="137"/>
      <c r="K103" s="137"/>
      <c r="L103" s="137"/>
      <c r="M103" s="137"/>
      <c r="N103" s="139">
        <f>N356</f>
        <v>0</v>
      </c>
      <c r="O103" s="137"/>
      <c r="P103" s="137"/>
      <c r="Q103" s="137"/>
      <c r="R103" s="195"/>
      <c r="T103" s="196"/>
      <c r="U103" s="196"/>
    </row>
    <row r="104" spans="2:21" s="8" customFormat="1" ht="19.9" customHeight="1">
      <c r="B104" s="194"/>
      <c r="C104" s="137"/>
      <c r="D104" s="151" t="s">
        <v>692</v>
      </c>
      <c r="E104" s="137"/>
      <c r="F104" s="137"/>
      <c r="G104" s="137"/>
      <c r="H104" s="137"/>
      <c r="I104" s="137"/>
      <c r="J104" s="137"/>
      <c r="K104" s="137"/>
      <c r="L104" s="137"/>
      <c r="M104" s="137"/>
      <c r="N104" s="139">
        <f>N371</f>
        <v>0</v>
      </c>
      <c r="O104" s="137"/>
      <c r="P104" s="137"/>
      <c r="Q104" s="137"/>
      <c r="R104" s="195"/>
      <c r="T104" s="196"/>
      <c r="U104" s="196"/>
    </row>
    <row r="105" spans="2:21" s="8" customFormat="1" ht="19.9" customHeight="1">
      <c r="B105" s="194"/>
      <c r="C105" s="137"/>
      <c r="D105" s="151" t="s">
        <v>693</v>
      </c>
      <c r="E105" s="137"/>
      <c r="F105" s="137"/>
      <c r="G105" s="137"/>
      <c r="H105" s="137"/>
      <c r="I105" s="137"/>
      <c r="J105" s="137"/>
      <c r="K105" s="137"/>
      <c r="L105" s="137"/>
      <c r="M105" s="137"/>
      <c r="N105" s="139">
        <f>N377</f>
        <v>0</v>
      </c>
      <c r="O105" s="137"/>
      <c r="P105" s="137"/>
      <c r="Q105" s="137"/>
      <c r="R105" s="195"/>
      <c r="T105" s="196"/>
      <c r="U105" s="196"/>
    </row>
    <row r="106" spans="2:21" s="8" customFormat="1" ht="19.9" customHeight="1">
      <c r="B106" s="194"/>
      <c r="C106" s="137"/>
      <c r="D106" s="151" t="s">
        <v>157</v>
      </c>
      <c r="E106" s="137"/>
      <c r="F106" s="137"/>
      <c r="G106" s="137"/>
      <c r="H106" s="137"/>
      <c r="I106" s="137"/>
      <c r="J106" s="137"/>
      <c r="K106" s="137"/>
      <c r="L106" s="137"/>
      <c r="M106" s="137"/>
      <c r="N106" s="139">
        <f>N408</f>
        <v>0</v>
      </c>
      <c r="O106" s="137"/>
      <c r="P106" s="137"/>
      <c r="Q106" s="137"/>
      <c r="R106" s="195"/>
      <c r="T106" s="196"/>
      <c r="U106" s="196"/>
    </row>
    <row r="107" spans="2:21" s="8" customFormat="1" ht="19.9" customHeight="1">
      <c r="B107" s="194"/>
      <c r="C107" s="137"/>
      <c r="D107" s="151" t="s">
        <v>158</v>
      </c>
      <c r="E107" s="137"/>
      <c r="F107" s="137"/>
      <c r="G107" s="137"/>
      <c r="H107" s="137"/>
      <c r="I107" s="137"/>
      <c r="J107" s="137"/>
      <c r="K107" s="137"/>
      <c r="L107" s="137"/>
      <c r="M107" s="137"/>
      <c r="N107" s="139">
        <f>N455</f>
        <v>0</v>
      </c>
      <c r="O107" s="137"/>
      <c r="P107" s="137"/>
      <c r="Q107" s="137"/>
      <c r="R107" s="195"/>
      <c r="T107" s="196"/>
      <c r="U107" s="196"/>
    </row>
    <row r="108" spans="2:21" s="8" customFormat="1" ht="19.9" customHeight="1">
      <c r="B108" s="194"/>
      <c r="C108" s="137"/>
      <c r="D108" s="151" t="s">
        <v>694</v>
      </c>
      <c r="E108" s="137"/>
      <c r="F108" s="137"/>
      <c r="G108" s="137"/>
      <c r="H108" s="137"/>
      <c r="I108" s="137"/>
      <c r="J108" s="137"/>
      <c r="K108" s="137"/>
      <c r="L108" s="137"/>
      <c r="M108" s="137"/>
      <c r="N108" s="139">
        <f>N463</f>
        <v>0</v>
      </c>
      <c r="O108" s="137"/>
      <c r="P108" s="137"/>
      <c r="Q108" s="137"/>
      <c r="R108" s="195"/>
      <c r="T108" s="196"/>
      <c r="U108" s="196"/>
    </row>
    <row r="109" spans="2:21" s="8" customFormat="1" ht="19.9" customHeight="1">
      <c r="B109" s="194"/>
      <c r="C109" s="137"/>
      <c r="D109" s="151" t="s">
        <v>695</v>
      </c>
      <c r="E109" s="137"/>
      <c r="F109" s="137"/>
      <c r="G109" s="137"/>
      <c r="H109" s="137"/>
      <c r="I109" s="137"/>
      <c r="J109" s="137"/>
      <c r="K109" s="137"/>
      <c r="L109" s="137"/>
      <c r="M109" s="137"/>
      <c r="N109" s="139">
        <f>N474</f>
        <v>0</v>
      </c>
      <c r="O109" s="137"/>
      <c r="P109" s="137"/>
      <c r="Q109" s="137"/>
      <c r="R109" s="195"/>
      <c r="T109" s="196"/>
      <c r="U109" s="196"/>
    </row>
    <row r="110" spans="2:21" s="8" customFormat="1" ht="19.9" customHeight="1">
      <c r="B110" s="194"/>
      <c r="C110" s="137"/>
      <c r="D110" s="151" t="s">
        <v>696</v>
      </c>
      <c r="E110" s="137"/>
      <c r="F110" s="137"/>
      <c r="G110" s="137"/>
      <c r="H110" s="137"/>
      <c r="I110" s="137"/>
      <c r="J110" s="137"/>
      <c r="K110" s="137"/>
      <c r="L110" s="137"/>
      <c r="M110" s="137"/>
      <c r="N110" s="139">
        <f>N498</f>
        <v>0</v>
      </c>
      <c r="O110" s="137"/>
      <c r="P110" s="137"/>
      <c r="Q110" s="137"/>
      <c r="R110" s="195"/>
      <c r="T110" s="196"/>
      <c r="U110" s="196"/>
    </row>
    <row r="111" spans="2:21" s="7" customFormat="1" ht="21.8" customHeight="1">
      <c r="B111" s="188"/>
      <c r="C111" s="189"/>
      <c r="D111" s="190" t="s">
        <v>159</v>
      </c>
      <c r="E111" s="189"/>
      <c r="F111" s="189"/>
      <c r="G111" s="189"/>
      <c r="H111" s="189"/>
      <c r="I111" s="189"/>
      <c r="J111" s="189"/>
      <c r="K111" s="189"/>
      <c r="L111" s="189"/>
      <c r="M111" s="189"/>
      <c r="N111" s="197">
        <f>N514</f>
        <v>0</v>
      </c>
      <c r="O111" s="189"/>
      <c r="P111" s="189"/>
      <c r="Q111" s="189"/>
      <c r="R111" s="192"/>
      <c r="T111" s="193"/>
      <c r="U111" s="193"/>
    </row>
    <row r="112" spans="2:21" s="1" customFormat="1" ht="21.8" customHeight="1">
      <c r="B112" s="49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1"/>
      <c r="T112" s="183"/>
      <c r="U112" s="183"/>
    </row>
    <row r="113" spans="2:21" s="1" customFormat="1" ht="29.25" customHeight="1">
      <c r="B113" s="49"/>
      <c r="C113" s="186" t="s">
        <v>160</v>
      </c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187">
        <f>ROUND(N114+N115+N116+N117+N118+N119,2)</f>
        <v>0</v>
      </c>
      <c r="O113" s="198"/>
      <c r="P113" s="198"/>
      <c r="Q113" s="198"/>
      <c r="R113" s="51"/>
      <c r="T113" s="199"/>
      <c r="U113" s="200" t="s">
        <v>49</v>
      </c>
    </row>
    <row r="114" spans="2:65" s="1" customFormat="1" ht="18" customHeight="1">
      <c r="B114" s="49"/>
      <c r="C114" s="50"/>
      <c r="D114" s="157" t="s">
        <v>161</v>
      </c>
      <c r="E114" s="151"/>
      <c r="F114" s="151"/>
      <c r="G114" s="151"/>
      <c r="H114" s="151"/>
      <c r="I114" s="50"/>
      <c r="J114" s="50"/>
      <c r="K114" s="50"/>
      <c r="L114" s="50"/>
      <c r="M114" s="50"/>
      <c r="N114" s="152">
        <f>ROUND(N90*T114,2)</f>
        <v>0</v>
      </c>
      <c r="O114" s="139"/>
      <c r="P114" s="139"/>
      <c r="Q114" s="139"/>
      <c r="R114" s="51"/>
      <c r="S114" s="201"/>
      <c r="T114" s="202"/>
      <c r="U114" s="203" t="s">
        <v>50</v>
      </c>
      <c r="V114" s="201"/>
      <c r="W114" s="201"/>
      <c r="X114" s="201"/>
      <c r="Y114" s="201"/>
      <c r="Z114" s="201"/>
      <c r="AA114" s="201"/>
      <c r="AB114" s="201"/>
      <c r="AC114" s="201"/>
      <c r="AD114" s="201"/>
      <c r="AE114" s="201"/>
      <c r="AF114" s="201"/>
      <c r="AG114" s="201"/>
      <c r="AH114" s="201"/>
      <c r="AI114" s="201"/>
      <c r="AJ114" s="201"/>
      <c r="AK114" s="201"/>
      <c r="AL114" s="201"/>
      <c r="AM114" s="201"/>
      <c r="AN114" s="201"/>
      <c r="AO114" s="201"/>
      <c r="AP114" s="201"/>
      <c r="AQ114" s="201"/>
      <c r="AR114" s="201"/>
      <c r="AS114" s="201"/>
      <c r="AT114" s="201"/>
      <c r="AU114" s="201"/>
      <c r="AV114" s="201"/>
      <c r="AW114" s="201"/>
      <c r="AX114" s="201"/>
      <c r="AY114" s="204" t="s">
        <v>162</v>
      </c>
      <c r="AZ114" s="201"/>
      <c r="BA114" s="201"/>
      <c r="BB114" s="201"/>
      <c r="BC114" s="201"/>
      <c r="BD114" s="201"/>
      <c r="BE114" s="205">
        <f>IF(U114="základní",N114,0)</f>
        <v>0</v>
      </c>
      <c r="BF114" s="205">
        <f>IF(U114="snížená",N114,0)</f>
        <v>0</v>
      </c>
      <c r="BG114" s="205">
        <f>IF(U114="zákl. přenesená",N114,0)</f>
        <v>0</v>
      </c>
      <c r="BH114" s="205">
        <f>IF(U114="sníž. přenesená",N114,0)</f>
        <v>0</v>
      </c>
      <c r="BI114" s="205">
        <f>IF(U114="nulová",N114,0)</f>
        <v>0</v>
      </c>
      <c r="BJ114" s="204" t="s">
        <v>25</v>
      </c>
      <c r="BK114" s="201"/>
      <c r="BL114" s="201"/>
      <c r="BM114" s="201"/>
    </row>
    <row r="115" spans="2:65" s="1" customFormat="1" ht="18" customHeight="1">
      <c r="B115" s="49"/>
      <c r="C115" s="50"/>
      <c r="D115" s="157" t="s">
        <v>163</v>
      </c>
      <c r="E115" s="151"/>
      <c r="F115" s="151"/>
      <c r="G115" s="151"/>
      <c r="H115" s="151"/>
      <c r="I115" s="50"/>
      <c r="J115" s="50"/>
      <c r="K115" s="50"/>
      <c r="L115" s="50"/>
      <c r="M115" s="50"/>
      <c r="N115" s="152">
        <f>ROUND(N90*T115,2)</f>
        <v>0</v>
      </c>
      <c r="O115" s="139"/>
      <c r="P115" s="139"/>
      <c r="Q115" s="139"/>
      <c r="R115" s="51"/>
      <c r="S115" s="201"/>
      <c r="T115" s="202"/>
      <c r="U115" s="203" t="s">
        <v>50</v>
      </c>
      <c r="V115" s="201"/>
      <c r="W115" s="201"/>
      <c r="X115" s="201"/>
      <c r="Y115" s="201"/>
      <c r="Z115" s="201"/>
      <c r="AA115" s="201"/>
      <c r="AB115" s="201"/>
      <c r="AC115" s="201"/>
      <c r="AD115" s="201"/>
      <c r="AE115" s="201"/>
      <c r="AF115" s="201"/>
      <c r="AG115" s="201"/>
      <c r="AH115" s="201"/>
      <c r="AI115" s="201"/>
      <c r="AJ115" s="201"/>
      <c r="AK115" s="201"/>
      <c r="AL115" s="201"/>
      <c r="AM115" s="201"/>
      <c r="AN115" s="201"/>
      <c r="AO115" s="201"/>
      <c r="AP115" s="201"/>
      <c r="AQ115" s="201"/>
      <c r="AR115" s="201"/>
      <c r="AS115" s="201"/>
      <c r="AT115" s="201"/>
      <c r="AU115" s="201"/>
      <c r="AV115" s="201"/>
      <c r="AW115" s="201"/>
      <c r="AX115" s="201"/>
      <c r="AY115" s="204" t="s">
        <v>162</v>
      </c>
      <c r="AZ115" s="201"/>
      <c r="BA115" s="201"/>
      <c r="BB115" s="201"/>
      <c r="BC115" s="201"/>
      <c r="BD115" s="201"/>
      <c r="BE115" s="205">
        <f>IF(U115="základní",N115,0)</f>
        <v>0</v>
      </c>
      <c r="BF115" s="205">
        <f>IF(U115="snížená",N115,0)</f>
        <v>0</v>
      </c>
      <c r="BG115" s="205">
        <f>IF(U115="zákl. přenesená",N115,0)</f>
        <v>0</v>
      </c>
      <c r="BH115" s="205">
        <f>IF(U115="sníž. přenesená",N115,0)</f>
        <v>0</v>
      </c>
      <c r="BI115" s="205">
        <f>IF(U115="nulová",N115,0)</f>
        <v>0</v>
      </c>
      <c r="BJ115" s="204" t="s">
        <v>25</v>
      </c>
      <c r="BK115" s="201"/>
      <c r="BL115" s="201"/>
      <c r="BM115" s="201"/>
    </row>
    <row r="116" spans="2:65" s="1" customFormat="1" ht="18" customHeight="1">
      <c r="B116" s="49"/>
      <c r="C116" s="50"/>
      <c r="D116" s="157" t="s">
        <v>164</v>
      </c>
      <c r="E116" s="151"/>
      <c r="F116" s="151"/>
      <c r="G116" s="151"/>
      <c r="H116" s="151"/>
      <c r="I116" s="50"/>
      <c r="J116" s="50"/>
      <c r="K116" s="50"/>
      <c r="L116" s="50"/>
      <c r="M116" s="50"/>
      <c r="N116" s="152">
        <f>ROUND(N90*T116,2)</f>
        <v>0</v>
      </c>
      <c r="O116" s="139"/>
      <c r="P116" s="139"/>
      <c r="Q116" s="139"/>
      <c r="R116" s="51"/>
      <c r="S116" s="201"/>
      <c r="T116" s="202"/>
      <c r="U116" s="203" t="s">
        <v>50</v>
      </c>
      <c r="V116" s="201"/>
      <c r="W116" s="201"/>
      <c r="X116" s="201"/>
      <c r="Y116" s="201"/>
      <c r="Z116" s="201"/>
      <c r="AA116" s="201"/>
      <c r="AB116" s="201"/>
      <c r="AC116" s="201"/>
      <c r="AD116" s="201"/>
      <c r="AE116" s="201"/>
      <c r="AF116" s="201"/>
      <c r="AG116" s="201"/>
      <c r="AH116" s="201"/>
      <c r="AI116" s="201"/>
      <c r="AJ116" s="201"/>
      <c r="AK116" s="201"/>
      <c r="AL116" s="201"/>
      <c r="AM116" s="201"/>
      <c r="AN116" s="201"/>
      <c r="AO116" s="201"/>
      <c r="AP116" s="201"/>
      <c r="AQ116" s="201"/>
      <c r="AR116" s="201"/>
      <c r="AS116" s="201"/>
      <c r="AT116" s="201"/>
      <c r="AU116" s="201"/>
      <c r="AV116" s="201"/>
      <c r="AW116" s="201"/>
      <c r="AX116" s="201"/>
      <c r="AY116" s="204" t="s">
        <v>162</v>
      </c>
      <c r="AZ116" s="201"/>
      <c r="BA116" s="201"/>
      <c r="BB116" s="201"/>
      <c r="BC116" s="201"/>
      <c r="BD116" s="201"/>
      <c r="BE116" s="205">
        <f>IF(U116="základní",N116,0)</f>
        <v>0</v>
      </c>
      <c r="BF116" s="205">
        <f>IF(U116="snížená",N116,0)</f>
        <v>0</v>
      </c>
      <c r="BG116" s="205">
        <f>IF(U116="zákl. přenesená",N116,0)</f>
        <v>0</v>
      </c>
      <c r="BH116" s="205">
        <f>IF(U116="sníž. přenesená",N116,0)</f>
        <v>0</v>
      </c>
      <c r="BI116" s="205">
        <f>IF(U116="nulová",N116,0)</f>
        <v>0</v>
      </c>
      <c r="BJ116" s="204" t="s">
        <v>25</v>
      </c>
      <c r="BK116" s="201"/>
      <c r="BL116" s="201"/>
      <c r="BM116" s="201"/>
    </row>
    <row r="117" spans="2:65" s="1" customFormat="1" ht="18" customHeight="1">
      <c r="B117" s="49"/>
      <c r="C117" s="50"/>
      <c r="D117" s="157" t="s">
        <v>165</v>
      </c>
      <c r="E117" s="151"/>
      <c r="F117" s="151"/>
      <c r="G117" s="151"/>
      <c r="H117" s="151"/>
      <c r="I117" s="50"/>
      <c r="J117" s="50"/>
      <c r="K117" s="50"/>
      <c r="L117" s="50"/>
      <c r="M117" s="50"/>
      <c r="N117" s="152">
        <f>ROUND(N90*T117,2)</f>
        <v>0</v>
      </c>
      <c r="O117" s="139"/>
      <c r="P117" s="139"/>
      <c r="Q117" s="139"/>
      <c r="R117" s="51"/>
      <c r="S117" s="201"/>
      <c r="T117" s="202"/>
      <c r="U117" s="203" t="s">
        <v>50</v>
      </c>
      <c r="V117" s="201"/>
      <c r="W117" s="201"/>
      <c r="X117" s="201"/>
      <c r="Y117" s="201"/>
      <c r="Z117" s="201"/>
      <c r="AA117" s="201"/>
      <c r="AB117" s="201"/>
      <c r="AC117" s="201"/>
      <c r="AD117" s="201"/>
      <c r="AE117" s="201"/>
      <c r="AF117" s="201"/>
      <c r="AG117" s="201"/>
      <c r="AH117" s="201"/>
      <c r="AI117" s="201"/>
      <c r="AJ117" s="201"/>
      <c r="AK117" s="201"/>
      <c r="AL117" s="201"/>
      <c r="AM117" s="201"/>
      <c r="AN117" s="201"/>
      <c r="AO117" s="201"/>
      <c r="AP117" s="201"/>
      <c r="AQ117" s="201"/>
      <c r="AR117" s="201"/>
      <c r="AS117" s="201"/>
      <c r="AT117" s="201"/>
      <c r="AU117" s="201"/>
      <c r="AV117" s="201"/>
      <c r="AW117" s="201"/>
      <c r="AX117" s="201"/>
      <c r="AY117" s="204" t="s">
        <v>162</v>
      </c>
      <c r="AZ117" s="201"/>
      <c r="BA117" s="201"/>
      <c r="BB117" s="201"/>
      <c r="BC117" s="201"/>
      <c r="BD117" s="201"/>
      <c r="BE117" s="205">
        <f>IF(U117="základní",N117,0)</f>
        <v>0</v>
      </c>
      <c r="BF117" s="205">
        <f>IF(U117="snížená",N117,0)</f>
        <v>0</v>
      </c>
      <c r="BG117" s="205">
        <f>IF(U117="zákl. přenesená",N117,0)</f>
        <v>0</v>
      </c>
      <c r="BH117" s="205">
        <f>IF(U117="sníž. přenesená",N117,0)</f>
        <v>0</v>
      </c>
      <c r="BI117" s="205">
        <f>IF(U117="nulová",N117,0)</f>
        <v>0</v>
      </c>
      <c r="BJ117" s="204" t="s">
        <v>25</v>
      </c>
      <c r="BK117" s="201"/>
      <c r="BL117" s="201"/>
      <c r="BM117" s="201"/>
    </row>
    <row r="118" spans="2:65" s="1" customFormat="1" ht="18" customHeight="1">
      <c r="B118" s="49"/>
      <c r="C118" s="50"/>
      <c r="D118" s="157" t="s">
        <v>166</v>
      </c>
      <c r="E118" s="151"/>
      <c r="F118" s="151"/>
      <c r="G118" s="151"/>
      <c r="H118" s="151"/>
      <c r="I118" s="50"/>
      <c r="J118" s="50"/>
      <c r="K118" s="50"/>
      <c r="L118" s="50"/>
      <c r="M118" s="50"/>
      <c r="N118" s="152">
        <f>ROUND(N90*T118,2)</f>
        <v>0</v>
      </c>
      <c r="O118" s="139"/>
      <c r="P118" s="139"/>
      <c r="Q118" s="139"/>
      <c r="R118" s="51"/>
      <c r="S118" s="201"/>
      <c r="T118" s="202"/>
      <c r="U118" s="203" t="s">
        <v>50</v>
      </c>
      <c r="V118" s="201"/>
      <c r="W118" s="201"/>
      <c r="X118" s="201"/>
      <c r="Y118" s="201"/>
      <c r="Z118" s="201"/>
      <c r="AA118" s="201"/>
      <c r="AB118" s="201"/>
      <c r="AC118" s="201"/>
      <c r="AD118" s="201"/>
      <c r="AE118" s="201"/>
      <c r="AF118" s="201"/>
      <c r="AG118" s="201"/>
      <c r="AH118" s="201"/>
      <c r="AI118" s="201"/>
      <c r="AJ118" s="201"/>
      <c r="AK118" s="201"/>
      <c r="AL118" s="201"/>
      <c r="AM118" s="201"/>
      <c r="AN118" s="201"/>
      <c r="AO118" s="201"/>
      <c r="AP118" s="201"/>
      <c r="AQ118" s="201"/>
      <c r="AR118" s="201"/>
      <c r="AS118" s="201"/>
      <c r="AT118" s="201"/>
      <c r="AU118" s="201"/>
      <c r="AV118" s="201"/>
      <c r="AW118" s="201"/>
      <c r="AX118" s="201"/>
      <c r="AY118" s="204" t="s">
        <v>162</v>
      </c>
      <c r="AZ118" s="201"/>
      <c r="BA118" s="201"/>
      <c r="BB118" s="201"/>
      <c r="BC118" s="201"/>
      <c r="BD118" s="201"/>
      <c r="BE118" s="205">
        <f>IF(U118="základní",N118,0)</f>
        <v>0</v>
      </c>
      <c r="BF118" s="205">
        <f>IF(U118="snížená",N118,0)</f>
        <v>0</v>
      </c>
      <c r="BG118" s="205">
        <f>IF(U118="zákl. přenesená",N118,0)</f>
        <v>0</v>
      </c>
      <c r="BH118" s="205">
        <f>IF(U118="sníž. přenesená",N118,0)</f>
        <v>0</v>
      </c>
      <c r="BI118" s="205">
        <f>IF(U118="nulová",N118,0)</f>
        <v>0</v>
      </c>
      <c r="BJ118" s="204" t="s">
        <v>25</v>
      </c>
      <c r="BK118" s="201"/>
      <c r="BL118" s="201"/>
      <c r="BM118" s="201"/>
    </row>
    <row r="119" spans="2:65" s="1" customFormat="1" ht="18" customHeight="1">
      <c r="B119" s="49"/>
      <c r="C119" s="50"/>
      <c r="D119" s="151" t="s">
        <v>167</v>
      </c>
      <c r="E119" s="50"/>
      <c r="F119" s="50"/>
      <c r="G119" s="50"/>
      <c r="H119" s="50"/>
      <c r="I119" s="50"/>
      <c r="J119" s="50"/>
      <c r="K119" s="50"/>
      <c r="L119" s="50"/>
      <c r="M119" s="50"/>
      <c r="N119" s="152">
        <f>ROUND(N90*T119,2)</f>
        <v>0</v>
      </c>
      <c r="O119" s="139"/>
      <c r="P119" s="139"/>
      <c r="Q119" s="139"/>
      <c r="R119" s="51"/>
      <c r="S119" s="201"/>
      <c r="T119" s="206"/>
      <c r="U119" s="207" t="s">
        <v>50</v>
      </c>
      <c r="V119" s="201"/>
      <c r="W119" s="201"/>
      <c r="X119" s="201"/>
      <c r="Y119" s="201"/>
      <c r="Z119" s="201"/>
      <c r="AA119" s="201"/>
      <c r="AB119" s="201"/>
      <c r="AC119" s="201"/>
      <c r="AD119" s="201"/>
      <c r="AE119" s="201"/>
      <c r="AF119" s="201"/>
      <c r="AG119" s="201"/>
      <c r="AH119" s="201"/>
      <c r="AI119" s="201"/>
      <c r="AJ119" s="201"/>
      <c r="AK119" s="201"/>
      <c r="AL119" s="201"/>
      <c r="AM119" s="201"/>
      <c r="AN119" s="201"/>
      <c r="AO119" s="201"/>
      <c r="AP119" s="201"/>
      <c r="AQ119" s="201"/>
      <c r="AR119" s="201"/>
      <c r="AS119" s="201"/>
      <c r="AT119" s="201"/>
      <c r="AU119" s="201"/>
      <c r="AV119" s="201"/>
      <c r="AW119" s="201"/>
      <c r="AX119" s="201"/>
      <c r="AY119" s="204" t="s">
        <v>168</v>
      </c>
      <c r="AZ119" s="201"/>
      <c r="BA119" s="201"/>
      <c r="BB119" s="201"/>
      <c r="BC119" s="201"/>
      <c r="BD119" s="201"/>
      <c r="BE119" s="205">
        <f>IF(U119="základní",N119,0)</f>
        <v>0</v>
      </c>
      <c r="BF119" s="205">
        <f>IF(U119="snížená",N119,0)</f>
        <v>0</v>
      </c>
      <c r="BG119" s="205">
        <f>IF(U119="zákl. přenesená",N119,0)</f>
        <v>0</v>
      </c>
      <c r="BH119" s="205">
        <f>IF(U119="sníž. přenesená",N119,0)</f>
        <v>0</v>
      </c>
      <c r="BI119" s="205">
        <f>IF(U119="nulová",N119,0)</f>
        <v>0</v>
      </c>
      <c r="BJ119" s="204" t="s">
        <v>25</v>
      </c>
      <c r="BK119" s="201"/>
      <c r="BL119" s="201"/>
      <c r="BM119" s="201"/>
    </row>
    <row r="120" spans="2:21" s="1" customFormat="1" ht="13.5">
      <c r="B120" s="49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1"/>
      <c r="T120" s="183"/>
      <c r="U120" s="183"/>
    </row>
    <row r="121" spans="2:21" s="1" customFormat="1" ht="29.25" customHeight="1">
      <c r="B121" s="49"/>
      <c r="C121" s="162" t="s">
        <v>127</v>
      </c>
      <c r="D121" s="163"/>
      <c r="E121" s="163"/>
      <c r="F121" s="163"/>
      <c r="G121" s="163"/>
      <c r="H121" s="163"/>
      <c r="I121" s="163"/>
      <c r="J121" s="163"/>
      <c r="K121" s="163"/>
      <c r="L121" s="164">
        <f>ROUND(SUM(N90+N113),2)</f>
        <v>0</v>
      </c>
      <c r="M121" s="164"/>
      <c r="N121" s="164"/>
      <c r="O121" s="164"/>
      <c r="P121" s="164"/>
      <c r="Q121" s="164"/>
      <c r="R121" s="51"/>
      <c r="T121" s="183"/>
      <c r="U121" s="183"/>
    </row>
    <row r="122" spans="2:21" s="1" customFormat="1" ht="6.95" customHeight="1">
      <c r="B122" s="78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79"/>
      <c r="P122" s="79"/>
      <c r="Q122" s="79"/>
      <c r="R122" s="80"/>
      <c r="T122" s="183"/>
      <c r="U122" s="183"/>
    </row>
    <row r="126" spans="2:18" s="1" customFormat="1" ht="6.95" customHeight="1">
      <c r="B126" s="81"/>
      <c r="C126" s="82"/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82"/>
      <c r="P126" s="82"/>
      <c r="Q126" s="82"/>
      <c r="R126" s="83"/>
    </row>
    <row r="127" spans="2:18" s="1" customFormat="1" ht="36.95" customHeight="1">
      <c r="B127" s="49"/>
      <c r="C127" s="30" t="s">
        <v>169</v>
      </c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1"/>
    </row>
    <row r="128" spans="2:18" s="1" customFormat="1" ht="6.95" customHeight="1">
      <c r="B128" s="49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1"/>
    </row>
    <row r="129" spans="2:18" s="1" customFormat="1" ht="30" customHeight="1">
      <c r="B129" s="49"/>
      <c r="C129" s="41" t="s">
        <v>19</v>
      </c>
      <c r="D129" s="50"/>
      <c r="E129" s="50"/>
      <c r="F129" s="167" t="str">
        <f>F6</f>
        <v>Objekt kaple na pohřebišti v Krásném Březně p.p.č.897/2</v>
      </c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50"/>
      <c r="R129" s="51"/>
    </row>
    <row r="130" spans="2:18" ht="30" customHeight="1">
      <c r="B130" s="29"/>
      <c r="C130" s="41" t="s">
        <v>134</v>
      </c>
      <c r="D130" s="34"/>
      <c r="E130" s="34"/>
      <c r="F130" s="167" t="s">
        <v>135</v>
      </c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2"/>
    </row>
    <row r="131" spans="2:18" ht="30" customHeight="1">
      <c r="B131" s="29"/>
      <c r="C131" s="41" t="s">
        <v>136</v>
      </c>
      <c r="D131" s="34"/>
      <c r="E131" s="34"/>
      <c r="F131" s="167" t="s">
        <v>682</v>
      </c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2"/>
    </row>
    <row r="132" spans="2:18" s="1" customFormat="1" ht="36.95" customHeight="1">
      <c r="B132" s="49"/>
      <c r="C132" s="88" t="s">
        <v>683</v>
      </c>
      <c r="D132" s="50"/>
      <c r="E132" s="50"/>
      <c r="F132" s="90" t="str">
        <f>F9</f>
        <v>1.2.1 - Stavebně konstrukční řešení</v>
      </c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1"/>
    </row>
    <row r="133" spans="2:18" s="1" customFormat="1" ht="6.95" customHeight="1">
      <c r="B133" s="49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1"/>
    </row>
    <row r="134" spans="2:18" s="1" customFormat="1" ht="18" customHeight="1">
      <c r="B134" s="49"/>
      <c r="C134" s="41" t="s">
        <v>26</v>
      </c>
      <c r="D134" s="50"/>
      <c r="E134" s="50"/>
      <c r="F134" s="36" t="str">
        <f>F11</f>
        <v>Krásné Březno</v>
      </c>
      <c r="G134" s="50"/>
      <c r="H134" s="50"/>
      <c r="I134" s="50"/>
      <c r="J134" s="50"/>
      <c r="K134" s="41" t="s">
        <v>28</v>
      </c>
      <c r="L134" s="50"/>
      <c r="M134" s="93" t="str">
        <f>IF(O11="","",O11)</f>
        <v>14. 11. 2017</v>
      </c>
      <c r="N134" s="93"/>
      <c r="O134" s="93"/>
      <c r="P134" s="93"/>
      <c r="Q134" s="50"/>
      <c r="R134" s="51"/>
    </row>
    <row r="135" spans="2:18" s="1" customFormat="1" ht="6.95" customHeight="1">
      <c r="B135" s="49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1"/>
    </row>
    <row r="136" spans="2:18" s="1" customFormat="1" ht="13.5">
      <c r="B136" s="49"/>
      <c r="C136" s="41" t="s">
        <v>32</v>
      </c>
      <c r="D136" s="50"/>
      <c r="E136" s="50"/>
      <c r="F136" s="36" t="str">
        <f>E14</f>
        <v xml:space="preserve"> </v>
      </c>
      <c r="G136" s="50"/>
      <c r="H136" s="50"/>
      <c r="I136" s="50"/>
      <c r="J136" s="50"/>
      <c r="K136" s="41" t="s">
        <v>38</v>
      </c>
      <c r="L136" s="50"/>
      <c r="M136" s="36" t="str">
        <f>E20</f>
        <v>Ing.Jitka Gazdová</v>
      </c>
      <c r="N136" s="36"/>
      <c r="O136" s="36"/>
      <c r="P136" s="36"/>
      <c r="Q136" s="36"/>
      <c r="R136" s="51"/>
    </row>
    <row r="137" spans="2:18" s="1" customFormat="1" ht="14.4" customHeight="1">
      <c r="B137" s="49"/>
      <c r="C137" s="41" t="s">
        <v>36</v>
      </c>
      <c r="D137" s="50"/>
      <c r="E137" s="50"/>
      <c r="F137" s="36" t="str">
        <f>IF(E17="","",E17)</f>
        <v>Vyplň údaj</v>
      </c>
      <c r="G137" s="50"/>
      <c r="H137" s="50"/>
      <c r="I137" s="50"/>
      <c r="J137" s="50"/>
      <c r="K137" s="41" t="s">
        <v>42</v>
      </c>
      <c r="L137" s="50"/>
      <c r="M137" s="36" t="str">
        <f>E23</f>
        <v>Varia s.r.o.</v>
      </c>
      <c r="N137" s="36"/>
      <c r="O137" s="36"/>
      <c r="P137" s="36"/>
      <c r="Q137" s="36"/>
      <c r="R137" s="51"/>
    </row>
    <row r="138" spans="2:18" s="1" customFormat="1" ht="10.3" customHeight="1">
      <c r="B138" s="49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1"/>
    </row>
    <row r="139" spans="2:27" s="9" customFormat="1" ht="29.25" customHeight="1">
      <c r="B139" s="208"/>
      <c r="C139" s="209" t="s">
        <v>170</v>
      </c>
      <c r="D139" s="210" t="s">
        <v>171</v>
      </c>
      <c r="E139" s="210" t="s">
        <v>67</v>
      </c>
      <c r="F139" s="210" t="s">
        <v>172</v>
      </c>
      <c r="G139" s="210"/>
      <c r="H139" s="210"/>
      <c r="I139" s="210"/>
      <c r="J139" s="210" t="s">
        <v>173</v>
      </c>
      <c r="K139" s="210" t="s">
        <v>174</v>
      </c>
      <c r="L139" s="210" t="s">
        <v>175</v>
      </c>
      <c r="M139" s="210"/>
      <c r="N139" s="210" t="s">
        <v>144</v>
      </c>
      <c r="O139" s="210"/>
      <c r="P139" s="210"/>
      <c r="Q139" s="211"/>
      <c r="R139" s="212"/>
      <c r="T139" s="109" t="s">
        <v>176</v>
      </c>
      <c r="U139" s="110" t="s">
        <v>49</v>
      </c>
      <c r="V139" s="110" t="s">
        <v>177</v>
      </c>
      <c r="W139" s="110" t="s">
        <v>178</v>
      </c>
      <c r="X139" s="110" t="s">
        <v>179</v>
      </c>
      <c r="Y139" s="110" t="s">
        <v>180</v>
      </c>
      <c r="Z139" s="110" t="s">
        <v>181</v>
      </c>
      <c r="AA139" s="111" t="s">
        <v>182</v>
      </c>
    </row>
    <row r="140" spans="2:63" s="1" customFormat="1" ht="29.25" customHeight="1">
      <c r="B140" s="49"/>
      <c r="C140" s="113" t="s">
        <v>141</v>
      </c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213">
        <f>BK140</f>
        <v>0</v>
      </c>
      <c r="O140" s="214"/>
      <c r="P140" s="214"/>
      <c r="Q140" s="214"/>
      <c r="R140" s="51"/>
      <c r="T140" s="112"/>
      <c r="U140" s="70"/>
      <c r="V140" s="70"/>
      <c r="W140" s="215">
        <f>W141+W355+W514</f>
        <v>0</v>
      </c>
      <c r="X140" s="70"/>
      <c r="Y140" s="215">
        <f>Y141+Y355+Y514</f>
        <v>233.70735368879994</v>
      </c>
      <c r="Z140" s="70"/>
      <c r="AA140" s="216">
        <f>AA141+AA355+AA514</f>
        <v>138.774112</v>
      </c>
      <c r="AT140" s="25" t="s">
        <v>84</v>
      </c>
      <c r="AU140" s="25" t="s">
        <v>146</v>
      </c>
      <c r="BK140" s="217">
        <f>BK141+BK355+BK514</f>
        <v>0</v>
      </c>
    </row>
    <row r="141" spans="2:63" s="10" customFormat="1" ht="37.4" customHeight="1">
      <c r="B141" s="218"/>
      <c r="C141" s="219"/>
      <c r="D141" s="220" t="s">
        <v>147</v>
      </c>
      <c r="E141" s="220"/>
      <c r="F141" s="220"/>
      <c r="G141" s="220"/>
      <c r="H141" s="220"/>
      <c r="I141" s="220"/>
      <c r="J141" s="220"/>
      <c r="K141" s="220"/>
      <c r="L141" s="220"/>
      <c r="M141" s="220"/>
      <c r="N141" s="197">
        <f>BK141</f>
        <v>0</v>
      </c>
      <c r="O141" s="191"/>
      <c r="P141" s="191"/>
      <c r="Q141" s="191"/>
      <c r="R141" s="221"/>
      <c r="T141" s="222"/>
      <c r="U141" s="219"/>
      <c r="V141" s="219"/>
      <c r="W141" s="223">
        <f>W142+W154+W157+W170+W178+W192+W273+W282+W348+W353</f>
        <v>0</v>
      </c>
      <c r="X141" s="219"/>
      <c r="Y141" s="223">
        <f>Y142+Y154+Y157+Y170+Y178+Y192+Y273+Y282+Y348+Y353</f>
        <v>226.03026602999995</v>
      </c>
      <c r="Z141" s="219"/>
      <c r="AA141" s="224">
        <f>AA142+AA154+AA157+AA170+AA178+AA192+AA273+AA282+AA348+AA353</f>
        <v>138.774112</v>
      </c>
      <c r="AR141" s="225" t="s">
        <v>25</v>
      </c>
      <c r="AT141" s="226" t="s">
        <v>84</v>
      </c>
      <c r="AU141" s="226" t="s">
        <v>85</v>
      </c>
      <c r="AY141" s="225" t="s">
        <v>183</v>
      </c>
      <c r="BK141" s="227">
        <f>BK142+BK154+BK157+BK170+BK178+BK192+BK273+BK282+BK348+BK353</f>
        <v>0</v>
      </c>
    </row>
    <row r="142" spans="2:63" s="10" customFormat="1" ht="19.9" customHeight="1">
      <c r="B142" s="218"/>
      <c r="C142" s="219"/>
      <c r="D142" s="228" t="s">
        <v>685</v>
      </c>
      <c r="E142" s="228"/>
      <c r="F142" s="228"/>
      <c r="G142" s="228"/>
      <c r="H142" s="228"/>
      <c r="I142" s="228"/>
      <c r="J142" s="228"/>
      <c r="K142" s="228"/>
      <c r="L142" s="228"/>
      <c r="M142" s="228"/>
      <c r="N142" s="229">
        <f>BK142</f>
        <v>0</v>
      </c>
      <c r="O142" s="230"/>
      <c r="P142" s="230"/>
      <c r="Q142" s="230"/>
      <c r="R142" s="221"/>
      <c r="T142" s="222"/>
      <c r="U142" s="219"/>
      <c r="V142" s="219"/>
      <c r="W142" s="223">
        <f>SUM(W143:W153)</f>
        <v>0</v>
      </c>
      <c r="X142" s="219"/>
      <c r="Y142" s="223">
        <f>SUM(Y143:Y153)</f>
        <v>17.696</v>
      </c>
      <c r="Z142" s="219"/>
      <c r="AA142" s="224">
        <f>SUM(AA143:AA153)</f>
        <v>0</v>
      </c>
      <c r="AR142" s="225" t="s">
        <v>25</v>
      </c>
      <c r="AT142" s="226" t="s">
        <v>84</v>
      </c>
      <c r="AU142" s="226" t="s">
        <v>25</v>
      </c>
      <c r="AY142" s="225" t="s">
        <v>183</v>
      </c>
      <c r="BK142" s="227">
        <f>SUM(BK143:BK153)</f>
        <v>0</v>
      </c>
    </row>
    <row r="143" spans="2:65" s="1" customFormat="1" ht="25.5" customHeight="1">
      <c r="B143" s="49"/>
      <c r="C143" s="231" t="s">
        <v>25</v>
      </c>
      <c r="D143" s="231" t="s">
        <v>184</v>
      </c>
      <c r="E143" s="232" t="s">
        <v>697</v>
      </c>
      <c r="F143" s="233" t="s">
        <v>698</v>
      </c>
      <c r="G143" s="233"/>
      <c r="H143" s="233"/>
      <c r="I143" s="233"/>
      <c r="J143" s="234" t="s">
        <v>187</v>
      </c>
      <c r="K143" s="235">
        <v>41.26</v>
      </c>
      <c r="L143" s="236">
        <v>0</v>
      </c>
      <c r="M143" s="237"/>
      <c r="N143" s="238">
        <f>ROUND(L143*K143,2)</f>
        <v>0</v>
      </c>
      <c r="O143" s="238"/>
      <c r="P143" s="238"/>
      <c r="Q143" s="238"/>
      <c r="R143" s="51"/>
      <c r="T143" s="239" t="s">
        <v>23</v>
      </c>
      <c r="U143" s="59" t="s">
        <v>50</v>
      </c>
      <c r="V143" s="50"/>
      <c r="W143" s="240">
        <f>V143*K143</f>
        <v>0</v>
      </c>
      <c r="X143" s="240">
        <v>0</v>
      </c>
      <c r="Y143" s="240">
        <f>X143*K143</f>
        <v>0</v>
      </c>
      <c r="Z143" s="240">
        <v>0</v>
      </c>
      <c r="AA143" s="241">
        <f>Z143*K143</f>
        <v>0</v>
      </c>
      <c r="AR143" s="25" t="s">
        <v>188</v>
      </c>
      <c r="AT143" s="25" t="s">
        <v>184</v>
      </c>
      <c r="AU143" s="25" t="s">
        <v>95</v>
      </c>
      <c r="AY143" s="25" t="s">
        <v>183</v>
      </c>
      <c r="BE143" s="156">
        <f>IF(U143="základní",N143,0)</f>
        <v>0</v>
      </c>
      <c r="BF143" s="156">
        <f>IF(U143="snížená",N143,0)</f>
        <v>0</v>
      </c>
      <c r="BG143" s="156">
        <f>IF(U143="zákl. přenesená",N143,0)</f>
        <v>0</v>
      </c>
      <c r="BH143" s="156">
        <f>IF(U143="sníž. přenesená",N143,0)</f>
        <v>0</v>
      </c>
      <c r="BI143" s="156">
        <f>IF(U143="nulová",N143,0)</f>
        <v>0</v>
      </c>
      <c r="BJ143" s="25" t="s">
        <v>25</v>
      </c>
      <c r="BK143" s="156">
        <f>ROUND(L143*K143,2)</f>
        <v>0</v>
      </c>
      <c r="BL143" s="25" t="s">
        <v>188</v>
      </c>
      <c r="BM143" s="25" t="s">
        <v>699</v>
      </c>
    </row>
    <row r="144" spans="2:51" s="12" customFormat="1" ht="16.5" customHeight="1">
      <c r="B144" s="252"/>
      <c r="C144" s="253"/>
      <c r="D144" s="253"/>
      <c r="E144" s="254" t="s">
        <v>23</v>
      </c>
      <c r="F144" s="255" t="s">
        <v>700</v>
      </c>
      <c r="G144" s="256"/>
      <c r="H144" s="256"/>
      <c r="I144" s="256"/>
      <c r="J144" s="253"/>
      <c r="K144" s="254" t="s">
        <v>23</v>
      </c>
      <c r="L144" s="253"/>
      <c r="M144" s="253"/>
      <c r="N144" s="253"/>
      <c r="O144" s="253"/>
      <c r="P144" s="253"/>
      <c r="Q144" s="253"/>
      <c r="R144" s="257"/>
      <c r="T144" s="258"/>
      <c r="U144" s="253"/>
      <c r="V144" s="253"/>
      <c r="W144" s="253"/>
      <c r="X144" s="253"/>
      <c r="Y144" s="253"/>
      <c r="Z144" s="253"/>
      <c r="AA144" s="259"/>
      <c r="AT144" s="260" t="s">
        <v>191</v>
      </c>
      <c r="AU144" s="260" t="s">
        <v>95</v>
      </c>
      <c r="AV144" s="12" t="s">
        <v>25</v>
      </c>
      <c r="AW144" s="12" t="s">
        <v>41</v>
      </c>
      <c r="AX144" s="12" t="s">
        <v>85</v>
      </c>
      <c r="AY144" s="260" t="s">
        <v>183</v>
      </c>
    </row>
    <row r="145" spans="2:51" s="11" customFormat="1" ht="25.5" customHeight="1">
      <c r="B145" s="242"/>
      <c r="C145" s="243"/>
      <c r="D145" s="243"/>
      <c r="E145" s="244" t="s">
        <v>23</v>
      </c>
      <c r="F145" s="261" t="s">
        <v>701</v>
      </c>
      <c r="G145" s="243"/>
      <c r="H145" s="243"/>
      <c r="I145" s="243"/>
      <c r="J145" s="243"/>
      <c r="K145" s="247">
        <v>41.26</v>
      </c>
      <c r="L145" s="243"/>
      <c r="M145" s="243"/>
      <c r="N145" s="243"/>
      <c r="O145" s="243"/>
      <c r="P145" s="243"/>
      <c r="Q145" s="243"/>
      <c r="R145" s="248"/>
      <c r="T145" s="249"/>
      <c r="U145" s="243"/>
      <c r="V145" s="243"/>
      <c r="W145" s="243"/>
      <c r="X145" s="243"/>
      <c r="Y145" s="243"/>
      <c r="Z145" s="243"/>
      <c r="AA145" s="250"/>
      <c r="AT145" s="251" t="s">
        <v>191</v>
      </c>
      <c r="AU145" s="251" t="s">
        <v>95</v>
      </c>
      <c r="AV145" s="11" t="s">
        <v>95</v>
      </c>
      <c r="AW145" s="11" t="s">
        <v>41</v>
      </c>
      <c r="AX145" s="11" t="s">
        <v>25</v>
      </c>
      <c r="AY145" s="251" t="s">
        <v>183</v>
      </c>
    </row>
    <row r="146" spans="2:65" s="1" customFormat="1" ht="25.5" customHeight="1">
      <c r="B146" s="49"/>
      <c r="C146" s="231" t="s">
        <v>95</v>
      </c>
      <c r="D146" s="231" t="s">
        <v>184</v>
      </c>
      <c r="E146" s="232" t="s">
        <v>702</v>
      </c>
      <c r="F146" s="233" t="s">
        <v>703</v>
      </c>
      <c r="G146" s="233"/>
      <c r="H146" s="233"/>
      <c r="I146" s="233"/>
      <c r="J146" s="234" t="s">
        <v>187</v>
      </c>
      <c r="K146" s="235">
        <v>41.26</v>
      </c>
      <c r="L146" s="236">
        <v>0</v>
      </c>
      <c r="M146" s="237"/>
      <c r="N146" s="238">
        <f>ROUND(L146*K146,2)</f>
        <v>0</v>
      </c>
      <c r="O146" s="238"/>
      <c r="P146" s="238"/>
      <c r="Q146" s="238"/>
      <c r="R146" s="51"/>
      <c r="T146" s="239" t="s">
        <v>23</v>
      </c>
      <c r="U146" s="59" t="s">
        <v>50</v>
      </c>
      <c r="V146" s="50"/>
      <c r="W146" s="240">
        <f>V146*K146</f>
        <v>0</v>
      </c>
      <c r="X146" s="240">
        <v>0</v>
      </c>
      <c r="Y146" s="240">
        <f>X146*K146</f>
        <v>0</v>
      </c>
      <c r="Z146" s="240">
        <v>0</v>
      </c>
      <c r="AA146" s="241">
        <f>Z146*K146</f>
        <v>0</v>
      </c>
      <c r="AR146" s="25" t="s">
        <v>188</v>
      </c>
      <c r="AT146" s="25" t="s">
        <v>184</v>
      </c>
      <c r="AU146" s="25" t="s">
        <v>95</v>
      </c>
      <c r="AY146" s="25" t="s">
        <v>183</v>
      </c>
      <c r="BE146" s="156">
        <f>IF(U146="základní",N146,0)</f>
        <v>0</v>
      </c>
      <c r="BF146" s="156">
        <f>IF(U146="snížená",N146,0)</f>
        <v>0</v>
      </c>
      <c r="BG146" s="156">
        <f>IF(U146="zákl. přenesená",N146,0)</f>
        <v>0</v>
      </c>
      <c r="BH146" s="156">
        <f>IF(U146="sníž. přenesená",N146,0)</f>
        <v>0</v>
      </c>
      <c r="BI146" s="156">
        <f>IF(U146="nulová",N146,0)</f>
        <v>0</v>
      </c>
      <c r="BJ146" s="25" t="s">
        <v>25</v>
      </c>
      <c r="BK146" s="156">
        <f>ROUND(L146*K146,2)</f>
        <v>0</v>
      </c>
      <c r="BL146" s="25" t="s">
        <v>188</v>
      </c>
      <c r="BM146" s="25" t="s">
        <v>704</v>
      </c>
    </row>
    <row r="147" spans="2:65" s="1" customFormat="1" ht="25.5" customHeight="1">
      <c r="B147" s="49"/>
      <c r="C147" s="231" t="s">
        <v>102</v>
      </c>
      <c r="D147" s="231" t="s">
        <v>184</v>
      </c>
      <c r="E147" s="232" t="s">
        <v>705</v>
      </c>
      <c r="F147" s="233" t="s">
        <v>706</v>
      </c>
      <c r="G147" s="233"/>
      <c r="H147" s="233"/>
      <c r="I147" s="233"/>
      <c r="J147" s="234" t="s">
        <v>187</v>
      </c>
      <c r="K147" s="235">
        <v>19.878</v>
      </c>
      <c r="L147" s="236">
        <v>0</v>
      </c>
      <c r="M147" s="237"/>
      <c r="N147" s="238">
        <f>ROUND(L147*K147,2)</f>
        <v>0</v>
      </c>
      <c r="O147" s="238"/>
      <c r="P147" s="238"/>
      <c r="Q147" s="238"/>
      <c r="R147" s="51"/>
      <c r="T147" s="239" t="s">
        <v>23</v>
      </c>
      <c r="U147" s="59" t="s">
        <v>50</v>
      </c>
      <c r="V147" s="50"/>
      <c r="W147" s="240">
        <f>V147*K147</f>
        <v>0</v>
      </c>
      <c r="X147" s="240">
        <v>0</v>
      </c>
      <c r="Y147" s="240">
        <f>X147*K147</f>
        <v>0</v>
      </c>
      <c r="Z147" s="240">
        <v>0</v>
      </c>
      <c r="AA147" s="241">
        <f>Z147*K147</f>
        <v>0</v>
      </c>
      <c r="AR147" s="25" t="s">
        <v>188</v>
      </c>
      <c r="AT147" s="25" t="s">
        <v>184</v>
      </c>
      <c r="AU147" s="25" t="s">
        <v>95</v>
      </c>
      <c r="AY147" s="25" t="s">
        <v>183</v>
      </c>
      <c r="BE147" s="156">
        <f>IF(U147="základní",N147,0)</f>
        <v>0</v>
      </c>
      <c r="BF147" s="156">
        <f>IF(U147="snížená",N147,0)</f>
        <v>0</v>
      </c>
      <c r="BG147" s="156">
        <f>IF(U147="zákl. přenesená",N147,0)</f>
        <v>0</v>
      </c>
      <c r="BH147" s="156">
        <f>IF(U147="sníž. přenesená",N147,0)</f>
        <v>0</v>
      </c>
      <c r="BI147" s="156">
        <f>IF(U147="nulová",N147,0)</f>
        <v>0</v>
      </c>
      <c r="BJ147" s="25" t="s">
        <v>25</v>
      </c>
      <c r="BK147" s="156">
        <f>ROUND(L147*K147,2)</f>
        <v>0</v>
      </c>
      <c r="BL147" s="25" t="s">
        <v>188</v>
      </c>
      <c r="BM147" s="25" t="s">
        <v>707</v>
      </c>
    </row>
    <row r="148" spans="2:51" s="11" customFormat="1" ht="25.5" customHeight="1">
      <c r="B148" s="242"/>
      <c r="C148" s="243"/>
      <c r="D148" s="243"/>
      <c r="E148" s="244" t="s">
        <v>23</v>
      </c>
      <c r="F148" s="245" t="s">
        <v>708</v>
      </c>
      <c r="G148" s="246"/>
      <c r="H148" s="246"/>
      <c r="I148" s="246"/>
      <c r="J148" s="243"/>
      <c r="K148" s="247">
        <v>19.878</v>
      </c>
      <c r="L148" s="243"/>
      <c r="M148" s="243"/>
      <c r="N148" s="243"/>
      <c r="O148" s="243"/>
      <c r="P148" s="243"/>
      <c r="Q148" s="243"/>
      <c r="R148" s="248"/>
      <c r="T148" s="249"/>
      <c r="U148" s="243"/>
      <c r="V148" s="243"/>
      <c r="W148" s="243"/>
      <c r="X148" s="243"/>
      <c r="Y148" s="243"/>
      <c r="Z148" s="243"/>
      <c r="AA148" s="250"/>
      <c r="AT148" s="251" t="s">
        <v>191</v>
      </c>
      <c r="AU148" s="251" t="s">
        <v>95</v>
      </c>
      <c r="AV148" s="11" t="s">
        <v>95</v>
      </c>
      <c r="AW148" s="11" t="s">
        <v>41</v>
      </c>
      <c r="AX148" s="11" t="s">
        <v>25</v>
      </c>
      <c r="AY148" s="251" t="s">
        <v>183</v>
      </c>
    </row>
    <row r="149" spans="2:65" s="1" customFormat="1" ht="25.5" customHeight="1">
      <c r="B149" s="49"/>
      <c r="C149" s="231" t="s">
        <v>188</v>
      </c>
      <c r="D149" s="231" t="s">
        <v>184</v>
      </c>
      <c r="E149" s="232" t="s">
        <v>709</v>
      </c>
      <c r="F149" s="233" t="s">
        <v>710</v>
      </c>
      <c r="G149" s="233"/>
      <c r="H149" s="233"/>
      <c r="I149" s="233"/>
      <c r="J149" s="234" t="s">
        <v>187</v>
      </c>
      <c r="K149" s="235">
        <v>11.06</v>
      </c>
      <c r="L149" s="236">
        <v>0</v>
      </c>
      <c r="M149" s="237"/>
      <c r="N149" s="238">
        <f>ROUND(L149*K149,2)</f>
        <v>0</v>
      </c>
      <c r="O149" s="238"/>
      <c r="P149" s="238"/>
      <c r="Q149" s="238"/>
      <c r="R149" s="51"/>
      <c r="T149" s="239" t="s">
        <v>23</v>
      </c>
      <c r="U149" s="59" t="s">
        <v>50</v>
      </c>
      <c r="V149" s="50"/>
      <c r="W149" s="240">
        <f>V149*K149</f>
        <v>0</v>
      </c>
      <c r="X149" s="240">
        <v>0</v>
      </c>
      <c r="Y149" s="240">
        <f>X149*K149</f>
        <v>0</v>
      </c>
      <c r="Z149" s="240">
        <v>0</v>
      </c>
      <c r="AA149" s="241">
        <f>Z149*K149</f>
        <v>0</v>
      </c>
      <c r="AR149" s="25" t="s">
        <v>188</v>
      </c>
      <c r="AT149" s="25" t="s">
        <v>184</v>
      </c>
      <c r="AU149" s="25" t="s">
        <v>95</v>
      </c>
      <c r="AY149" s="25" t="s">
        <v>183</v>
      </c>
      <c r="BE149" s="156">
        <f>IF(U149="základní",N149,0)</f>
        <v>0</v>
      </c>
      <c r="BF149" s="156">
        <f>IF(U149="snížená",N149,0)</f>
        <v>0</v>
      </c>
      <c r="BG149" s="156">
        <f>IF(U149="zákl. přenesená",N149,0)</f>
        <v>0</v>
      </c>
      <c r="BH149" s="156">
        <f>IF(U149="sníž. přenesená",N149,0)</f>
        <v>0</v>
      </c>
      <c r="BI149" s="156">
        <f>IF(U149="nulová",N149,0)</f>
        <v>0</v>
      </c>
      <c r="BJ149" s="25" t="s">
        <v>25</v>
      </c>
      <c r="BK149" s="156">
        <f>ROUND(L149*K149,2)</f>
        <v>0</v>
      </c>
      <c r="BL149" s="25" t="s">
        <v>188</v>
      </c>
      <c r="BM149" s="25" t="s">
        <v>711</v>
      </c>
    </row>
    <row r="150" spans="2:51" s="12" customFormat="1" ht="16.5" customHeight="1">
      <c r="B150" s="252"/>
      <c r="C150" s="253"/>
      <c r="D150" s="253"/>
      <c r="E150" s="254" t="s">
        <v>23</v>
      </c>
      <c r="F150" s="255" t="s">
        <v>712</v>
      </c>
      <c r="G150" s="256"/>
      <c r="H150" s="256"/>
      <c r="I150" s="256"/>
      <c r="J150" s="253"/>
      <c r="K150" s="254" t="s">
        <v>23</v>
      </c>
      <c r="L150" s="253"/>
      <c r="M150" s="253"/>
      <c r="N150" s="253"/>
      <c r="O150" s="253"/>
      <c r="P150" s="253"/>
      <c r="Q150" s="253"/>
      <c r="R150" s="257"/>
      <c r="T150" s="258"/>
      <c r="U150" s="253"/>
      <c r="V150" s="253"/>
      <c r="W150" s="253"/>
      <c r="X150" s="253"/>
      <c r="Y150" s="253"/>
      <c r="Z150" s="253"/>
      <c r="AA150" s="259"/>
      <c r="AT150" s="260" t="s">
        <v>191</v>
      </c>
      <c r="AU150" s="260" t="s">
        <v>95</v>
      </c>
      <c r="AV150" s="12" t="s">
        <v>25</v>
      </c>
      <c r="AW150" s="12" t="s">
        <v>41</v>
      </c>
      <c r="AX150" s="12" t="s">
        <v>85</v>
      </c>
      <c r="AY150" s="260" t="s">
        <v>183</v>
      </c>
    </row>
    <row r="151" spans="2:51" s="11" customFormat="1" ht="25.5" customHeight="1">
      <c r="B151" s="242"/>
      <c r="C151" s="243"/>
      <c r="D151" s="243"/>
      <c r="E151" s="244" t="s">
        <v>23</v>
      </c>
      <c r="F151" s="261" t="s">
        <v>713</v>
      </c>
      <c r="G151" s="243"/>
      <c r="H151" s="243"/>
      <c r="I151" s="243"/>
      <c r="J151" s="243"/>
      <c r="K151" s="247">
        <v>11.06</v>
      </c>
      <c r="L151" s="243"/>
      <c r="M151" s="243"/>
      <c r="N151" s="243"/>
      <c r="O151" s="243"/>
      <c r="P151" s="243"/>
      <c r="Q151" s="243"/>
      <c r="R151" s="248"/>
      <c r="T151" s="249"/>
      <c r="U151" s="243"/>
      <c r="V151" s="243"/>
      <c r="W151" s="243"/>
      <c r="X151" s="243"/>
      <c r="Y151" s="243"/>
      <c r="Z151" s="243"/>
      <c r="AA151" s="250"/>
      <c r="AT151" s="251" t="s">
        <v>191</v>
      </c>
      <c r="AU151" s="251" t="s">
        <v>95</v>
      </c>
      <c r="AV151" s="11" t="s">
        <v>95</v>
      </c>
      <c r="AW151" s="11" t="s">
        <v>41</v>
      </c>
      <c r="AX151" s="11" t="s">
        <v>25</v>
      </c>
      <c r="AY151" s="251" t="s">
        <v>183</v>
      </c>
    </row>
    <row r="152" spans="2:65" s="1" customFormat="1" ht="16.5" customHeight="1">
      <c r="B152" s="49"/>
      <c r="C152" s="276" t="s">
        <v>206</v>
      </c>
      <c r="D152" s="276" t="s">
        <v>292</v>
      </c>
      <c r="E152" s="277" t="s">
        <v>714</v>
      </c>
      <c r="F152" s="278" t="s">
        <v>715</v>
      </c>
      <c r="G152" s="278"/>
      <c r="H152" s="278"/>
      <c r="I152" s="278"/>
      <c r="J152" s="279" t="s">
        <v>202</v>
      </c>
      <c r="K152" s="280">
        <v>17.696</v>
      </c>
      <c r="L152" s="281">
        <v>0</v>
      </c>
      <c r="M152" s="282"/>
      <c r="N152" s="283">
        <f>ROUND(L152*K152,2)</f>
        <v>0</v>
      </c>
      <c r="O152" s="238"/>
      <c r="P152" s="238"/>
      <c r="Q152" s="238"/>
      <c r="R152" s="51"/>
      <c r="T152" s="239" t="s">
        <v>23</v>
      </c>
      <c r="U152" s="59" t="s">
        <v>50</v>
      </c>
      <c r="V152" s="50"/>
      <c r="W152" s="240">
        <f>V152*K152</f>
        <v>0</v>
      </c>
      <c r="X152" s="240">
        <v>1</v>
      </c>
      <c r="Y152" s="240">
        <f>X152*K152</f>
        <v>17.696</v>
      </c>
      <c r="Z152" s="240">
        <v>0</v>
      </c>
      <c r="AA152" s="241">
        <f>Z152*K152</f>
        <v>0</v>
      </c>
      <c r="AR152" s="25" t="s">
        <v>224</v>
      </c>
      <c r="AT152" s="25" t="s">
        <v>292</v>
      </c>
      <c r="AU152" s="25" t="s">
        <v>95</v>
      </c>
      <c r="AY152" s="25" t="s">
        <v>183</v>
      </c>
      <c r="BE152" s="156">
        <f>IF(U152="základní",N152,0)</f>
        <v>0</v>
      </c>
      <c r="BF152" s="156">
        <f>IF(U152="snížená",N152,0)</f>
        <v>0</v>
      </c>
      <c r="BG152" s="156">
        <f>IF(U152="zákl. přenesená",N152,0)</f>
        <v>0</v>
      </c>
      <c r="BH152" s="156">
        <f>IF(U152="sníž. přenesená",N152,0)</f>
        <v>0</v>
      </c>
      <c r="BI152" s="156">
        <f>IF(U152="nulová",N152,0)</f>
        <v>0</v>
      </c>
      <c r="BJ152" s="25" t="s">
        <v>25</v>
      </c>
      <c r="BK152" s="156">
        <f>ROUND(L152*K152,2)</f>
        <v>0</v>
      </c>
      <c r="BL152" s="25" t="s">
        <v>188</v>
      </c>
      <c r="BM152" s="25" t="s">
        <v>716</v>
      </c>
    </row>
    <row r="153" spans="2:51" s="11" customFormat="1" ht="16.5" customHeight="1">
      <c r="B153" s="242"/>
      <c r="C153" s="243"/>
      <c r="D153" s="243"/>
      <c r="E153" s="244" t="s">
        <v>23</v>
      </c>
      <c r="F153" s="245" t="s">
        <v>717</v>
      </c>
      <c r="G153" s="246"/>
      <c r="H153" s="246"/>
      <c r="I153" s="246"/>
      <c r="J153" s="243"/>
      <c r="K153" s="247">
        <v>17.696</v>
      </c>
      <c r="L153" s="243"/>
      <c r="M153" s="243"/>
      <c r="N153" s="243"/>
      <c r="O153" s="243"/>
      <c r="P153" s="243"/>
      <c r="Q153" s="243"/>
      <c r="R153" s="248"/>
      <c r="T153" s="249"/>
      <c r="U153" s="243"/>
      <c r="V153" s="243"/>
      <c r="W153" s="243"/>
      <c r="X153" s="243"/>
      <c r="Y153" s="243"/>
      <c r="Z153" s="243"/>
      <c r="AA153" s="250"/>
      <c r="AT153" s="251" t="s">
        <v>191</v>
      </c>
      <c r="AU153" s="251" t="s">
        <v>95</v>
      </c>
      <c r="AV153" s="11" t="s">
        <v>95</v>
      </c>
      <c r="AW153" s="11" t="s">
        <v>41</v>
      </c>
      <c r="AX153" s="11" t="s">
        <v>25</v>
      </c>
      <c r="AY153" s="251" t="s">
        <v>183</v>
      </c>
    </row>
    <row r="154" spans="2:63" s="10" customFormat="1" ht="29.85" customHeight="1">
      <c r="B154" s="218"/>
      <c r="C154" s="219"/>
      <c r="D154" s="228" t="s">
        <v>686</v>
      </c>
      <c r="E154" s="228"/>
      <c r="F154" s="228"/>
      <c r="G154" s="228"/>
      <c r="H154" s="228"/>
      <c r="I154" s="228"/>
      <c r="J154" s="228"/>
      <c r="K154" s="228"/>
      <c r="L154" s="228"/>
      <c r="M154" s="228"/>
      <c r="N154" s="229">
        <f>BK154</f>
        <v>0</v>
      </c>
      <c r="O154" s="230"/>
      <c r="P154" s="230"/>
      <c r="Q154" s="230"/>
      <c r="R154" s="221"/>
      <c r="T154" s="222"/>
      <c r="U154" s="219"/>
      <c r="V154" s="219"/>
      <c r="W154" s="223">
        <f>SUM(W155:W156)</f>
        <v>0</v>
      </c>
      <c r="X154" s="219"/>
      <c r="Y154" s="223">
        <f>SUM(Y155:Y156)</f>
        <v>84.74976</v>
      </c>
      <c r="Z154" s="219"/>
      <c r="AA154" s="224">
        <f>SUM(AA155:AA156)</f>
        <v>0</v>
      </c>
      <c r="AR154" s="225" t="s">
        <v>25</v>
      </c>
      <c r="AT154" s="226" t="s">
        <v>84</v>
      </c>
      <c r="AU154" s="226" t="s">
        <v>25</v>
      </c>
      <c r="AY154" s="225" t="s">
        <v>183</v>
      </c>
      <c r="BK154" s="227">
        <f>SUM(BK155:BK156)</f>
        <v>0</v>
      </c>
    </row>
    <row r="155" spans="2:65" s="1" customFormat="1" ht="38.25" customHeight="1">
      <c r="B155" s="49"/>
      <c r="C155" s="231" t="s">
        <v>212</v>
      </c>
      <c r="D155" s="231" t="s">
        <v>184</v>
      </c>
      <c r="E155" s="232" t="s">
        <v>718</v>
      </c>
      <c r="F155" s="233" t="s">
        <v>719</v>
      </c>
      <c r="G155" s="233"/>
      <c r="H155" s="233"/>
      <c r="I155" s="233"/>
      <c r="J155" s="234" t="s">
        <v>187</v>
      </c>
      <c r="K155" s="235">
        <v>39.236</v>
      </c>
      <c r="L155" s="236">
        <v>0</v>
      </c>
      <c r="M155" s="237"/>
      <c r="N155" s="238">
        <f>ROUND(L155*K155,2)</f>
        <v>0</v>
      </c>
      <c r="O155" s="238"/>
      <c r="P155" s="238"/>
      <c r="Q155" s="238"/>
      <c r="R155" s="51"/>
      <c r="T155" s="239" t="s">
        <v>23</v>
      </c>
      <c r="U155" s="59" t="s">
        <v>50</v>
      </c>
      <c r="V155" s="50"/>
      <c r="W155" s="240">
        <f>V155*K155</f>
        <v>0</v>
      </c>
      <c r="X155" s="240">
        <v>2.16</v>
      </c>
      <c r="Y155" s="240">
        <f>X155*K155</f>
        <v>84.74976</v>
      </c>
      <c r="Z155" s="240">
        <v>0</v>
      </c>
      <c r="AA155" s="241">
        <f>Z155*K155</f>
        <v>0</v>
      </c>
      <c r="AR155" s="25" t="s">
        <v>188</v>
      </c>
      <c r="AT155" s="25" t="s">
        <v>184</v>
      </c>
      <c r="AU155" s="25" t="s">
        <v>95</v>
      </c>
      <c r="AY155" s="25" t="s">
        <v>183</v>
      </c>
      <c r="BE155" s="156">
        <f>IF(U155="základní",N155,0)</f>
        <v>0</v>
      </c>
      <c r="BF155" s="156">
        <f>IF(U155="snížená",N155,0)</f>
        <v>0</v>
      </c>
      <c r="BG155" s="156">
        <f>IF(U155="zákl. přenesená",N155,0)</f>
        <v>0</v>
      </c>
      <c r="BH155" s="156">
        <f>IF(U155="sníž. přenesená",N155,0)</f>
        <v>0</v>
      </c>
      <c r="BI155" s="156">
        <f>IF(U155="nulová",N155,0)</f>
        <v>0</v>
      </c>
      <c r="BJ155" s="25" t="s">
        <v>25</v>
      </c>
      <c r="BK155" s="156">
        <f>ROUND(L155*K155,2)</f>
        <v>0</v>
      </c>
      <c r="BL155" s="25" t="s">
        <v>188</v>
      </c>
      <c r="BM155" s="25" t="s">
        <v>720</v>
      </c>
    </row>
    <row r="156" spans="2:51" s="11" customFormat="1" ht="16.5" customHeight="1">
      <c r="B156" s="242"/>
      <c r="C156" s="243"/>
      <c r="D156" s="243"/>
      <c r="E156" s="244" t="s">
        <v>23</v>
      </c>
      <c r="F156" s="245" t="s">
        <v>721</v>
      </c>
      <c r="G156" s="246"/>
      <c r="H156" s="246"/>
      <c r="I156" s="246"/>
      <c r="J156" s="243"/>
      <c r="K156" s="247">
        <v>39.236</v>
      </c>
      <c r="L156" s="243"/>
      <c r="M156" s="243"/>
      <c r="N156" s="243"/>
      <c r="O156" s="243"/>
      <c r="P156" s="243"/>
      <c r="Q156" s="243"/>
      <c r="R156" s="248"/>
      <c r="T156" s="249"/>
      <c r="U156" s="243"/>
      <c r="V156" s="243"/>
      <c r="W156" s="243"/>
      <c r="X156" s="243"/>
      <c r="Y156" s="243"/>
      <c r="Z156" s="243"/>
      <c r="AA156" s="250"/>
      <c r="AT156" s="251" t="s">
        <v>191</v>
      </c>
      <c r="AU156" s="251" t="s">
        <v>95</v>
      </c>
      <c r="AV156" s="11" t="s">
        <v>95</v>
      </c>
      <c r="AW156" s="11" t="s">
        <v>41</v>
      </c>
      <c r="AX156" s="11" t="s">
        <v>25</v>
      </c>
      <c r="AY156" s="251" t="s">
        <v>183</v>
      </c>
    </row>
    <row r="157" spans="2:63" s="10" customFormat="1" ht="29.85" customHeight="1">
      <c r="B157" s="218"/>
      <c r="C157" s="219"/>
      <c r="D157" s="228" t="s">
        <v>687</v>
      </c>
      <c r="E157" s="228"/>
      <c r="F157" s="228"/>
      <c r="G157" s="228"/>
      <c r="H157" s="228"/>
      <c r="I157" s="228"/>
      <c r="J157" s="228"/>
      <c r="K157" s="228"/>
      <c r="L157" s="228"/>
      <c r="M157" s="228"/>
      <c r="N157" s="229">
        <f>BK157</f>
        <v>0</v>
      </c>
      <c r="O157" s="230"/>
      <c r="P157" s="230"/>
      <c r="Q157" s="230"/>
      <c r="R157" s="221"/>
      <c r="T157" s="222"/>
      <c r="U157" s="219"/>
      <c r="V157" s="219"/>
      <c r="W157" s="223">
        <f>SUM(W158:W169)</f>
        <v>0</v>
      </c>
      <c r="X157" s="219"/>
      <c r="Y157" s="223">
        <f>SUM(Y158:Y169)</f>
        <v>3.2631711</v>
      </c>
      <c r="Z157" s="219"/>
      <c r="AA157" s="224">
        <f>SUM(AA158:AA169)</f>
        <v>0</v>
      </c>
      <c r="AR157" s="225" t="s">
        <v>25</v>
      </c>
      <c r="AT157" s="226" t="s">
        <v>84</v>
      </c>
      <c r="AU157" s="226" t="s">
        <v>25</v>
      </c>
      <c r="AY157" s="225" t="s">
        <v>183</v>
      </c>
      <c r="BK157" s="227">
        <f>SUM(BK158:BK169)</f>
        <v>0</v>
      </c>
    </row>
    <row r="158" spans="2:65" s="1" customFormat="1" ht="25.5" customHeight="1">
      <c r="B158" s="49"/>
      <c r="C158" s="231" t="s">
        <v>219</v>
      </c>
      <c r="D158" s="231" t="s">
        <v>184</v>
      </c>
      <c r="E158" s="232" t="s">
        <v>722</v>
      </c>
      <c r="F158" s="233" t="s">
        <v>723</v>
      </c>
      <c r="G158" s="233"/>
      <c r="H158" s="233"/>
      <c r="I158" s="233"/>
      <c r="J158" s="234" t="s">
        <v>187</v>
      </c>
      <c r="K158" s="235">
        <v>0.135</v>
      </c>
      <c r="L158" s="236">
        <v>0</v>
      </c>
      <c r="M158" s="237"/>
      <c r="N158" s="238">
        <f>ROUND(L158*K158,2)</f>
        <v>0</v>
      </c>
      <c r="O158" s="238"/>
      <c r="P158" s="238"/>
      <c r="Q158" s="238"/>
      <c r="R158" s="51"/>
      <c r="T158" s="239" t="s">
        <v>23</v>
      </c>
      <c r="U158" s="59" t="s">
        <v>50</v>
      </c>
      <c r="V158" s="50"/>
      <c r="W158" s="240">
        <f>V158*K158</f>
        <v>0</v>
      </c>
      <c r="X158" s="240">
        <v>1.8775</v>
      </c>
      <c r="Y158" s="240">
        <f>X158*K158</f>
        <v>0.25346250000000003</v>
      </c>
      <c r="Z158" s="240">
        <v>0</v>
      </c>
      <c r="AA158" s="241">
        <f>Z158*K158</f>
        <v>0</v>
      </c>
      <c r="AR158" s="25" t="s">
        <v>188</v>
      </c>
      <c r="AT158" s="25" t="s">
        <v>184</v>
      </c>
      <c r="AU158" s="25" t="s">
        <v>95</v>
      </c>
      <c r="AY158" s="25" t="s">
        <v>183</v>
      </c>
      <c r="BE158" s="156">
        <f>IF(U158="základní",N158,0)</f>
        <v>0</v>
      </c>
      <c r="BF158" s="156">
        <f>IF(U158="snížená",N158,0)</f>
        <v>0</v>
      </c>
      <c r="BG158" s="156">
        <f>IF(U158="zákl. přenesená",N158,0)</f>
        <v>0</v>
      </c>
      <c r="BH158" s="156">
        <f>IF(U158="sníž. přenesená",N158,0)</f>
        <v>0</v>
      </c>
      <c r="BI158" s="156">
        <f>IF(U158="nulová",N158,0)</f>
        <v>0</v>
      </c>
      <c r="BJ158" s="25" t="s">
        <v>25</v>
      </c>
      <c r="BK158" s="156">
        <f>ROUND(L158*K158,2)</f>
        <v>0</v>
      </c>
      <c r="BL158" s="25" t="s">
        <v>188</v>
      </c>
      <c r="BM158" s="25" t="s">
        <v>724</v>
      </c>
    </row>
    <row r="159" spans="2:51" s="12" customFormat="1" ht="16.5" customHeight="1">
      <c r="B159" s="252"/>
      <c r="C159" s="253"/>
      <c r="D159" s="253"/>
      <c r="E159" s="254" t="s">
        <v>23</v>
      </c>
      <c r="F159" s="255" t="s">
        <v>725</v>
      </c>
      <c r="G159" s="256"/>
      <c r="H159" s="256"/>
      <c r="I159" s="256"/>
      <c r="J159" s="253"/>
      <c r="K159" s="254" t="s">
        <v>23</v>
      </c>
      <c r="L159" s="253"/>
      <c r="M159" s="253"/>
      <c r="N159" s="253"/>
      <c r="O159" s="253"/>
      <c r="P159" s="253"/>
      <c r="Q159" s="253"/>
      <c r="R159" s="257"/>
      <c r="T159" s="258"/>
      <c r="U159" s="253"/>
      <c r="V159" s="253"/>
      <c r="W159" s="253"/>
      <c r="X159" s="253"/>
      <c r="Y159" s="253"/>
      <c r="Z159" s="253"/>
      <c r="AA159" s="259"/>
      <c r="AT159" s="260" t="s">
        <v>191</v>
      </c>
      <c r="AU159" s="260" t="s">
        <v>95</v>
      </c>
      <c r="AV159" s="12" t="s">
        <v>25</v>
      </c>
      <c r="AW159" s="12" t="s">
        <v>41</v>
      </c>
      <c r="AX159" s="12" t="s">
        <v>85</v>
      </c>
      <c r="AY159" s="260" t="s">
        <v>183</v>
      </c>
    </row>
    <row r="160" spans="2:51" s="11" customFormat="1" ht="16.5" customHeight="1">
      <c r="B160" s="242"/>
      <c r="C160" s="243"/>
      <c r="D160" s="243"/>
      <c r="E160" s="244" t="s">
        <v>23</v>
      </c>
      <c r="F160" s="261" t="s">
        <v>726</v>
      </c>
      <c r="G160" s="243"/>
      <c r="H160" s="243"/>
      <c r="I160" s="243"/>
      <c r="J160" s="243"/>
      <c r="K160" s="247">
        <v>0.135</v>
      </c>
      <c r="L160" s="243"/>
      <c r="M160" s="243"/>
      <c r="N160" s="243"/>
      <c r="O160" s="243"/>
      <c r="P160" s="243"/>
      <c r="Q160" s="243"/>
      <c r="R160" s="248"/>
      <c r="T160" s="249"/>
      <c r="U160" s="243"/>
      <c r="V160" s="243"/>
      <c r="W160" s="243"/>
      <c r="X160" s="243"/>
      <c r="Y160" s="243"/>
      <c r="Z160" s="243"/>
      <c r="AA160" s="250"/>
      <c r="AT160" s="251" t="s">
        <v>191</v>
      </c>
      <c r="AU160" s="251" t="s">
        <v>95</v>
      </c>
      <c r="AV160" s="11" t="s">
        <v>95</v>
      </c>
      <c r="AW160" s="11" t="s">
        <v>41</v>
      </c>
      <c r="AX160" s="11" t="s">
        <v>85</v>
      </c>
      <c r="AY160" s="251" t="s">
        <v>183</v>
      </c>
    </row>
    <row r="161" spans="2:51" s="13" customFormat="1" ht="16.5" customHeight="1">
      <c r="B161" s="262"/>
      <c r="C161" s="263"/>
      <c r="D161" s="263"/>
      <c r="E161" s="264" t="s">
        <v>23</v>
      </c>
      <c r="F161" s="265" t="s">
        <v>218</v>
      </c>
      <c r="G161" s="263"/>
      <c r="H161" s="263"/>
      <c r="I161" s="263"/>
      <c r="J161" s="263"/>
      <c r="K161" s="266">
        <v>0.135</v>
      </c>
      <c r="L161" s="263"/>
      <c r="M161" s="263"/>
      <c r="N161" s="263"/>
      <c r="O161" s="263"/>
      <c r="P161" s="263"/>
      <c r="Q161" s="263"/>
      <c r="R161" s="267"/>
      <c r="T161" s="268"/>
      <c r="U161" s="263"/>
      <c r="V161" s="263"/>
      <c r="W161" s="263"/>
      <c r="X161" s="263"/>
      <c r="Y161" s="263"/>
      <c r="Z161" s="263"/>
      <c r="AA161" s="269"/>
      <c r="AT161" s="270" t="s">
        <v>191</v>
      </c>
      <c r="AU161" s="270" t="s">
        <v>95</v>
      </c>
      <c r="AV161" s="13" t="s">
        <v>188</v>
      </c>
      <c r="AW161" s="13" t="s">
        <v>41</v>
      </c>
      <c r="AX161" s="13" t="s">
        <v>25</v>
      </c>
      <c r="AY161" s="270" t="s">
        <v>183</v>
      </c>
    </row>
    <row r="162" spans="2:65" s="1" customFormat="1" ht="25.5" customHeight="1">
      <c r="B162" s="49"/>
      <c r="C162" s="231" t="s">
        <v>224</v>
      </c>
      <c r="D162" s="231" t="s">
        <v>184</v>
      </c>
      <c r="E162" s="232" t="s">
        <v>727</v>
      </c>
      <c r="F162" s="233" t="s">
        <v>728</v>
      </c>
      <c r="G162" s="233"/>
      <c r="H162" s="233"/>
      <c r="I162" s="233"/>
      <c r="J162" s="234" t="s">
        <v>187</v>
      </c>
      <c r="K162" s="235">
        <v>1.56</v>
      </c>
      <c r="L162" s="236">
        <v>0</v>
      </c>
      <c r="M162" s="237"/>
      <c r="N162" s="238">
        <f>ROUND(L162*K162,2)</f>
        <v>0</v>
      </c>
      <c r="O162" s="238"/>
      <c r="P162" s="238"/>
      <c r="Q162" s="238"/>
      <c r="R162" s="51"/>
      <c r="T162" s="239" t="s">
        <v>23</v>
      </c>
      <c r="U162" s="59" t="s">
        <v>50</v>
      </c>
      <c r="V162" s="50"/>
      <c r="W162" s="240">
        <f>V162*K162</f>
        <v>0</v>
      </c>
      <c r="X162" s="240">
        <v>1.8775</v>
      </c>
      <c r="Y162" s="240">
        <f>X162*K162</f>
        <v>2.9289</v>
      </c>
      <c r="Z162" s="240">
        <v>0</v>
      </c>
      <c r="AA162" s="241">
        <f>Z162*K162</f>
        <v>0</v>
      </c>
      <c r="AR162" s="25" t="s">
        <v>188</v>
      </c>
      <c r="AT162" s="25" t="s">
        <v>184</v>
      </c>
      <c r="AU162" s="25" t="s">
        <v>95</v>
      </c>
      <c r="AY162" s="25" t="s">
        <v>183</v>
      </c>
      <c r="BE162" s="156">
        <f>IF(U162="základní",N162,0)</f>
        <v>0</v>
      </c>
      <c r="BF162" s="156">
        <f>IF(U162="snížená",N162,0)</f>
        <v>0</v>
      </c>
      <c r="BG162" s="156">
        <f>IF(U162="zákl. přenesená",N162,0)</f>
        <v>0</v>
      </c>
      <c r="BH162" s="156">
        <f>IF(U162="sníž. přenesená",N162,0)</f>
        <v>0</v>
      </c>
      <c r="BI162" s="156">
        <f>IF(U162="nulová",N162,0)</f>
        <v>0</v>
      </c>
      <c r="BJ162" s="25" t="s">
        <v>25</v>
      </c>
      <c r="BK162" s="156">
        <f>ROUND(L162*K162,2)</f>
        <v>0</v>
      </c>
      <c r="BL162" s="25" t="s">
        <v>188</v>
      </c>
      <c r="BM162" s="25" t="s">
        <v>729</v>
      </c>
    </row>
    <row r="163" spans="2:51" s="12" customFormat="1" ht="16.5" customHeight="1">
      <c r="B163" s="252"/>
      <c r="C163" s="253"/>
      <c r="D163" s="253"/>
      <c r="E163" s="254" t="s">
        <v>23</v>
      </c>
      <c r="F163" s="255" t="s">
        <v>730</v>
      </c>
      <c r="G163" s="256"/>
      <c r="H163" s="256"/>
      <c r="I163" s="256"/>
      <c r="J163" s="253"/>
      <c r="K163" s="254" t="s">
        <v>23</v>
      </c>
      <c r="L163" s="253"/>
      <c r="M163" s="253"/>
      <c r="N163" s="253"/>
      <c r="O163" s="253"/>
      <c r="P163" s="253"/>
      <c r="Q163" s="253"/>
      <c r="R163" s="257"/>
      <c r="T163" s="258"/>
      <c r="U163" s="253"/>
      <c r="V163" s="253"/>
      <c r="W163" s="253"/>
      <c r="X163" s="253"/>
      <c r="Y163" s="253"/>
      <c r="Z163" s="253"/>
      <c r="AA163" s="259"/>
      <c r="AT163" s="260" t="s">
        <v>191</v>
      </c>
      <c r="AU163" s="260" t="s">
        <v>95</v>
      </c>
      <c r="AV163" s="12" t="s">
        <v>25</v>
      </c>
      <c r="AW163" s="12" t="s">
        <v>41</v>
      </c>
      <c r="AX163" s="12" t="s">
        <v>85</v>
      </c>
      <c r="AY163" s="260" t="s">
        <v>183</v>
      </c>
    </row>
    <row r="164" spans="2:51" s="11" customFormat="1" ht="16.5" customHeight="1">
      <c r="B164" s="242"/>
      <c r="C164" s="243"/>
      <c r="D164" s="243"/>
      <c r="E164" s="244" t="s">
        <v>23</v>
      </c>
      <c r="F164" s="261" t="s">
        <v>731</v>
      </c>
      <c r="G164" s="243"/>
      <c r="H164" s="243"/>
      <c r="I164" s="243"/>
      <c r="J164" s="243"/>
      <c r="K164" s="247">
        <v>1.56</v>
      </c>
      <c r="L164" s="243"/>
      <c r="M164" s="243"/>
      <c r="N164" s="243"/>
      <c r="O164" s="243"/>
      <c r="P164" s="243"/>
      <c r="Q164" s="243"/>
      <c r="R164" s="248"/>
      <c r="T164" s="249"/>
      <c r="U164" s="243"/>
      <c r="V164" s="243"/>
      <c r="W164" s="243"/>
      <c r="X164" s="243"/>
      <c r="Y164" s="243"/>
      <c r="Z164" s="243"/>
      <c r="AA164" s="250"/>
      <c r="AT164" s="251" t="s">
        <v>191</v>
      </c>
      <c r="AU164" s="251" t="s">
        <v>95</v>
      </c>
      <c r="AV164" s="11" t="s">
        <v>95</v>
      </c>
      <c r="AW164" s="11" t="s">
        <v>41</v>
      </c>
      <c r="AX164" s="11" t="s">
        <v>25</v>
      </c>
      <c r="AY164" s="251" t="s">
        <v>183</v>
      </c>
    </row>
    <row r="165" spans="2:65" s="1" customFormat="1" ht="25.5" customHeight="1">
      <c r="B165" s="49"/>
      <c r="C165" s="231" t="s">
        <v>228</v>
      </c>
      <c r="D165" s="231" t="s">
        <v>184</v>
      </c>
      <c r="E165" s="232" t="s">
        <v>732</v>
      </c>
      <c r="F165" s="233" t="s">
        <v>733</v>
      </c>
      <c r="G165" s="233"/>
      <c r="H165" s="233"/>
      <c r="I165" s="233"/>
      <c r="J165" s="234" t="s">
        <v>202</v>
      </c>
      <c r="K165" s="235">
        <v>0.03</v>
      </c>
      <c r="L165" s="236">
        <v>0</v>
      </c>
      <c r="M165" s="237"/>
      <c r="N165" s="238">
        <f>ROUND(L165*K165,2)</f>
        <v>0</v>
      </c>
      <c r="O165" s="238"/>
      <c r="P165" s="238"/>
      <c r="Q165" s="238"/>
      <c r="R165" s="51"/>
      <c r="T165" s="239" t="s">
        <v>23</v>
      </c>
      <c r="U165" s="59" t="s">
        <v>50</v>
      </c>
      <c r="V165" s="50"/>
      <c r="W165" s="240">
        <f>V165*K165</f>
        <v>0</v>
      </c>
      <c r="X165" s="240">
        <v>1.09</v>
      </c>
      <c r="Y165" s="240">
        <f>X165*K165</f>
        <v>0.0327</v>
      </c>
      <c r="Z165" s="240">
        <v>0</v>
      </c>
      <c r="AA165" s="241">
        <f>Z165*K165</f>
        <v>0</v>
      </c>
      <c r="AR165" s="25" t="s">
        <v>188</v>
      </c>
      <c r="AT165" s="25" t="s">
        <v>184</v>
      </c>
      <c r="AU165" s="25" t="s">
        <v>95</v>
      </c>
      <c r="AY165" s="25" t="s">
        <v>183</v>
      </c>
      <c r="BE165" s="156">
        <f>IF(U165="základní",N165,0)</f>
        <v>0</v>
      </c>
      <c r="BF165" s="156">
        <f>IF(U165="snížená",N165,0)</f>
        <v>0</v>
      </c>
      <c r="BG165" s="156">
        <f>IF(U165="zákl. přenesená",N165,0)</f>
        <v>0</v>
      </c>
      <c r="BH165" s="156">
        <f>IF(U165="sníž. přenesená",N165,0)</f>
        <v>0</v>
      </c>
      <c r="BI165" s="156">
        <f>IF(U165="nulová",N165,0)</f>
        <v>0</v>
      </c>
      <c r="BJ165" s="25" t="s">
        <v>25</v>
      </c>
      <c r="BK165" s="156">
        <f>ROUND(L165*K165,2)</f>
        <v>0</v>
      </c>
      <c r="BL165" s="25" t="s">
        <v>188</v>
      </c>
      <c r="BM165" s="25" t="s">
        <v>734</v>
      </c>
    </row>
    <row r="166" spans="2:51" s="12" customFormat="1" ht="16.5" customHeight="1">
      <c r="B166" s="252"/>
      <c r="C166" s="253"/>
      <c r="D166" s="253"/>
      <c r="E166" s="254" t="s">
        <v>23</v>
      </c>
      <c r="F166" s="255" t="s">
        <v>735</v>
      </c>
      <c r="G166" s="256"/>
      <c r="H166" s="256"/>
      <c r="I166" s="256"/>
      <c r="J166" s="253"/>
      <c r="K166" s="254" t="s">
        <v>23</v>
      </c>
      <c r="L166" s="253"/>
      <c r="M166" s="253"/>
      <c r="N166" s="253"/>
      <c r="O166" s="253"/>
      <c r="P166" s="253"/>
      <c r="Q166" s="253"/>
      <c r="R166" s="257"/>
      <c r="T166" s="258"/>
      <c r="U166" s="253"/>
      <c r="V166" s="253"/>
      <c r="W166" s="253"/>
      <c r="X166" s="253"/>
      <c r="Y166" s="253"/>
      <c r="Z166" s="253"/>
      <c r="AA166" s="259"/>
      <c r="AT166" s="260" t="s">
        <v>191</v>
      </c>
      <c r="AU166" s="260" t="s">
        <v>95</v>
      </c>
      <c r="AV166" s="12" t="s">
        <v>25</v>
      </c>
      <c r="AW166" s="12" t="s">
        <v>41</v>
      </c>
      <c r="AX166" s="12" t="s">
        <v>85</v>
      </c>
      <c r="AY166" s="260" t="s">
        <v>183</v>
      </c>
    </row>
    <row r="167" spans="2:51" s="11" customFormat="1" ht="16.5" customHeight="1">
      <c r="B167" s="242"/>
      <c r="C167" s="243"/>
      <c r="D167" s="243"/>
      <c r="E167" s="244" t="s">
        <v>23</v>
      </c>
      <c r="F167" s="261" t="s">
        <v>736</v>
      </c>
      <c r="G167" s="243"/>
      <c r="H167" s="243"/>
      <c r="I167" s="243"/>
      <c r="J167" s="243"/>
      <c r="K167" s="247">
        <v>0.03</v>
      </c>
      <c r="L167" s="243"/>
      <c r="M167" s="243"/>
      <c r="N167" s="243"/>
      <c r="O167" s="243"/>
      <c r="P167" s="243"/>
      <c r="Q167" s="243"/>
      <c r="R167" s="248"/>
      <c r="T167" s="249"/>
      <c r="U167" s="243"/>
      <c r="V167" s="243"/>
      <c r="W167" s="243"/>
      <c r="X167" s="243"/>
      <c r="Y167" s="243"/>
      <c r="Z167" s="243"/>
      <c r="AA167" s="250"/>
      <c r="AT167" s="251" t="s">
        <v>191</v>
      </c>
      <c r="AU167" s="251" t="s">
        <v>95</v>
      </c>
      <c r="AV167" s="11" t="s">
        <v>95</v>
      </c>
      <c r="AW167" s="11" t="s">
        <v>41</v>
      </c>
      <c r="AX167" s="11" t="s">
        <v>25</v>
      </c>
      <c r="AY167" s="251" t="s">
        <v>183</v>
      </c>
    </row>
    <row r="168" spans="2:65" s="1" customFormat="1" ht="25.5" customHeight="1">
      <c r="B168" s="49"/>
      <c r="C168" s="231" t="s">
        <v>30</v>
      </c>
      <c r="D168" s="231" t="s">
        <v>184</v>
      </c>
      <c r="E168" s="232" t="s">
        <v>737</v>
      </c>
      <c r="F168" s="233" t="s">
        <v>738</v>
      </c>
      <c r="G168" s="233"/>
      <c r="H168" s="233"/>
      <c r="I168" s="233"/>
      <c r="J168" s="234" t="s">
        <v>194</v>
      </c>
      <c r="K168" s="235">
        <v>0.27</v>
      </c>
      <c r="L168" s="236">
        <v>0</v>
      </c>
      <c r="M168" s="237"/>
      <c r="N168" s="238">
        <f>ROUND(L168*K168,2)</f>
        <v>0</v>
      </c>
      <c r="O168" s="238"/>
      <c r="P168" s="238"/>
      <c r="Q168" s="238"/>
      <c r="R168" s="51"/>
      <c r="T168" s="239" t="s">
        <v>23</v>
      </c>
      <c r="U168" s="59" t="s">
        <v>50</v>
      </c>
      <c r="V168" s="50"/>
      <c r="W168" s="240">
        <f>V168*K168</f>
        <v>0</v>
      </c>
      <c r="X168" s="240">
        <v>0.17818</v>
      </c>
      <c r="Y168" s="240">
        <f>X168*K168</f>
        <v>0.0481086</v>
      </c>
      <c r="Z168" s="240">
        <v>0</v>
      </c>
      <c r="AA168" s="241">
        <f>Z168*K168</f>
        <v>0</v>
      </c>
      <c r="AR168" s="25" t="s">
        <v>188</v>
      </c>
      <c r="AT168" s="25" t="s">
        <v>184</v>
      </c>
      <c r="AU168" s="25" t="s">
        <v>95</v>
      </c>
      <c r="AY168" s="25" t="s">
        <v>183</v>
      </c>
      <c r="BE168" s="156">
        <f>IF(U168="základní",N168,0)</f>
        <v>0</v>
      </c>
      <c r="BF168" s="156">
        <f>IF(U168="snížená",N168,0)</f>
        <v>0</v>
      </c>
      <c r="BG168" s="156">
        <f>IF(U168="zákl. přenesená",N168,0)</f>
        <v>0</v>
      </c>
      <c r="BH168" s="156">
        <f>IF(U168="sníž. přenesená",N168,0)</f>
        <v>0</v>
      </c>
      <c r="BI168" s="156">
        <f>IF(U168="nulová",N168,0)</f>
        <v>0</v>
      </c>
      <c r="BJ168" s="25" t="s">
        <v>25</v>
      </c>
      <c r="BK168" s="156">
        <f>ROUND(L168*K168,2)</f>
        <v>0</v>
      </c>
      <c r="BL168" s="25" t="s">
        <v>188</v>
      </c>
      <c r="BM168" s="25" t="s">
        <v>739</v>
      </c>
    </row>
    <row r="169" spans="2:51" s="11" customFormat="1" ht="16.5" customHeight="1">
      <c r="B169" s="242"/>
      <c r="C169" s="243"/>
      <c r="D169" s="243"/>
      <c r="E169" s="244" t="s">
        <v>23</v>
      </c>
      <c r="F169" s="245" t="s">
        <v>740</v>
      </c>
      <c r="G169" s="246"/>
      <c r="H169" s="246"/>
      <c r="I169" s="246"/>
      <c r="J169" s="243"/>
      <c r="K169" s="247">
        <v>0.27</v>
      </c>
      <c r="L169" s="243"/>
      <c r="M169" s="243"/>
      <c r="N169" s="243"/>
      <c r="O169" s="243"/>
      <c r="P169" s="243"/>
      <c r="Q169" s="243"/>
      <c r="R169" s="248"/>
      <c r="T169" s="249"/>
      <c r="U169" s="243"/>
      <c r="V169" s="243"/>
      <c r="W169" s="243"/>
      <c r="X169" s="243"/>
      <c r="Y169" s="243"/>
      <c r="Z169" s="243"/>
      <c r="AA169" s="250"/>
      <c r="AT169" s="251" t="s">
        <v>191</v>
      </c>
      <c r="AU169" s="251" t="s">
        <v>95</v>
      </c>
      <c r="AV169" s="11" t="s">
        <v>95</v>
      </c>
      <c r="AW169" s="11" t="s">
        <v>41</v>
      </c>
      <c r="AX169" s="11" t="s">
        <v>25</v>
      </c>
      <c r="AY169" s="251" t="s">
        <v>183</v>
      </c>
    </row>
    <row r="170" spans="2:63" s="10" customFormat="1" ht="29.85" customHeight="1">
      <c r="B170" s="218"/>
      <c r="C170" s="219"/>
      <c r="D170" s="228" t="s">
        <v>148</v>
      </c>
      <c r="E170" s="228"/>
      <c r="F170" s="228"/>
      <c r="G170" s="228"/>
      <c r="H170" s="228"/>
      <c r="I170" s="228"/>
      <c r="J170" s="228"/>
      <c r="K170" s="228"/>
      <c r="L170" s="228"/>
      <c r="M170" s="228"/>
      <c r="N170" s="229">
        <f>BK170</f>
        <v>0</v>
      </c>
      <c r="O170" s="230"/>
      <c r="P170" s="230"/>
      <c r="Q170" s="230"/>
      <c r="R170" s="221"/>
      <c r="T170" s="222"/>
      <c r="U170" s="219"/>
      <c r="V170" s="219"/>
      <c r="W170" s="223">
        <f>SUM(W171:W177)</f>
        <v>0</v>
      </c>
      <c r="X170" s="219"/>
      <c r="Y170" s="223">
        <f>SUM(Y171:Y177)</f>
        <v>1.0712549999999998</v>
      </c>
      <c r="Z170" s="219"/>
      <c r="AA170" s="224">
        <f>SUM(AA171:AA177)</f>
        <v>0</v>
      </c>
      <c r="AR170" s="225" t="s">
        <v>25</v>
      </c>
      <c r="AT170" s="226" t="s">
        <v>84</v>
      </c>
      <c r="AU170" s="226" t="s">
        <v>25</v>
      </c>
      <c r="AY170" s="225" t="s">
        <v>183</v>
      </c>
      <c r="BK170" s="227">
        <f>SUM(BK171:BK177)</f>
        <v>0</v>
      </c>
    </row>
    <row r="171" spans="2:65" s="1" customFormat="1" ht="25.5" customHeight="1">
      <c r="B171" s="49"/>
      <c r="C171" s="231" t="s">
        <v>237</v>
      </c>
      <c r="D171" s="231" t="s">
        <v>184</v>
      </c>
      <c r="E171" s="232" t="s">
        <v>741</v>
      </c>
      <c r="F171" s="233" t="s">
        <v>742</v>
      </c>
      <c r="G171" s="233"/>
      <c r="H171" s="233"/>
      <c r="I171" s="233"/>
      <c r="J171" s="234" t="s">
        <v>354</v>
      </c>
      <c r="K171" s="235">
        <v>6</v>
      </c>
      <c r="L171" s="236">
        <v>0</v>
      </c>
      <c r="M171" s="237"/>
      <c r="N171" s="238">
        <f>ROUND(L171*K171,2)</f>
        <v>0</v>
      </c>
      <c r="O171" s="238"/>
      <c r="P171" s="238"/>
      <c r="Q171" s="238"/>
      <c r="R171" s="51"/>
      <c r="T171" s="239" t="s">
        <v>23</v>
      </c>
      <c r="U171" s="59" t="s">
        <v>50</v>
      </c>
      <c r="V171" s="50"/>
      <c r="W171" s="240">
        <f>V171*K171</f>
        <v>0</v>
      </c>
      <c r="X171" s="240">
        <v>0.059</v>
      </c>
      <c r="Y171" s="240">
        <f>X171*K171</f>
        <v>0.354</v>
      </c>
      <c r="Z171" s="240">
        <v>0</v>
      </c>
      <c r="AA171" s="241">
        <f>Z171*K171</f>
        <v>0</v>
      </c>
      <c r="AR171" s="25" t="s">
        <v>188</v>
      </c>
      <c r="AT171" s="25" t="s">
        <v>184</v>
      </c>
      <c r="AU171" s="25" t="s">
        <v>95</v>
      </c>
      <c r="AY171" s="25" t="s">
        <v>183</v>
      </c>
      <c r="BE171" s="156">
        <f>IF(U171="základní",N171,0)</f>
        <v>0</v>
      </c>
      <c r="BF171" s="156">
        <f>IF(U171="snížená",N171,0)</f>
        <v>0</v>
      </c>
      <c r="BG171" s="156">
        <f>IF(U171="zákl. přenesená",N171,0)</f>
        <v>0</v>
      </c>
      <c r="BH171" s="156">
        <f>IF(U171="sníž. přenesená",N171,0)</f>
        <v>0</v>
      </c>
      <c r="BI171" s="156">
        <f>IF(U171="nulová",N171,0)</f>
        <v>0</v>
      </c>
      <c r="BJ171" s="25" t="s">
        <v>25</v>
      </c>
      <c r="BK171" s="156">
        <f>ROUND(L171*K171,2)</f>
        <v>0</v>
      </c>
      <c r="BL171" s="25" t="s">
        <v>188</v>
      </c>
      <c r="BM171" s="25" t="s">
        <v>743</v>
      </c>
    </row>
    <row r="172" spans="2:65" s="1" customFormat="1" ht="25.5" customHeight="1">
      <c r="B172" s="49"/>
      <c r="C172" s="231" t="s">
        <v>243</v>
      </c>
      <c r="D172" s="231" t="s">
        <v>184</v>
      </c>
      <c r="E172" s="232" t="s">
        <v>744</v>
      </c>
      <c r="F172" s="233" t="s">
        <v>745</v>
      </c>
      <c r="G172" s="233"/>
      <c r="H172" s="233"/>
      <c r="I172" s="233"/>
      <c r="J172" s="234" t="s">
        <v>262</v>
      </c>
      <c r="K172" s="235">
        <v>20.7</v>
      </c>
      <c r="L172" s="236">
        <v>0</v>
      </c>
      <c r="M172" s="237"/>
      <c r="N172" s="238">
        <f>ROUND(L172*K172,2)</f>
        <v>0</v>
      </c>
      <c r="O172" s="238"/>
      <c r="P172" s="238"/>
      <c r="Q172" s="238"/>
      <c r="R172" s="51"/>
      <c r="T172" s="239" t="s">
        <v>23</v>
      </c>
      <c r="U172" s="59" t="s">
        <v>50</v>
      </c>
      <c r="V172" s="50"/>
      <c r="W172" s="240">
        <f>V172*K172</f>
        <v>0</v>
      </c>
      <c r="X172" s="240">
        <v>0.03465</v>
      </c>
      <c r="Y172" s="240">
        <f>X172*K172</f>
        <v>0.717255</v>
      </c>
      <c r="Z172" s="240">
        <v>0</v>
      </c>
      <c r="AA172" s="241">
        <f>Z172*K172</f>
        <v>0</v>
      </c>
      <c r="AR172" s="25" t="s">
        <v>188</v>
      </c>
      <c r="AT172" s="25" t="s">
        <v>184</v>
      </c>
      <c r="AU172" s="25" t="s">
        <v>95</v>
      </c>
      <c r="AY172" s="25" t="s">
        <v>183</v>
      </c>
      <c r="BE172" s="156">
        <f>IF(U172="základní",N172,0)</f>
        <v>0</v>
      </c>
      <c r="BF172" s="156">
        <f>IF(U172="snížená",N172,0)</f>
        <v>0</v>
      </c>
      <c r="BG172" s="156">
        <f>IF(U172="zákl. přenesená",N172,0)</f>
        <v>0</v>
      </c>
      <c r="BH172" s="156">
        <f>IF(U172="sníž. přenesená",N172,0)</f>
        <v>0</v>
      </c>
      <c r="BI172" s="156">
        <f>IF(U172="nulová",N172,0)</f>
        <v>0</v>
      </c>
      <c r="BJ172" s="25" t="s">
        <v>25</v>
      </c>
      <c r="BK172" s="156">
        <f>ROUND(L172*K172,2)</f>
        <v>0</v>
      </c>
      <c r="BL172" s="25" t="s">
        <v>188</v>
      </c>
      <c r="BM172" s="25" t="s">
        <v>746</v>
      </c>
    </row>
    <row r="173" spans="2:51" s="12" customFormat="1" ht="16.5" customHeight="1">
      <c r="B173" s="252"/>
      <c r="C173" s="253"/>
      <c r="D173" s="253"/>
      <c r="E173" s="254" t="s">
        <v>23</v>
      </c>
      <c r="F173" s="255" t="s">
        <v>747</v>
      </c>
      <c r="G173" s="256"/>
      <c r="H173" s="256"/>
      <c r="I173" s="256"/>
      <c r="J173" s="253"/>
      <c r="K173" s="254" t="s">
        <v>23</v>
      </c>
      <c r="L173" s="253"/>
      <c r="M173" s="253"/>
      <c r="N173" s="253"/>
      <c r="O173" s="253"/>
      <c r="P173" s="253"/>
      <c r="Q173" s="253"/>
      <c r="R173" s="257"/>
      <c r="T173" s="258"/>
      <c r="U173" s="253"/>
      <c r="V173" s="253"/>
      <c r="W173" s="253"/>
      <c r="X173" s="253"/>
      <c r="Y173" s="253"/>
      <c r="Z173" s="253"/>
      <c r="AA173" s="259"/>
      <c r="AT173" s="260" t="s">
        <v>191</v>
      </c>
      <c r="AU173" s="260" t="s">
        <v>95</v>
      </c>
      <c r="AV173" s="12" t="s">
        <v>25</v>
      </c>
      <c r="AW173" s="12" t="s">
        <v>41</v>
      </c>
      <c r="AX173" s="12" t="s">
        <v>85</v>
      </c>
      <c r="AY173" s="260" t="s">
        <v>183</v>
      </c>
    </row>
    <row r="174" spans="2:51" s="11" customFormat="1" ht="16.5" customHeight="1">
      <c r="B174" s="242"/>
      <c r="C174" s="243"/>
      <c r="D174" s="243"/>
      <c r="E174" s="244" t="s">
        <v>23</v>
      </c>
      <c r="F174" s="261" t="s">
        <v>748</v>
      </c>
      <c r="G174" s="243"/>
      <c r="H174" s="243"/>
      <c r="I174" s="243"/>
      <c r="J174" s="243"/>
      <c r="K174" s="247">
        <v>10.7</v>
      </c>
      <c r="L174" s="243"/>
      <c r="M174" s="243"/>
      <c r="N174" s="243"/>
      <c r="O174" s="243"/>
      <c r="P174" s="243"/>
      <c r="Q174" s="243"/>
      <c r="R174" s="248"/>
      <c r="T174" s="249"/>
      <c r="U174" s="243"/>
      <c r="V174" s="243"/>
      <c r="W174" s="243"/>
      <c r="X174" s="243"/>
      <c r="Y174" s="243"/>
      <c r="Z174" s="243"/>
      <c r="AA174" s="250"/>
      <c r="AT174" s="251" t="s">
        <v>191</v>
      </c>
      <c r="AU174" s="251" t="s">
        <v>95</v>
      </c>
      <c r="AV174" s="11" t="s">
        <v>95</v>
      </c>
      <c r="AW174" s="11" t="s">
        <v>41</v>
      </c>
      <c r="AX174" s="11" t="s">
        <v>85</v>
      </c>
      <c r="AY174" s="251" t="s">
        <v>183</v>
      </c>
    </row>
    <row r="175" spans="2:51" s="11" customFormat="1" ht="16.5" customHeight="1">
      <c r="B175" s="242"/>
      <c r="C175" s="243"/>
      <c r="D175" s="243"/>
      <c r="E175" s="244" t="s">
        <v>23</v>
      </c>
      <c r="F175" s="261" t="s">
        <v>749</v>
      </c>
      <c r="G175" s="243"/>
      <c r="H175" s="243"/>
      <c r="I175" s="243"/>
      <c r="J175" s="243"/>
      <c r="K175" s="247">
        <v>3.6</v>
      </c>
      <c r="L175" s="243"/>
      <c r="M175" s="243"/>
      <c r="N175" s="243"/>
      <c r="O175" s="243"/>
      <c r="P175" s="243"/>
      <c r="Q175" s="243"/>
      <c r="R175" s="248"/>
      <c r="T175" s="249"/>
      <c r="U175" s="243"/>
      <c r="V175" s="243"/>
      <c r="W175" s="243"/>
      <c r="X175" s="243"/>
      <c r="Y175" s="243"/>
      <c r="Z175" s="243"/>
      <c r="AA175" s="250"/>
      <c r="AT175" s="251" t="s">
        <v>191</v>
      </c>
      <c r="AU175" s="251" t="s">
        <v>95</v>
      </c>
      <c r="AV175" s="11" t="s">
        <v>95</v>
      </c>
      <c r="AW175" s="11" t="s">
        <v>41</v>
      </c>
      <c r="AX175" s="11" t="s">
        <v>85</v>
      </c>
      <c r="AY175" s="251" t="s">
        <v>183</v>
      </c>
    </row>
    <row r="176" spans="2:51" s="11" customFormat="1" ht="16.5" customHeight="1">
      <c r="B176" s="242"/>
      <c r="C176" s="243"/>
      <c r="D176" s="243"/>
      <c r="E176" s="244" t="s">
        <v>23</v>
      </c>
      <c r="F176" s="261" t="s">
        <v>750</v>
      </c>
      <c r="G176" s="243"/>
      <c r="H176" s="243"/>
      <c r="I176" s="243"/>
      <c r="J176" s="243"/>
      <c r="K176" s="247">
        <v>6.4</v>
      </c>
      <c r="L176" s="243"/>
      <c r="M176" s="243"/>
      <c r="N176" s="243"/>
      <c r="O176" s="243"/>
      <c r="P176" s="243"/>
      <c r="Q176" s="243"/>
      <c r="R176" s="248"/>
      <c r="T176" s="249"/>
      <c r="U176" s="243"/>
      <c r="V176" s="243"/>
      <c r="W176" s="243"/>
      <c r="X176" s="243"/>
      <c r="Y176" s="243"/>
      <c r="Z176" s="243"/>
      <c r="AA176" s="250"/>
      <c r="AT176" s="251" t="s">
        <v>191</v>
      </c>
      <c r="AU176" s="251" t="s">
        <v>95</v>
      </c>
      <c r="AV176" s="11" t="s">
        <v>95</v>
      </c>
      <c r="AW176" s="11" t="s">
        <v>41</v>
      </c>
      <c r="AX176" s="11" t="s">
        <v>85</v>
      </c>
      <c r="AY176" s="251" t="s">
        <v>183</v>
      </c>
    </row>
    <row r="177" spans="2:51" s="13" customFormat="1" ht="16.5" customHeight="1">
      <c r="B177" s="262"/>
      <c r="C177" s="263"/>
      <c r="D177" s="263"/>
      <c r="E177" s="264" t="s">
        <v>23</v>
      </c>
      <c r="F177" s="265" t="s">
        <v>218</v>
      </c>
      <c r="G177" s="263"/>
      <c r="H177" s="263"/>
      <c r="I177" s="263"/>
      <c r="J177" s="263"/>
      <c r="K177" s="266">
        <v>20.7</v>
      </c>
      <c r="L177" s="263"/>
      <c r="M177" s="263"/>
      <c r="N177" s="263"/>
      <c r="O177" s="263"/>
      <c r="P177" s="263"/>
      <c r="Q177" s="263"/>
      <c r="R177" s="267"/>
      <c r="T177" s="268"/>
      <c r="U177" s="263"/>
      <c r="V177" s="263"/>
      <c r="W177" s="263"/>
      <c r="X177" s="263"/>
      <c r="Y177" s="263"/>
      <c r="Z177" s="263"/>
      <c r="AA177" s="269"/>
      <c r="AT177" s="270" t="s">
        <v>191</v>
      </c>
      <c r="AU177" s="270" t="s">
        <v>95</v>
      </c>
      <c r="AV177" s="13" t="s">
        <v>188</v>
      </c>
      <c r="AW177" s="13" t="s">
        <v>41</v>
      </c>
      <c r="AX177" s="13" t="s">
        <v>25</v>
      </c>
      <c r="AY177" s="270" t="s">
        <v>183</v>
      </c>
    </row>
    <row r="178" spans="2:63" s="10" customFormat="1" ht="29.85" customHeight="1">
      <c r="B178" s="218"/>
      <c r="C178" s="219"/>
      <c r="D178" s="228" t="s">
        <v>688</v>
      </c>
      <c r="E178" s="228"/>
      <c r="F178" s="228"/>
      <c r="G178" s="228"/>
      <c r="H178" s="228"/>
      <c r="I178" s="228"/>
      <c r="J178" s="228"/>
      <c r="K178" s="228"/>
      <c r="L178" s="228"/>
      <c r="M178" s="228"/>
      <c r="N178" s="229">
        <f>BK178</f>
        <v>0</v>
      </c>
      <c r="O178" s="230"/>
      <c r="P178" s="230"/>
      <c r="Q178" s="230"/>
      <c r="R178" s="221"/>
      <c r="T178" s="222"/>
      <c r="U178" s="219"/>
      <c r="V178" s="219"/>
      <c r="W178" s="223">
        <f>SUM(W179:W191)</f>
        <v>0</v>
      </c>
      <c r="X178" s="219"/>
      <c r="Y178" s="223">
        <f>SUM(Y179:Y191)</f>
        <v>14.145284199999999</v>
      </c>
      <c r="Z178" s="219"/>
      <c r="AA178" s="224">
        <f>SUM(AA179:AA191)</f>
        <v>0</v>
      </c>
      <c r="AR178" s="225" t="s">
        <v>25</v>
      </c>
      <c r="AT178" s="226" t="s">
        <v>84</v>
      </c>
      <c r="AU178" s="226" t="s">
        <v>25</v>
      </c>
      <c r="AY178" s="225" t="s">
        <v>183</v>
      </c>
      <c r="BK178" s="227">
        <f>SUM(BK179:BK191)</f>
        <v>0</v>
      </c>
    </row>
    <row r="179" spans="2:65" s="1" customFormat="1" ht="25.5" customHeight="1">
      <c r="B179" s="49"/>
      <c r="C179" s="231" t="s">
        <v>248</v>
      </c>
      <c r="D179" s="231" t="s">
        <v>184</v>
      </c>
      <c r="E179" s="232" t="s">
        <v>751</v>
      </c>
      <c r="F179" s="233" t="s">
        <v>752</v>
      </c>
      <c r="G179" s="233"/>
      <c r="H179" s="233"/>
      <c r="I179" s="233"/>
      <c r="J179" s="234" t="s">
        <v>194</v>
      </c>
      <c r="K179" s="235">
        <v>36.866</v>
      </c>
      <c r="L179" s="236">
        <v>0</v>
      </c>
      <c r="M179" s="237"/>
      <c r="N179" s="238">
        <f>ROUND(L179*K179,2)</f>
        <v>0</v>
      </c>
      <c r="O179" s="238"/>
      <c r="P179" s="238"/>
      <c r="Q179" s="238"/>
      <c r="R179" s="51"/>
      <c r="T179" s="239" t="s">
        <v>23</v>
      </c>
      <c r="U179" s="59" t="s">
        <v>50</v>
      </c>
      <c r="V179" s="50"/>
      <c r="W179" s="240">
        <f>V179*K179</f>
        <v>0</v>
      </c>
      <c r="X179" s="240">
        <v>0</v>
      </c>
      <c r="Y179" s="240">
        <f>X179*K179</f>
        <v>0</v>
      </c>
      <c r="Z179" s="240">
        <v>0</v>
      </c>
      <c r="AA179" s="241">
        <f>Z179*K179</f>
        <v>0</v>
      </c>
      <c r="AR179" s="25" t="s">
        <v>188</v>
      </c>
      <c r="AT179" s="25" t="s">
        <v>184</v>
      </c>
      <c r="AU179" s="25" t="s">
        <v>95</v>
      </c>
      <c r="AY179" s="25" t="s">
        <v>183</v>
      </c>
      <c r="BE179" s="156">
        <f>IF(U179="základní",N179,0)</f>
        <v>0</v>
      </c>
      <c r="BF179" s="156">
        <f>IF(U179="snížená",N179,0)</f>
        <v>0</v>
      </c>
      <c r="BG179" s="156">
        <f>IF(U179="zákl. přenesená",N179,0)</f>
        <v>0</v>
      </c>
      <c r="BH179" s="156">
        <f>IF(U179="sníž. přenesená",N179,0)</f>
        <v>0</v>
      </c>
      <c r="BI179" s="156">
        <f>IF(U179="nulová",N179,0)</f>
        <v>0</v>
      </c>
      <c r="BJ179" s="25" t="s">
        <v>25</v>
      </c>
      <c r="BK179" s="156">
        <f>ROUND(L179*K179,2)</f>
        <v>0</v>
      </c>
      <c r="BL179" s="25" t="s">
        <v>188</v>
      </c>
      <c r="BM179" s="25" t="s">
        <v>753</v>
      </c>
    </row>
    <row r="180" spans="2:51" s="12" customFormat="1" ht="16.5" customHeight="1">
      <c r="B180" s="252"/>
      <c r="C180" s="253"/>
      <c r="D180" s="253"/>
      <c r="E180" s="254" t="s">
        <v>23</v>
      </c>
      <c r="F180" s="255" t="s">
        <v>754</v>
      </c>
      <c r="G180" s="256"/>
      <c r="H180" s="256"/>
      <c r="I180" s="256"/>
      <c r="J180" s="253"/>
      <c r="K180" s="254" t="s">
        <v>23</v>
      </c>
      <c r="L180" s="253"/>
      <c r="M180" s="253"/>
      <c r="N180" s="253"/>
      <c r="O180" s="253"/>
      <c r="P180" s="253"/>
      <c r="Q180" s="253"/>
      <c r="R180" s="257"/>
      <c r="T180" s="258"/>
      <c r="U180" s="253"/>
      <c r="V180" s="253"/>
      <c r="W180" s="253"/>
      <c r="X180" s="253"/>
      <c r="Y180" s="253"/>
      <c r="Z180" s="253"/>
      <c r="AA180" s="259"/>
      <c r="AT180" s="260" t="s">
        <v>191</v>
      </c>
      <c r="AU180" s="260" t="s">
        <v>95</v>
      </c>
      <c r="AV180" s="12" t="s">
        <v>25</v>
      </c>
      <c r="AW180" s="12" t="s">
        <v>41</v>
      </c>
      <c r="AX180" s="12" t="s">
        <v>85</v>
      </c>
      <c r="AY180" s="260" t="s">
        <v>183</v>
      </c>
    </row>
    <row r="181" spans="2:51" s="11" customFormat="1" ht="25.5" customHeight="1">
      <c r="B181" s="242"/>
      <c r="C181" s="243"/>
      <c r="D181" s="243"/>
      <c r="E181" s="244" t="s">
        <v>23</v>
      </c>
      <c r="F181" s="261" t="s">
        <v>755</v>
      </c>
      <c r="G181" s="243"/>
      <c r="H181" s="243"/>
      <c r="I181" s="243"/>
      <c r="J181" s="243"/>
      <c r="K181" s="247">
        <v>36.866</v>
      </c>
      <c r="L181" s="243"/>
      <c r="M181" s="243"/>
      <c r="N181" s="243"/>
      <c r="O181" s="243"/>
      <c r="P181" s="243"/>
      <c r="Q181" s="243"/>
      <c r="R181" s="248"/>
      <c r="T181" s="249"/>
      <c r="U181" s="243"/>
      <c r="V181" s="243"/>
      <c r="W181" s="243"/>
      <c r="X181" s="243"/>
      <c r="Y181" s="243"/>
      <c r="Z181" s="243"/>
      <c r="AA181" s="250"/>
      <c r="AT181" s="251" t="s">
        <v>191</v>
      </c>
      <c r="AU181" s="251" t="s">
        <v>95</v>
      </c>
      <c r="AV181" s="11" t="s">
        <v>95</v>
      </c>
      <c r="AW181" s="11" t="s">
        <v>41</v>
      </c>
      <c r="AX181" s="11" t="s">
        <v>25</v>
      </c>
      <c r="AY181" s="251" t="s">
        <v>183</v>
      </c>
    </row>
    <row r="182" spans="2:65" s="1" customFormat="1" ht="16.5" customHeight="1">
      <c r="B182" s="49"/>
      <c r="C182" s="231" t="s">
        <v>254</v>
      </c>
      <c r="D182" s="231" t="s">
        <v>184</v>
      </c>
      <c r="E182" s="232" t="s">
        <v>756</v>
      </c>
      <c r="F182" s="233" t="s">
        <v>757</v>
      </c>
      <c r="G182" s="233"/>
      <c r="H182" s="233"/>
      <c r="I182" s="233"/>
      <c r="J182" s="234" t="s">
        <v>194</v>
      </c>
      <c r="K182" s="235">
        <v>36.866</v>
      </c>
      <c r="L182" s="236">
        <v>0</v>
      </c>
      <c r="M182" s="237"/>
      <c r="N182" s="238">
        <f>ROUND(L182*K182,2)</f>
        <v>0</v>
      </c>
      <c r="O182" s="238"/>
      <c r="P182" s="238"/>
      <c r="Q182" s="238"/>
      <c r="R182" s="51"/>
      <c r="T182" s="239" t="s">
        <v>23</v>
      </c>
      <c r="U182" s="59" t="s">
        <v>50</v>
      </c>
      <c r="V182" s="50"/>
      <c r="W182" s="240">
        <f>V182*K182</f>
        <v>0</v>
      </c>
      <c r="X182" s="240">
        <v>0</v>
      </c>
      <c r="Y182" s="240">
        <f>X182*K182</f>
        <v>0</v>
      </c>
      <c r="Z182" s="240">
        <v>0</v>
      </c>
      <c r="AA182" s="241">
        <f>Z182*K182</f>
        <v>0</v>
      </c>
      <c r="AR182" s="25" t="s">
        <v>188</v>
      </c>
      <c r="AT182" s="25" t="s">
        <v>184</v>
      </c>
      <c r="AU182" s="25" t="s">
        <v>95</v>
      </c>
      <c r="AY182" s="25" t="s">
        <v>183</v>
      </c>
      <c r="BE182" s="156">
        <f>IF(U182="základní",N182,0)</f>
        <v>0</v>
      </c>
      <c r="BF182" s="156">
        <f>IF(U182="snížená",N182,0)</f>
        <v>0</v>
      </c>
      <c r="BG182" s="156">
        <f>IF(U182="zákl. přenesená",N182,0)</f>
        <v>0</v>
      </c>
      <c r="BH182" s="156">
        <f>IF(U182="sníž. přenesená",N182,0)</f>
        <v>0</v>
      </c>
      <c r="BI182" s="156">
        <f>IF(U182="nulová",N182,0)</f>
        <v>0</v>
      </c>
      <c r="BJ182" s="25" t="s">
        <v>25</v>
      </c>
      <c r="BK182" s="156">
        <f>ROUND(L182*K182,2)</f>
        <v>0</v>
      </c>
      <c r="BL182" s="25" t="s">
        <v>188</v>
      </c>
      <c r="BM182" s="25" t="s">
        <v>758</v>
      </c>
    </row>
    <row r="183" spans="2:51" s="12" customFormat="1" ht="16.5" customHeight="1">
      <c r="B183" s="252"/>
      <c r="C183" s="253"/>
      <c r="D183" s="253"/>
      <c r="E183" s="254" t="s">
        <v>23</v>
      </c>
      <c r="F183" s="255" t="s">
        <v>754</v>
      </c>
      <c r="G183" s="256"/>
      <c r="H183" s="256"/>
      <c r="I183" s="256"/>
      <c r="J183" s="253"/>
      <c r="K183" s="254" t="s">
        <v>23</v>
      </c>
      <c r="L183" s="253"/>
      <c r="M183" s="253"/>
      <c r="N183" s="253"/>
      <c r="O183" s="253"/>
      <c r="P183" s="253"/>
      <c r="Q183" s="253"/>
      <c r="R183" s="257"/>
      <c r="T183" s="258"/>
      <c r="U183" s="253"/>
      <c r="V183" s="253"/>
      <c r="W183" s="253"/>
      <c r="X183" s="253"/>
      <c r="Y183" s="253"/>
      <c r="Z183" s="253"/>
      <c r="AA183" s="259"/>
      <c r="AT183" s="260" t="s">
        <v>191</v>
      </c>
      <c r="AU183" s="260" t="s">
        <v>95</v>
      </c>
      <c r="AV183" s="12" t="s">
        <v>25</v>
      </c>
      <c r="AW183" s="12" t="s">
        <v>41</v>
      </c>
      <c r="AX183" s="12" t="s">
        <v>85</v>
      </c>
      <c r="AY183" s="260" t="s">
        <v>183</v>
      </c>
    </row>
    <row r="184" spans="2:51" s="11" customFormat="1" ht="25.5" customHeight="1">
      <c r="B184" s="242"/>
      <c r="C184" s="243"/>
      <c r="D184" s="243"/>
      <c r="E184" s="244" t="s">
        <v>23</v>
      </c>
      <c r="F184" s="261" t="s">
        <v>755</v>
      </c>
      <c r="G184" s="243"/>
      <c r="H184" s="243"/>
      <c r="I184" s="243"/>
      <c r="J184" s="243"/>
      <c r="K184" s="247">
        <v>36.866</v>
      </c>
      <c r="L184" s="243"/>
      <c r="M184" s="243"/>
      <c r="N184" s="243"/>
      <c r="O184" s="243"/>
      <c r="P184" s="243"/>
      <c r="Q184" s="243"/>
      <c r="R184" s="248"/>
      <c r="T184" s="249"/>
      <c r="U184" s="243"/>
      <c r="V184" s="243"/>
      <c r="W184" s="243"/>
      <c r="X184" s="243"/>
      <c r="Y184" s="243"/>
      <c r="Z184" s="243"/>
      <c r="AA184" s="250"/>
      <c r="AT184" s="251" t="s">
        <v>191</v>
      </c>
      <c r="AU184" s="251" t="s">
        <v>95</v>
      </c>
      <c r="AV184" s="11" t="s">
        <v>95</v>
      </c>
      <c r="AW184" s="11" t="s">
        <v>41</v>
      </c>
      <c r="AX184" s="11" t="s">
        <v>25</v>
      </c>
      <c r="AY184" s="251" t="s">
        <v>183</v>
      </c>
    </row>
    <row r="185" spans="2:65" s="1" customFormat="1" ht="16.5" customHeight="1">
      <c r="B185" s="49"/>
      <c r="C185" s="231" t="s">
        <v>11</v>
      </c>
      <c r="D185" s="231" t="s">
        <v>184</v>
      </c>
      <c r="E185" s="232" t="s">
        <v>759</v>
      </c>
      <c r="F185" s="233" t="s">
        <v>760</v>
      </c>
      <c r="G185" s="233"/>
      <c r="H185" s="233"/>
      <c r="I185" s="233"/>
      <c r="J185" s="234" t="s">
        <v>194</v>
      </c>
      <c r="K185" s="235">
        <v>36.866</v>
      </c>
      <c r="L185" s="236">
        <v>0</v>
      </c>
      <c r="M185" s="237"/>
      <c r="N185" s="238">
        <f>ROUND(L185*K185,2)</f>
        <v>0</v>
      </c>
      <c r="O185" s="238"/>
      <c r="P185" s="238"/>
      <c r="Q185" s="238"/>
      <c r="R185" s="51"/>
      <c r="T185" s="239" t="s">
        <v>23</v>
      </c>
      <c r="U185" s="59" t="s">
        <v>50</v>
      </c>
      <c r="V185" s="50"/>
      <c r="W185" s="240">
        <f>V185*K185</f>
        <v>0</v>
      </c>
      <c r="X185" s="240">
        <v>0</v>
      </c>
      <c r="Y185" s="240">
        <f>X185*K185</f>
        <v>0</v>
      </c>
      <c r="Z185" s="240">
        <v>0</v>
      </c>
      <c r="AA185" s="241">
        <f>Z185*K185</f>
        <v>0</v>
      </c>
      <c r="AR185" s="25" t="s">
        <v>188</v>
      </c>
      <c r="AT185" s="25" t="s">
        <v>184</v>
      </c>
      <c r="AU185" s="25" t="s">
        <v>95</v>
      </c>
      <c r="AY185" s="25" t="s">
        <v>183</v>
      </c>
      <c r="BE185" s="156">
        <f>IF(U185="základní",N185,0)</f>
        <v>0</v>
      </c>
      <c r="BF185" s="156">
        <f>IF(U185="snížená",N185,0)</f>
        <v>0</v>
      </c>
      <c r="BG185" s="156">
        <f>IF(U185="zákl. přenesená",N185,0)</f>
        <v>0</v>
      </c>
      <c r="BH185" s="156">
        <f>IF(U185="sníž. přenesená",N185,0)</f>
        <v>0</v>
      </c>
      <c r="BI185" s="156">
        <f>IF(U185="nulová",N185,0)</f>
        <v>0</v>
      </c>
      <c r="BJ185" s="25" t="s">
        <v>25</v>
      </c>
      <c r="BK185" s="156">
        <f>ROUND(L185*K185,2)</f>
        <v>0</v>
      </c>
      <c r="BL185" s="25" t="s">
        <v>188</v>
      </c>
      <c r="BM185" s="25" t="s">
        <v>761</v>
      </c>
    </row>
    <row r="186" spans="2:51" s="12" customFormat="1" ht="16.5" customHeight="1">
      <c r="B186" s="252"/>
      <c r="C186" s="253"/>
      <c r="D186" s="253"/>
      <c r="E186" s="254" t="s">
        <v>23</v>
      </c>
      <c r="F186" s="255" t="s">
        <v>754</v>
      </c>
      <c r="G186" s="256"/>
      <c r="H186" s="256"/>
      <c r="I186" s="256"/>
      <c r="J186" s="253"/>
      <c r="K186" s="254" t="s">
        <v>23</v>
      </c>
      <c r="L186" s="253"/>
      <c r="M186" s="253"/>
      <c r="N186" s="253"/>
      <c r="O186" s="253"/>
      <c r="P186" s="253"/>
      <c r="Q186" s="253"/>
      <c r="R186" s="257"/>
      <c r="T186" s="258"/>
      <c r="U186" s="253"/>
      <c r="V186" s="253"/>
      <c r="W186" s="253"/>
      <c r="X186" s="253"/>
      <c r="Y186" s="253"/>
      <c r="Z186" s="253"/>
      <c r="AA186" s="259"/>
      <c r="AT186" s="260" t="s">
        <v>191</v>
      </c>
      <c r="AU186" s="260" t="s">
        <v>95</v>
      </c>
      <c r="AV186" s="12" t="s">
        <v>25</v>
      </c>
      <c r="AW186" s="12" t="s">
        <v>41</v>
      </c>
      <c r="AX186" s="12" t="s">
        <v>85</v>
      </c>
      <c r="AY186" s="260" t="s">
        <v>183</v>
      </c>
    </row>
    <row r="187" spans="2:51" s="11" customFormat="1" ht="25.5" customHeight="1">
      <c r="B187" s="242"/>
      <c r="C187" s="243"/>
      <c r="D187" s="243"/>
      <c r="E187" s="244" t="s">
        <v>23</v>
      </c>
      <c r="F187" s="261" t="s">
        <v>755</v>
      </c>
      <c r="G187" s="243"/>
      <c r="H187" s="243"/>
      <c r="I187" s="243"/>
      <c r="J187" s="243"/>
      <c r="K187" s="247">
        <v>36.866</v>
      </c>
      <c r="L187" s="243"/>
      <c r="M187" s="243"/>
      <c r="N187" s="243"/>
      <c r="O187" s="243"/>
      <c r="P187" s="243"/>
      <c r="Q187" s="243"/>
      <c r="R187" s="248"/>
      <c r="T187" s="249"/>
      <c r="U187" s="243"/>
      <c r="V187" s="243"/>
      <c r="W187" s="243"/>
      <c r="X187" s="243"/>
      <c r="Y187" s="243"/>
      <c r="Z187" s="243"/>
      <c r="AA187" s="250"/>
      <c r="AT187" s="251" t="s">
        <v>191</v>
      </c>
      <c r="AU187" s="251" t="s">
        <v>95</v>
      </c>
      <c r="AV187" s="11" t="s">
        <v>95</v>
      </c>
      <c r="AW187" s="11" t="s">
        <v>41</v>
      </c>
      <c r="AX187" s="11" t="s">
        <v>25</v>
      </c>
      <c r="AY187" s="251" t="s">
        <v>183</v>
      </c>
    </row>
    <row r="188" spans="2:65" s="1" customFormat="1" ht="38.25" customHeight="1">
      <c r="B188" s="49"/>
      <c r="C188" s="231" t="s">
        <v>265</v>
      </c>
      <c r="D188" s="231" t="s">
        <v>184</v>
      </c>
      <c r="E188" s="232" t="s">
        <v>762</v>
      </c>
      <c r="F188" s="233" t="s">
        <v>763</v>
      </c>
      <c r="G188" s="233"/>
      <c r="H188" s="233"/>
      <c r="I188" s="233"/>
      <c r="J188" s="234" t="s">
        <v>194</v>
      </c>
      <c r="K188" s="235">
        <v>36.866</v>
      </c>
      <c r="L188" s="236">
        <v>0</v>
      </c>
      <c r="M188" s="237"/>
      <c r="N188" s="238">
        <f>ROUND(L188*K188,2)</f>
        <v>0</v>
      </c>
      <c r="O188" s="238"/>
      <c r="P188" s="238"/>
      <c r="Q188" s="238"/>
      <c r="R188" s="51"/>
      <c r="T188" s="239" t="s">
        <v>23</v>
      </c>
      <c r="U188" s="59" t="s">
        <v>50</v>
      </c>
      <c r="V188" s="50"/>
      <c r="W188" s="240">
        <f>V188*K188</f>
        <v>0</v>
      </c>
      <c r="X188" s="240">
        <v>0.1837</v>
      </c>
      <c r="Y188" s="240">
        <f>X188*K188</f>
        <v>6.7722842</v>
      </c>
      <c r="Z188" s="240">
        <v>0</v>
      </c>
      <c r="AA188" s="241">
        <f>Z188*K188</f>
        <v>0</v>
      </c>
      <c r="AR188" s="25" t="s">
        <v>188</v>
      </c>
      <c r="AT188" s="25" t="s">
        <v>184</v>
      </c>
      <c r="AU188" s="25" t="s">
        <v>95</v>
      </c>
      <c r="AY188" s="25" t="s">
        <v>183</v>
      </c>
      <c r="BE188" s="156">
        <f>IF(U188="základní",N188,0)</f>
        <v>0</v>
      </c>
      <c r="BF188" s="156">
        <f>IF(U188="snížená",N188,0)</f>
        <v>0</v>
      </c>
      <c r="BG188" s="156">
        <f>IF(U188="zákl. přenesená",N188,0)</f>
        <v>0</v>
      </c>
      <c r="BH188" s="156">
        <f>IF(U188="sníž. přenesená",N188,0)</f>
        <v>0</v>
      </c>
      <c r="BI188" s="156">
        <f>IF(U188="nulová",N188,0)</f>
        <v>0</v>
      </c>
      <c r="BJ188" s="25" t="s">
        <v>25</v>
      </c>
      <c r="BK188" s="156">
        <f>ROUND(L188*K188,2)</f>
        <v>0</v>
      </c>
      <c r="BL188" s="25" t="s">
        <v>188</v>
      </c>
      <c r="BM188" s="25" t="s">
        <v>764</v>
      </c>
    </row>
    <row r="189" spans="2:51" s="12" customFormat="1" ht="16.5" customHeight="1">
      <c r="B189" s="252"/>
      <c r="C189" s="253"/>
      <c r="D189" s="253"/>
      <c r="E189" s="254" t="s">
        <v>23</v>
      </c>
      <c r="F189" s="255" t="s">
        <v>754</v>
      </c>
      <c r="G189" s="256"/>
      <c r="H189" s="256"/>
      <c r="I189" s="256"/>
      <c r="J189" s="253"/>
      <c r="K189" s="254" t="s">
        <v>23</v>
      </c>
      <c r="L189" s="253"/>
      <c r="M189" s="253"/>
      <c r="N189" s="253"/>
      <c r="O189" s="253"/>
      <c r="P189" s="253"/>
      <c r="Q189" s="253"/>
      <c r="R189" s="257"/>
      <c r="T189" s="258"/>
      <c r="U189" s="253"/>
      <c r="V189" s="253"/>
      <c r="W189" s="253"/>
      <c r="X189" s="253"/>
      <c r="Y189" s="253"/>
      <c r="Z189" s="253"/>
      <c r="AA189" s="259"/>
      <c r="AT189" s="260" t="s">
        <v>191</v>
      </c>
      <c r="AU189" s="260" t="s">
        <v>95</v>
      </c>
      <c r="AV189" s="12" t="s">
        <v>25</v>
      </c>
      <c r="AW189" s="12" t="s">
        <v>41</v>
      </c>
      <c r="AX189" s="12" t="s">
        <v>85</v>
      </c>
      <c r="AY189" s="260" t="s">
        <v>183</v>
      </c>
    </row>
    <row r="190" spans="2:51" s="11" customFormat="1" ht="25.5" customHeight="1">
      <c r="B190" s="242"/>
      <c r="C190" s="243"/>
      <c r="D190" s="243"/>
      <c r="E190" s="244" t="s">
        <v>23</v>
      </c>
      <c r="F190" s="261" t="s">
        <v>755</v>
      </c>
      <c r="G190" s="243"/>
      <c r="H190" s="243"/>
      <c r="I190" s="243"/>
      <c r="J190" s="243"/>
      <c r="K190" s="247">
        <v>36.866</v>
      </c>
      <c r="L190" s="243"/>
      <c r="M190" s="243"/>
      <c r="N190" s="243"/>
      <c r="O190" s="243"/>
      <c r="P190" s="243"/>
      <c r="Q190" s="243"/>
      <c r="R190" s="248"/>
      <c r="T190" s="249"/>
      <c r="U190" s="243"/>
      <c r="V190" s="243"/>
      <c r="W190" s="243"/>
      <c r="X190" s="243"/>
      <c r="Y190" s="243"/>
      <c r="Z190" s="243"/>
      <c r="AA190" s="250"/>
      <c r="AT190" s="251" t="s">
        <v>191</v>
      </c>
      <c r="AU190" s="251" t="s">
        <v>95</v>
      </c>
      <c r="AV190" s="11" t="s">
        <v>95</v>
      </c>
      <c r="AW190" s="11" t="s">
        <v>41</v>
      </c>
      <c r="AX190" s="11" t="s">
        <v>25</v>
      </c>
      <c r="AY190" s="251" t="s">
        <v>183</v>
      </c>
    </row>
    <row r="191" spans="2:65" s="1" customFormat="1" ht="25.5" customHeight="1">
      <c r="B191" s="49"/>
      <c r="C191" s="276" t="s">
        <v>269</v>
      </c>
      <c r="D191" s="276" t="s">
        <v>292</v>
      </c>
      <c r="E191" s="277" t="s">
        <v>765</v>
      </c>
      <c r="F191" s="278" t="s">
        <v>766</v>
      </c>
      <c r="G191" s="278"/>
      <c r="H191" s="278"/>
      <c r="I191" s="278"/>
      <c r="J191" s="279" t="s">
        <v>202</v>
      </c>
      <c r="K191" s="280">
        <v>7.373</v>
      </c>
      <c r="L191" s="281">
        <v>0</v>
      </c>
      <c r="M191" s="282"/>
      <c r="N191" s="283">
        <f>ROUND(L191*K191,2)</f>
        <v>0</v>
      </c>
      <c r="O191" s="238"/>
      <c r="P191" s="238"/>
      <c r="Q191" s="238"/>
      <c r="R191" s="51"/>
      <c r="T191" s="239" t="s">
        <v>23</v>
      </c>
      <c r="U191" s="59" t="s">
        <v>50</v>
      </c>
      <c r="V191" s="50"/>
      <c r="W191" s="240">
        <f>V191*K191</f>
        <v>0</v>
      </c>
      <c r="X191" s="240">
        <v>1</v>
      </c>
      <c r="Y191" s="240">
        <f>X191*K191</f>
        <v>7.373</v>
      </c>
      <c r="Z191" s="240">
        <v>0</v>
      </c>
      <c r="AA191" s="241">
        <f>Z191*K191</f>
        <v>0</v>
      </c>
      <c r="AR191" s="25" t="s">
        <v>224</v>
      </c>
      <c r="AT191" s="25" t="s">
        <v>292</v>
      </c>
      <c r="AU191" s="25" t="s">
        <v>95</v>
      </c>
      <c r="AY191" s="25" t="s">
        <v>183</v>
      </c>
      <c r="BE191" s="156">
        <f>IF(U191="základní",N191,0)</f>
        <v>0</v>
      </c>
      <c r="BF191" s="156">
        <f>IF(U191="snížená",N191,0)</f>
        <v>0</v>
      </c>
      <c r="BG191" s="156">
        <f>IF(U191="zákl. přenesená",N191,0)</f>
        <v>0</v>
      </c>
      <c r="BH191" s="156">
        <f>IF(U191="sníž. přenesená",N191,0)</f>
        <v>0</v>
      </c>
      <c r="BI191" s="156">
        <f>IF(U191="nulová",N191,0)</f>
        <v>0</v>
      </c>
      <c r="BJ191" s="25" t="s">
        <v>25</v>
      </c>
      <c r="BK191" s="156">
        <f>ROUND(L191*K191,2)</f>
        <v>0</v>
      </c>
      <c r="BL191" s="25" t="s">
        <v>188</v>
      </c>
      <c r="BM191" s="25" t="s">
        <v>767</v>
      </c>
    </row>
    <row r="192" spans="2:63" s="10" customFormat="1" ht="29.85" customHeight="1">
      <c r="B192" s="218"/>
      <c r="C192" s="219"/>
      <c r="D192" s="228" t="s">
        <v>689</v>
      </c>
      <c r="E192" s="228"/>
      <c r="F192" s="228"/>
      <c r="G192" s="228"/>
      <c r="H192" s="228"/>
      <c r="I192" s="228"/>
      <c r="J192" s="228"/>
      <c r="K192" s="228"/>
      <c r="L192" s="228"/>
      <c r="M192" s="228"/>
      <c r="N192" s="271">
        <f>BK192</f>
        <v>0</v>
      </c>
      <c r="O192" s="272"/>
      <c r="P192" s="272"/>
      <c r="Q192" s="272"/>
      <c r="R192" s="221"/>
      <c r="T192" s="222"/>
      <c r="U192" s="219"/>
      <c r="V192" s="219"/>
      <c r="W192" s="223">
        <f>SUM(W193:W272)</f>
        <v>0</v>
      </c>
      <c r="X192" s="219"/>
      <c r="Y192" s="223">
        <f>SUM(Y193:Y272)</f>
        <v>102.65907648999999</v>
      </c>
      <c r="Z192" s="219"/>
      <c r="AA192" s="224">
        <f>SUM(AA193:AA272)</f>
        <v>0</v>
      </c>
      <c r="AR192" s="225" t="s">
        <v>25</v>
      </c>
      <c r="AT192" s="226" t="s">
        <v>84</v>
      </c>
      <c r="AU192" s="226" t="s">
        <v>25</v>
      </c>
      <c r="AY192" s="225" t="s">
        <v>183</v>
      </c>
      <c r="BK192" s="227">
        <f>SUM(BK193:BK272)</f>
        <v>0</v>
      </c>
    </row>
    <row r="193" spans="2:65" s="1" customFormat="1" ht="25.5" customHeight="1">
      <c r="B193" s="49"/>
      <c r="C193" s="231" t="s">
        <v>273</v>
      </c>
      <c r="D193" s="231" t="s">
        <v>184</v>
      </c>
      <c r="E193" s="232" t="s">
        <v>768</v>
      </c>
      <c r="F193" s="233" t="s">
        <v>769</v>
      </c>
      <c r="G193" s="233"/>
      <c r="H193" s="233"/>
      <c r="I193" s="233"/>
      <c r="J193" s="234" t="s">
        <v>194</v>
      </c>
      <c r="K193" s="235">
        <v>0.408</v>
      </c>
      <c r="L193" s="236">
        <v>0</v>
      </c>
      <c r="M193" s="237"/>
      <c r="N193" s="238">
        <f>ROUND(L193*K193,2)</f>
        <v>0</v>
      </c>
      <c r="O193" s="238"/>
      <c r="P193" s="238"/>
      <c r="Q193" s="238"/>
      <c r="R193" s="51"/>
      <c r="T193" s="239" t="s">
        <v>23</v>
      </c>
      <c r="U193" s="59" t="s">
        <v>50</v>
      </c>
      <c r="V193" s="50"/>
      <c r="W193" s="240">
        <f>V193*K193</f>
        <v>0</v>
      </c>
      <c r="X193" s="240">
        <v>0.0147</v>
      </c>
      <c r="Y193" s="240">
        <f>X193*K193</f>
        <v>0.0059976</v>
      </c>
      <c r="Z193" s="240">
        <v>0</v>
      </c>
      <c r="AA193" s="241">
        <f>Z193*K193</f>
        <v>0</v>
      </c>
      <c r="AR193" s="25" t="s">
        <v>188</v>
      </c>
      <c r="AT193" s="25" t="s">
        <v>184</v>
      </c>
      <c r="AU193" s="25" t="s">
        <v>95</v>
      </c>
      <c r="AY193" s="25" t="s">
        <v>183</v>
      </c>
      <c r="BE193" s="156">
        <f>IF(U193="základní",N193,0)</f>
        <v>0</v>
      </c>
      <c r="BF193" s="156">
        <f>IF(U193="snížená",N193,0)</f>
        <v>0</v>
      </c>
      <c r="BG193" s="156">
        <f>IF(U193="zákl. přenesená",N193,0)</f>
        <v>0</v>
      </c>
      <c r="BH193" s="156">
        <f>IF(U193="sníž. přenesená",N193,0)</f>
        <v>0</v>
      </c>
      <c r="BI193" s="156">
        <f>IF(U193="nulová",N193,0)</f>
        <v>0</v>
      </c>
      <c r="BJ193" s="25" t="s">
        <v>25</v>
      </c>
      <c r="BK193" s="156">
        <f>ROUND(L193*K193,2)</f>
        <v>0</v>
      </c>
      <c r="BL193" s="25" t="s">
        <v>188</v>
      </c>
      <c r="BM193" s="25" t="s">
        <v>770</v>
      </c>
    </row>
    <row r="194" spans="2:51" s="12" customFormat="1" ht="16.5" customHeight="1">
      <c r="B194" s="252"/>
      <c r="C194" s="253"/>
      <c r="D194" s="253"/>
      <c r="E194" s="254" t="s">
        <v>23</v>
      </c>
      <c r="F194" s="255" t="s">
        <v>771</v>
      </c>
      <c r="G194" s="256"/>
      <c r="H194" s="256"/>
      <c r="I194" s="256"/>
      <c r="J194" s="253"/>
      <c r="K194" s="254" t="s">
        <v>23</v>
      </c>
      <c r="L194" s="253"/>
      <c r="M194" s="253"/>
      <c r="N194" s="253"/>
      <c r="O194" s="253"/>
      <c r="P194" s="253"/>
      <c r="Q194" s="253"/>
      <c r="R194" s="257"/>
      <c r="T194" s="258"/>
      <c r="U194" s="253"/>
      <c r="V194" s="253"/>
      <c r="W194" s="253"/>
      <c r="X194" s="253"/>
      <c r="Y194" s="253"/>
      <c r="Z194" s="253"/>
      <c r="AA194" s="259"/>
      <c r="AT194" s="260" t="s">
        <v>191</v>
      </c>
      <c r="AU194" s="260" t="s">
        <v>95</v>
      </c>
      <c r="AV194" s="12" t="s">
        <v>25</v>
      </c>
      <c r="AW194" s="12" t="s">
        <v>41</v>
      </c>
      <c r="AX194" s="12" t="s">
        <v>85</v>
      </c>
      <c r="AY194" s="260" t="s">
        <v>183</v>
      </c>
    </row>
    <row r="195" spans="2:51" s="11" customFormat="1" ht="16.5" customHeight="1">
      <c r="B195" s="242"/>
      <c r="C195" s="243"/>
      <c r="D195" s="243"/>
      <c r="E195" s="244" t="s">
        <v>23</v>
      </c>
      <c r="F195" s="261" t="s">
        <v>772</v>
      </c>
      <c r="G195" s="243"/>
      <c r="H195" s="243"/>
      <c r="I195" s="243"/>
      <c r="J195" s="243"/>
      <c r="K195" s="247">
        <v>0.408</v>
      </c>
      <c r="L195" s="243"/>
      <c r="M195" s="243"/>
      <c r="N195" s="243"/>
      <c r="O195" s="243"/>
      <c r="P195" s="243"/>
      <c r="Q195" s="243"/>
      <c r="R195" s="248"/>
      <c r="T195" s="249"/>
      <c r="U195" s="243"/>
      <c r="V195" s="243"/>
      <c r="W195" s="243"/>
      <c r="X195" s="243"/>
      <c r="Y195" s="243"/>
      <c r="Z195" s="243"/>
      <c r="AA195" s="250"/>
      <c r="AT195" s="251" t="s">
        <v>191</v>
      </c>
      <c r="AU195" s="251" t="s">
        <v>95</v>
      </c>
      <c r="AV195" s="11" t="s">
        <v>95</v>
      </c>
      <c r="AW195" s="11" t="s">
        <v>41</v>
      </c>
      <c r="AX195" s="11" t="s">
        <v>25</v>
      </c>
      <c r="AY195" s="251" t="s">
        <v>183</v>
      </c>
    </row>
    <row r="196" spans="2:65" s="1" customFormat="1" ht="25.5" customHeight="1">
      <c r="B196" s="49"/>
      <c r="C196" s="231" t="s">
        <v>277</v>
      </c>
      <c r="D196" s="231" t="s">
        <v>184</v>
      </c>
      <c r="E196" s="232" t="s">
        <v>773</v>
      </c>
      <c r="F196" s="233" t="s">
        <v>774</v>
      </c>
      <c r="G196" s="233"/>
      <c r="H196" s="233"/>
      <c r="I196" s="233"/>
      <c r="J196" s="234" t="s">
        <v>194</v>
      </c>
      <c r="K196" s="235">
        <v>415.786</v>
      </c>
      <c r="L196" s="236">
        <v>0</v>
      </c>
      <c r="M196" s="237"/>
      <c r="N196" s="238">
        <f>ROUND(L196*K196,2)</f>
        <v>0</v>
      </c>
      <c r="O196" s="238"/>
      <c r="P196" s="238"/>
      <c r="Q196" s="238"/>
      <c r="R196" s="51"/>
      <c r="T196" s="239" t="s">
        <v>23</v>
      </c>
      <c r="U196" s="59" t="s">
        <v>50</v>
      </c>
      <c r="V196" s="50"/>
      <c r="W196" s="240">
        <f>V196*K196</f>
        <v>0</v>
      </c>
      <c r="X196" s="240">
        <v>0.00735</v>
      </c>
      <c r="Y196" s="240">
        <f>X196*K196</f>
        <v>3.0560271</v>
      </c>
      <c r="Z196" s="240">
        <v>0</v>
      </c>
      <c r="AA196" s="241">
        <f>Z196*K196</f>
        <v>0</v>
      </c>
      <c r="AR196" s="25" t="s">
        <v>188</v>
      </c>
      <c r="AT196" s="25" t="s">
        <v>184</v>
      </c>
      <c r="AU196" s="25" t="s">
        <v>95</v>
      </c>
      <c r="AY196" s="25" t="s">
        <v>183</v>
      </c>
      <c r="BE196" s="156">
        <f>IF(U196="základní",N196,0)</f>
        <v>0</v>
      </c>
      <c r="BF196" s="156">
        <f>IF(U196="snížená",N196,0)</f>
        <v>0</v>
      </c>
      <c r="BG196" s="156">
        <f>IF(U196="zákl. přenesená",N196,0)</f>
        <v>0</v>
      </c>
      <c r="BH196" s="156">
        <f>IF(U196="sníž. přenesená",N196,0)</f>
        <v>0</v>
      </c>
      <c r="BI196" s="156">
        <f>IF(U196="nulová",N196,0)</f>
        <v>0</v>
      </c>
      <c r="BJ196" s="25" t="s">
        <v>25</v>
      </c>
      <c r="BK196" s="156">
        <f>ROUND(L196*K196,2)</f>
        <v>0</v>
      </c>
      <c r="BL196" s="25" t="s">
        <v>188</v>
      </c>
      <c r="BM196" s="25" t="s">
        <v>775</v>
      </c>
    </row>
    <row r="197" spans="2:51" s="11" customFormat="1" ht="25.5" customHeight="1">
      <c r="B197" s="242"/>
      <c r="C197" s="243"/>
      <c r="D197" s="243"/>
      <c r="E197" s="244" t="s">
        <v>23</v>
      </c>
      <c r="F197" s="245" t="s">
        <v>776</v>
      </c>
      <c r="G197" s="246"/>
      <c r="H197" s="246"/>
      <c r="I197" s="246"/>
      <c r="J197" s="243"/>
      <c r="K197" s="247">
        <v>52.09</v>
      </c>
      <c r="L197" s="243"/>
      <c r="M197" s="243"/>
      <c r="N197" s="243"/>
      <c r="O197" s="243"/>
      <c r="P197" s="243"/>
      <c r="Q197" s="243"/>
      <c r="R197" s="248"/>
      <c r="T197" s="249"/>
      <c r="U197" s="243"/>
      <c r="V197" s="243"/>
      <c r="W197" s="243"/>
      <c r="X197" s="243"/>
      <c r="Y197" s="243"/>
      <c r="Z197" s="243"/>
      <c r="AA197" s="250"/>
      <c r="AT197" s="251" t="s">
        <v>191</v>
      </c>
      <c r="AU197" s="251" t="s">
        <v>95</v>
      </c>
      <c r="AV197" s="11" t="s">
        <v>95</v>
      </c>
      <c r="AW197" s="11" t="s">
        <v>41</v>
      </c>
      <c r="AX197" s="11" t="s">
        <v>85</v>
      </c>
      <c r="AY197" s="251" t="s">
        <v>183</v>
      </c>
    </row>
    <row r="198" spans="2:51" s="14" customFormat="1" ht="16.5" customHeight="1">
      <c r="B198" s="284"/>
      <c r="C198" s="285"/>
      <c r="D198" s="285"/>
      <c r="E198" s="286" t="s">
        <v>23</v>
      </c>
      <c r="F198" s="287" t="s">
        <v>306</v>
      </c>
      <c r="G198" s="285"/>
      <c r="H198" s="285"/>
      <c r="I198" s="285"/>
      <c r="J198" s="285"/>
      <c r="K198" s="288">
        <v>52.09</v>
      </c>
      <c r="L198" s="285"/>
      <c r="M198" s="285"/>
      <c r="N198" s="285"/>
      <c r="O198" s="285"/>
      <c r="P198" s="285"/>
      <c r="Q198" s="285"/>
      <c r="R198" s="289"/>
      <c r="T198" s="290"/>
      <c r="U198" s="285"/>
      <c r="V198" s="285"/>
      <c r="W198" s="285"/>
      <c r="X198" s="285"/>
      <c r="Y198" s="285"/>
      <c r="Z198" s="285"/>
      <c r="AA198" s="291"/>
      <c r="AT198" s="292" t="s">
        <v>191</v>
      </c>
      <c r="AU198" s="292" t="s">
        <v>95</v>
      </c>
      <c r="AV198" s="14" t="s">
        <v>102</v>
      </c>
      <c r="AW198" s="14" t="s">
        <v>41</v>
      </c>
      <c r="AX198" s="14" t="s">
        <v>85</v>
      </c>
      <c r="AY198" s="292" t="s">
        <v>183</v>
      </c>
    </row>
    <row r="199" spans="2:51" s="11" customFormat="1" ht="25.5" customHeight="1">
      <c r="B199" s="242"/>
      <c r="C199" s="243"/>
      <c r="D199" s="243"/>
      <c r="E199" s="244" t="s">
        <v>23</v>
      </c>
      <c r="F199" s="261" t="s">
        <v>777</v>
      </c>
      <c r="G199" s="243"/>
      <c r="H199" s="243"/>
      <c r="I199" s="243"/>
      <c r="J199" s="243"/>
      <c r="K199" s="247">
        <v>61.08</v>
      </c>
      <c r="L199" s="243"/>
      <c r="M199" s="243"/>
      <c r="N199" s="243"/>
      <c r="O199" s="243"/>
      <c r="P199" s="243"/>
      <c r="Q199" s="243"/>
      <c r="R199" s="248"/>
      <c r="T199" s="249"/>
      <c r="U199" s="243"/>
      <c r="V199" s="243"/>
      <c r="W199" s="243"/>
      <c r="X199" s="243"/>
      <c r="Y199" s="243"/>
      <c r="Z199" s="243"/>
      <c r="AA199" s="250"/>
      <c r="AT199" s="251" t="s">
        <v>191</v>
      </c>
      <c r="AU199" s="251" t="s">
        <v>95</v>
      </c>
      <c r="AV199" s="11" t="s">
        <v>95</v>
      </c>
      <c r="AW199" s="11" t="s">
        <v>41</v>
      </c>
      <c r="AX199" s="11" t="s">
        <v>85</v>
      </c>
      <c r="AY199" s="251" t="s">
        <v>183</v>
      </c>
    </row>
    <row r="200" spans="2:51" s="14" customFormat="1" ht="16.5" customHeight="1">
      <c r="B200" s="284"/>
      <c r="C200" s="285"/>
      <c r="D200" s="285"/>
      <c r="E200" s="286" t="s">
        <v>23</v>
      </c>
      <c r="F200" s="287" t="s">
        <v>306</v>
      </c>
      <c r="G200" s="285"/>
      <c r="H200" s="285"/>
      <c r="I200" s="285"/>
      <c r="J200" s="285"/>
      <c r="K200" s="288">
        <v>61.08</v>
      </c>
      <c r="L200" s="285"/>
      <c r="M200" s="285"/>
      <c r="N200" s="285"/>
      <c r="O200" s="285"/>
      <c r="P200" s="285"/>
      <c r="Q200" s="285"/>
      <c r="R200" s="289"/>
      <c r="T200" s="290"/>
      <c r="U200" s="285"/>
      <c r="V200" s="285"/>
      <c r="W200" s="285"/>
      <c r="X200" s="285"/>
      <c r="Y200" s="285"/>
      <c r="Z200" s="285"/>
      <c r="AA200" s="291"/>
      <c r="AT200" s="292" t="s">
        <v>191</v>
      </c>
      <c r="AU200" s="292" t="s">
        <v>95</v>
      </c>
      <c r="AV200" s="14" t="s">
        <v>102</v>
      </c>
      <c r="AW200" s="14" t="s">
        <v>41</v>
      </c>
      <c r="AX200" s="14" t="s">
        <v>85</v>
      </c>
      <c r="AY200" s="292" t="s">
        <v>183</v>
      </c>
    </row>
    <row r="201" spans="2:51" s="11" customFormat="1" ht="25.5" customHeight="1">
      <c r="B201" s="242"/>
      <c r="C201" s="243"/>
      <c r="D201" s="243"/>
      <c r="E201" s="244" t="s">
        <v>23</v>
      </c>
      <c r="F201" s="261" t="s">
        <v>778</v>
      </c>
      <c r="G201" s="243"/>
      <c r="H201" s="243"/>
      <c r="I201" s="243"/>
      <c r="J201" s="243"/>
      <c r="K201" s="247">
        <v>46.29</v>
      </c>
      <c r="L201" s="243"/>
      <c r="M201" s="243"/>
      <c r="N201" s="243"/>
      <c r="O201" s="243"/>
      <c r="P201" s="243"/>
      <c r="Q201" s="243"/>
      <c r="R201" s="248"/>
      <c r="T201" s="249"/>
      <c r="U201" s="243"/>
      <c r="V201" s="243"/>
      <c r="W201" s="243"/>
      <c r="X201" s="243"/>
      <c r="Y201" s="243"/>
      <c r="Z201" s="243"/>
      <c r="AA201" s="250"/>
      <c r="AT201" s="251" t="s">
        <v>191</v>
      </c>
      <c r="AU201" s="251" t="s">
        <v>95</v>
      </c>
      <c r="AV201" s="11" t="s">
        <v>95</v>
      </c>
      <c r="AW201" s="11" t="s">
        <v>41</v>
      </c>
      <c r="AX201" s="11" t="s">
        <v>85</v>
      </c>
      <c r="AY201" s="251" t="s">
        <v>183</v>
      </c>
    </row>
    <row r="202" spans="2:51" s="14" customFormat="1" ht="16.5" customHeight="1">
      <c r="B202" s="284"/>
      <c r="C202" s="285"/>
      <c r="D202" s="285"/>
      <c r="E202" s="286" t="s">
        <v>23</v>
      </c>
      <c r="F202" s="287" t="s">
        <v>306</v>
      </c>
      <c r="G202" s="285"/>
      <c r="H202" s="285"/>
      <c r="I202" s="285"/>
      <c r="J202" s="285"/>
      <c r="K202" s="288">
        <v>46.29</v>
      </c>
      <c r="L202" s="285"/>
      <c r="M202" s="285"/>
      <c r="N202" s="285"/>
      <c r="O202" s="285"/>
      <c r="P202" s="285"/>
      <c r="Q202" s="285"/>
      <c r="R202" s="289"/>
      <c r="T202" s="290"/>
      <c r="U202" s="285"/>
      <c r="V202" s="285"/>
      <c r="W202" s="285"/>
      <c r="X202" s="285"/>
      <c r="Y202" s="285"/>
      <c r="Z202" s="285"/>
      <c r="AA202" s="291"/>
      <c r="AT202" s="292" t="s">
        <v>191</v>
      </c>
      <c r="AU202" s="292" t="s">
        <v>95</v>
      </c>
      <c r="AV202" s="14" t="s">
        <v>102</v>
      </c>
      <c r="AW202" s="14" t="s">
        <v>41</v>
      </c>
      <c r="AX202" s="14" t="s">
        <v>85</v>
      </c>
      <c r="AY202" s="292" t="s">
        <v>183</v>
      </c>
    </row>
    <row r="203" spans="2:51" s="11" customFormat="1" ht="38.25" customHeight="1">
      <c r="B203" s="242"/>
      <c r="C203" s="243"/>
      <c r="D203" s="243"/>
      <c r="E203" s="244" t="s">
        <v>23</v>
      </c>
      <c r="F203" s="261" t="s">
        <v>779</v>
      </c>
      <c r="G203" s="243"/>
      <c r="H203" s="243"/>
      <c r="I203" s="243"/>
      <c r="J203" s="243"/>
      <c r="K203" s="247">
        <v>61.6</v>
      </c>
      <c r="L203" s="243"/>
      <c r="M203" s="243"/>
      <c r="N203" s="243"/>
      <c r="O203" s="243"/>
      <c r="P203" s="243"/>
      <c r="Q203" s="243"/>
      <c r="R203" s="248"/>
      <c r="T203" s="249"/>
      <c r="U203" s="243"/>
      <c r="V203" s="243"/>
      <c r="W203" s="243"/>
      <c r="X203" s="243"/>
      <c r="Y203" s="243"/>
      <c r="Z203" s="243"/>
      <c r="AA203" s="250"/>
      <c r="AT203" s="251" t="s">
        <v>191</v>
      </c>
      <c r="AU203" s="251" t="s">
        <v>95</v>
      </c>
      <c r="AV203" s="11" t="s">
        <v>95</v>
      </c>
      <c r="AW203" s="11" t="s">
        <v>41</v>
      </c>
      <c r="AX203" s="11" t="s">
        <v>85</v>
      </c>
      <c r="AY203" s="251" t="s">
        <v>183</v>
      </c>
    </row>
    <row r="204" spans="2:51" s="14" customFormat="1" ht="16.5" customHeight="1">
      <c r="B204" s="284"/>
      <c r="C204" s="285"/>
      <c r="D204" s="285"/>
      <c r="E204" s="286" t="s">
        <v>23</v>
      </c>
      <c r="F204" s="287" t="s">
        <v>306</v>
      </c>
      <c r="G204" s="285"/>
      <c r="H204" s="285"/>
      <c r="I204" s="285"/>
      <c r="J204" s="285"/>
      <c r="K204" s="288">
        <v>61.6</v>
      </c>
      <c r="L204" s="285"/>
      <c r="M204" s="285"/>
      <c r="N204" s="285"/>
      <c r="O204" s="285"/>
      <c r="P204" s="285"/>
      <c r="Q204" s="285"/>
      <c r="R204" s="289"/>
      <c r="T204" s="290"/>
      <c r="U204" s="285"/>
      <c r="V204" s="285"/>
      <c r="W204" s="285"/>
      <c r="X204" s="285"/>
      <c r="Y204" s="285"/>
      <c r="Z204" s="285"/>
      <c r="AA204" s="291"/>
      <c r="AT204" s="292" t="s">
        <v>191</v>
      </c>
      <c r="AU204" s="292" t="s">
        <v>95</v>
      </c>
      <c r="AV204" s="14" t="s">
        <v>102</v>
      </c>
      <c r="AW204" s="14" t="s">
        <v>41</v>
      </c>
      <c r="AX204" s="14" t="s">
        <v>85</v>
      </c>
      <c r="AY204" s="292" t="s">
        <v>183</v>
      </c>
    </row>
    <row r="205" spans="2:51" s="11" customFormat="1" ht="16.5" customHeight="1">
      <c r="B205" s="242"/>
      <c r="C205" s="243"/>
      <c r="D205" s="243"/>
      <c r="E205" s="244" t="s">
        <v>23</v>
      </c>
      <c r="F205" s="261" t="s">
        <v>780</v>
      </c>
      <c r="G205" s="243"/>
      <c r="H205" s="243"/>
      <c r="I205" s="243"/>
      <c r="J205" s="243"/>
      <c r="K205" s="247">
        <v>193.5</v>
      </c>
      <c r="L205" s="243"/>
      <c r="M205" s="243"/>
      <c r="N205" s="243"/>
      <c r="O205" s="243"/>
      <c r="P205" s="243"/>
      <c r="Q205" s="243"/>
      <c r="R205" s="248"/>
      <c r="T205" s="249"/>
      <c r="U205" s="243"/>
      <c r="V205" s="243"/>
      <c r="W205" s="243"/>
      <c r="X205" s="243"/>
      <c r="Y205" s="243"/>
      <c r="Z205" s="243"/>
      <c r="AA205" s="250"/>
      <c r="AT205" s="251" t="s">
        <v>191</v>
      </c>
      <c r="AU205" s="251" t="s">
        <v>95</v>
      </c>
      <c r="AV205" s="11" t="s">
        <v>95</v>
      </c>
      <c r="AW205" s="11" t="s">
        <v>41</v>
      </c>
      <c r="AX205" s="11" t="s">
        <v>85</v>
      </c>
      <c r="AY205" s="251" t="s">
        <v>183</v>
      </c>
    </row>
    <row r="206" spans="2:51" s="11" customFormat="1" ht="16.5" customHeight="1">
      <c r="B206" s="242"/>
      <c r="C206" s="243"/>
      <c r="D206" s="243"/>
      <c r="E206" s="244" t="s">
        <v>23</v>
      </c>
      <c r="F206" s="261" t="s">
        <v>781</v>
      </c>
      <c r="G206" s="243"/>
      <c r="H206" s="243"/>
      <c r="I206" s="243"/>
      <c r="J206" s="243"/>
      <c r="K206" s="247">
        <v>8.75</v>
      </c>
      <c r="L206" s="243"/>
      <c r="M206" s="243"/>
      <c r="N206" s="243"/>
      <c r="O206" s="243"/>
      <c r="P206" s="243"/>
      <c r="Q206" s="243"/>
      <c r="R206" s="248"/>
      <c r="T206" s="249"/>
      <c r="U206" s="243"/>
      <c r="V206" s="243"/>
      <c r="W206" s="243"/>
      <c r="X206" s="243"/>
      <c r="Y206" s="243"/>
      <c r="Z206" s="243"/>
      <c r="AA206" s="250"/>
      <c r="AT206" s="251" t="s">
        <v>191</v>
      </c>
      <c r="AU206" s="251" t="s">
        <v>95</v>
      </c>
      <c r="AV206" s="11" t="s">
        <v>95</v>
      </c>
      <c r="AW206" s="11" t="s">
        <v>41</v>
      </c>
      <c r="AX206" s="11" t="s">
        <v>85</v>
      </c>
      <c r="AY206" s="251" t="s">
        <v>183</v>
      </c>
    </row>
    <row r="207" spans="2:51" s="11" customFormat="1" ht="16.5" customHeight="1">
      <c r="B207" s="242"/>
      <c r="C207" s="243"/>
      <c r="D207" s="243"/>
      <c r="E207" s="244" t="s">
        <v>23</v>
      </c>
      <c r="F207" s="261" t="s">
        <v>782</v>
      </c>
      <c r="G207" s="243"/>
      <c r="H207" s="243"/>
      <c r="I207" s="243"/>
      <c r="J207" s="243"/>
      <c r="K207" s="247">
        <v>-6</v>
      </c>
      <c r="L207" s="243"/>
      <c r="M207" s="243"/>
      <c r="N207" s="243"/>
      <c r="O207" s="243"/>
      <c r="P207" s="243"/>
      <c r="Q207" s="243"/>
      <c r="R207" s="248"/>
      <c r="T207" s="249"/>
      <c r="U207" s="243"/>
      <c r="V207" s="243"/>
      <c r="W207" s="243"/>
      <c r="X207" s="243"/>
      <c r="Y207" s="243"/>
      <c r="Z207" s="243"/>
      <c r="AA207" s="250"/>
      <c r="AT207" s="251" t="s">
        <v>191</v>
      </c>
      <c r="AU207" s="251" t="s">
        <v>95</v>
      </c>
      <c r="AV207" s="11" t="s">
        <v>95</v>
      </c>
      <c r="AW207" s="11" t="s">
        <v>41</v>
      </c>
      <c r="AX207" s="11" t="s">
        <v>85</v>
      </c>
      <c r="AY207" s="251" t="s">
        <v>183</v>
      </c>
    </row>
    <row r="208" spans="2:51" s="11" customFormat="1" ht="16.5" customHeight="1">
      <c r="B208" s="242"/>
      <c r="C208" s="243"/>
      <c r="D208" s="243"/>
      <c r="E208" s="244" t="s">
        <v>23</v>
      </c>
      <c r="F208" s="261" t="s">
        <v>783</v>
      </c>
      <c r="G208" s="243"/>
      <c r="H208" s="243"/>
      <c r="I208" s="243"/>
      <c r="J208" s="243"/>
      <c r="K208" s="247">
        <v>-9.5</v>
      </c>
      <c r="L208" s="243"/>
      <c r="M208" s="243"/>
      <c r="N208" s="243"/>
      <c r="O208" s="243"/>
      <c r="P208" s="243"/>
      <c r="Q208" s="243"/>
      <c r="R208" s="248"/>
      <c r="T208" s="249"/>
      <c r="U208" s="243"/>
      <c r="V208" s="243"/>
      <c r="W208" s="243"/>
      <c r="X208" s="243"/>
      <c r="Y208" s="243"/>
      <c r="Z208" s="243"/>
      <c r="AA208" s="250"/>
      <c r="AT208" s="251" t="s">
        <v>191</v>
      </c>
      <c r="AU208" s="251" t="s">
        <v>95</v>
      </c>
      <c r="AV208" s="11" t="s">
        <v>95</v>
      </c>
      <c r="AW208" s="11" t="s">
        <v>41</v>
      </c>
      <c r="AX208" s="11" t="s">
        <v>85</v>
      </c>
      <c r="AY208" s="251" t="s">
        <v>183</v>
      </c>
    </row>
    <row r="209" spans="2:51" s="11" customFormat="1" ht="16.5" customHeight="1">
      <c r="B209" s="242"/>
      <c r="C209" s="243"/>
      <c r="D209" s="243"/>
      <c r="E209" s="244" t="s">
        <v>23</v>
      </c>
      <c r="F209" s="261" t="s">
        <v>784</v>
      </c>
      <c r="G209" s="243"/>
      <c r="H209" s="243"/>
      <c r="I209" s="243"/>
      <c r="J209" s="243"/>
      <c r="K209" s="247">
        <v>-3.52</v>
      </c>
      <c r="L209" s="243"/>
      <c r="M209" s="243"/>
      <c r="N209" s="243"/>
      <c r="O209" s="243"/>
      <c r="P209" s="243"/>
      <c r="Q209" s="243"/>
      <c r="R209" s="248"/>
      <c r="T209" s="249"/>
      <c r="U209" s="243"/>
      <c r="V209" s="243"/>
      <c r="W209" s="243"/>
      <c r="X209" s="243"/>
      <c r="Y209" s="243"/>
      <c r="Z209" s="243"/>
      <c r="AA209" s="250"/>
      <c r="AT209" s="251" t="s">
        <v>191</v>
      </c>
      <c r="AU209" s="251" t="s">
        <v>95</v>
      </c>
      <c r="AV209" s="11" t="s">
        <v>95</v>
      </c>
      <c r="AW209" s="11" t="s">
        <v>41</v>
      </c>
      <c r="AX209" s="11" t="s">
        <v>85</v>
      </c>
      <c r="AY209" s="251" t="s">
        <v>183</v>
      </c>
    </row>
    <row r="210" spans="2:51" s="11" customFormat="1" ht="16.5" customHeight="1">
      <c r="B210" s="242"/>
      <c r="C210" s="243"/>
      <c r="D210" s="243"/>
      <c r="E210" s="244" t="s">
        <v>23</v>
      </c>
      <c r="F210" s="261" t="s">
        <v>785</v>
      </c>
      <c r="G210" s="243"/>
      <c r="H210" s="243"/>
      <c r="I210" s="243"/>
      <c r="J210" s="243"/>
      <c r="K210" s="247">
        <v>-6.93</v>
      </c>
      <c r="L210" s="243"/>
      <c r="M210" s="243"/>
      <c r="N210" s="243"/>
      <c r="O210" s="243"/>
      <c r="P210" s="243"/>
      <c r="Q210" s="243"/>
      <c r="R210" s="248"/>
      <c r="T210" s="249"/>
      <c r="U210" s="243"/>
      <c r="V210" s="243"/>
      <c r="W210" s="243"/>
      <c r="X210" s="243"/>
      <c r="Y210" s="243"/>
      <c r="Z210" s="243"/>
      <c r="AA210" s="250"/>
      <c r="AT210" s="251" t="s">
        <v>191</v>
      </c>
      <c r="AU210" s="251" t="s">
        <v>95</v>
      </c>
      <c r="AV210" s="11" t="s">
        <v>95</v>
      </c>
      <c r="AW210" s="11" t="s">
        <v>41</v>
      </c>
      <c r="AX210" s="11" t="s">
        <v>85</v>
      </c>
      <c r="AY210" s="251" t="s">
        <v>183</v>
      </c>
    </row>
    <row r="211" spans="2:51" s="11" customFormat="1" ht="16.5" customHeight="1">
      <c r="B211" s="242"/>
      <c r="C211" s="243"/>
      <c r="D211" s="243"/>
      <c r="E211" s="244" t="s">
        <v>23</v>
      </c>
      <c r="F211" s="261" t="s">
        <v>786</v>
      </c>
      <c r="G211" s="243"/>
      <c r="H211" s="243"/>
      <c r="I211" s="243"/>
      <c r="J211" s="243"/>
      <c r="K211" s="247">
        <v>10.656</v>
      </c>
      <c r="L211" s="243"/>
      <c r="M211" s="243"/>
      <c r="N211" s="243"/>
      <c r="O211" s="243"/>
      <c r="P211" s="243"/>
      <c r="Q211" s="243"/>
      <c r="R211" s="248"/>
      <c r="T211" s="249"/>
      <c r="U211" s="243"/>
      <c r="V211" s="243"/>
      <c r="W211" s="243"/>
      <c r="X211" s="243"/>
      <c r="Y211" s="243"/>
      <c r="Z211" s="243"/>
      <c r="AA211" s="250"/>
      <c r="AT211" s="251" t="s">
        <v>191</v>
      </c>
      <c r="AU211" s="251" t="s">
        <v>95</v>
      </c>
      <c r="AV211" s="11" t="s">
        <v>95</v>
      </c>
      <c r="AW211" s="11" t="s">
        <v>41</v>
      </c>
      <c r="AX211" s="11" t="s">
        <v>85</v>
      </c>
      <c r="AY211" s="251" t="s">
        <v>183</v>
      </c>
    </row>
    <row r="212" spans="2:51" s="11" customFormat="1" ht="16.5" customHeight="1">
      <c r="B212" s="242"/>
      <c r="C212" s="243"/>
      <c r="D212" s="243"/>
      <c r="E212" s="244" t="s">
        <v>23</v>
      </c>
      <c r="F212" s="261" t="s">
        <v>787</v>
      </c>
      <c r="G212" s="243"/>
      <c r="H212" s="243"/>
      <c r="I212" s="243"/>
      <c r="J212" s="243"/>
      <c r="K212" s="247">
        <v>5.76</v>
      </c>
      <c r="L212" s="243"/>
      <c r="M212" s="243"/>
      <c r="N212" s="243"/>
      <c r="O212" s="243"/>
      <c r="P212" s="243"/>
      <c r="Q212" s="243"/>
      <c r="R212" s="248"/>
      <c r="T212" s="249"/>
      <c r="U212" s="243"/>
      <c r="V212" s="243"/>
      <c r="W212" s="243"/>
      <c r="X212" s="243"/>
      <c r="Y212" s="243"/>
      <c r="Z212" s="243"/>
      <c r="AA212" s="250"/>
      <c r="AT212" s="251" t="s">
        <v>191</v>
      </c>
      <c r="AU212" s="251" t="s">
        <v>95</v>
      </c>
      <c r="AV212" s="11" t="s">
        <v>95</v>
      </c>
      <c r="AW212" s="11" t="s">
        <v>41</v>
      </c>
      <c r="AX212" s="11" t="s">
        <v>85</v>
      </c>
      <c r="AY212" s="251" t="s">
        <v>183</v>
      </c>
    </row>
    <row r="213" spans="2:51" s="11" customFormat="1" ht="16.5" customHeight="1">
      <c r="B213" s="242"/>
      <c r="C213" s="243"/>
      <c r="D213" s="243"/>
      <c r="E213" s="244" t="s">
        <v>23</v>
      </c>
      <c r="F213" s="261" t="s">
        <v>788</v>
      </c>
      <c r="G213" s="243"/>
      <c r="H213" s="243"/>
      <c r="I213" s="243"/>
      <c r="J213" s="243"/>
      <c r="K213" s="247">
        <v>2.01</v>
      </c>
      <c r="L213" s="243"/>
      <c r="M213" s="243"/>
      <c r="N213" s="243"/>
      <c r="O213" s="243"/>
      <c r="P213" s="243"/>
      <c r="Q213" s="243"/>
      <c r="R213" s="248"/>
      <c r="T213" s="249"/>
      <c r="U213" s="243"/>
      <c r="V213" s="243"/>
      <c r="W213" s="243"/>
      <c r="X213" s="243"/>
      <c r="Y213" s="243"/>
      <c r="Z213" s="243"/>
      <c r="AA213" s="250"/>
      <c r="AT213" s="251" t="s">
        <v>191</v>
      </c>
      <c r="AU213" s="251" t="s">
        <v>95</v>
      </c>
      <c r="AV213" s="11" t="s">
        <v>95</v>
      </c>
      <c r="AW213" s="11" t="s">
        <v>41</v>
      </c>
      <c r="AX213" s="11" t="s">
        <v>85</v>
      </c>
      <c r="AY213" s="251" t="s">
        <v>183</v>
      </c>
    </row>
    <row r="214" spans="2:51" s="13" customFormat="1" ht="16.5" customHeight="1">
      <c r="B214" s="262"/>
      <c r="C214" s="263"/>
      <c r="D214" s="263"/>
      <c r="E214" s="264" t="s">
        <v>23</v>
      </c>
      <c r="F214" s="265" t="s">
        <v>218</v>
      </c>
      <c r="G214" s="263"/>
      <c r="H214" s="263"/>
      <c r="I214" s="263"/>
      <c r="J214" s="263"/>
      <c r="K214" s="266">
        <v>415.786</v>
      </c>
      <c r="L214" s="263"/>
      <c r="M214" s="263"/>
      <c r="N214" s="263"/>
      <c r="O214" s="263"/>
      <c r="P214" s="263"/>
      <c r="Q214" s="263"/>
      <c r="R214" s="267"/>
      <c r="T214" s="268"/>
      <c r="U214" s="263"/>
      <c r="V214" s="263"/>
      <c r="W214" s="263"/>
      <c r="X214" s="263"/>
      <c r="Y214" s="263"/>
      <c r="Z214" s="263"/>
      <c r="AA214" s="269"/>
      <c r="AT214" s="270" t="s">
        <v>191</v>
      </c>
      <c r="AU214" s="270" t="s">
        <v>95</v>
      </c>
      <c r="AV214" s="13" t="s">
        <v>188</v>
      </c>
      <c r="AW214" s="13" t="s">
        <v>41</v>
      </c>
      <c r="AX214" s="13" t="s">
        <v>25</v>
      </c>
      <c r="AY214" s="270" t="s">
        <v>183</v>
      </c>
    </row>
    <row r="215" spans="2:65" s="1" customFormat="1" ht="25.5" customHeight="1">
      <c r="B215" s="49"/>
      <c r="C215" s="231" t="s">
        <v>281</v>
      </c>
      <c r="D215" s="231" t="s">
        <v>184</v>
      </c>
      <c r="E215" s="232" t="s">
        <v>789</v>
      </c>
      <c r="F215" s="233" t="s">
        <v>790</v>
      </c>
      <c r="G215" s="233"/>
      <c r="H215" s="233"/>
      <c r="I215" s="233"/>
      <c r="J215" s="234" t="s">
        <v>194</v>
      </c>
      <c r="K215" s="235">
        <v>22.52</v>
      </c>
      <c r="L215" s="236">
        <v>0</v>
      </c>
      <c r="M215" s="237"/>
      <c r="N215" s="238">
        <f>ROUND(L215*K215,2)</f>
        <v>0</v>
      </c>
      <c r="O215" s="238"/>
      <c r="P215" s="238"/>
      <c r="Q215" s="238"/>
      <c r="R215" s="51"/>
      <c r="T215" s="239" t="s">
        <v>23</v>
      </c>
      <c r="U215" s="59" t="s">
        <v>50</v>
      </c>
      <c r="V215" s="50"/>
      <c r="W215" s="240">
        <f>V215*K215</f>
        <v>0</v>
      </c>
      <c r="X215" s="240">
        <v>0.0154</v>
      </c>
      <c r="Y215" s="240">
        <f>X215*K215</f>
        <v>0.346808</v>
      </c>
      <c r="Z215" s="240">
        <v>0</v>
      </c>
      <c r="AA215" s="241">
        <f>Z215*K215</f>
        <v>0</v>
      </c>
      <c r="AR215" s="25" t="s">
        <v>188</v>
      </c>
      <c r="AT215" s="25" t="s">
        <v>184</v>
      </c>
      <c r="AU215" s="25" t="s">
        <v>95</v>
      </c>
      <c r="AY215" s="25" t="s">
        <v>183</v>
      </c>
      <c r="BE215" s="156">
        <f>IF(U215="základní",N215,0)</f>
        <v>0</v>
      </c>
      <c r="BF215" s="156">
        <f>IF(U215="snížená",N215,0)</f>
        <v>0</v>
      </c>
      <c r="BG215" s="156">
        <f>IF(U215="zákl. přenesená",N215,0)</f>
        <v>0</v>
      </c>
      <c r="BH215" s="156">
        <f>IF(U215="sníž. přenesená",N215,0)</f>
        <v>0</v>
      </c>
      <c r="BI215" s="156">
        <f>IF(U215="nulová",N215,0)</f>
        <v>0</v>
      </c>
      <c r="BJ215" s="25" t="s">
        <v>25</v>
      </c>
      <c r="BK215" s="156">
        <f>ROUND(L215*K215,2)</f>
        <v>0</v>
      </c>
      <c r="BL215" s="25" t="s">
        <v>188</v>
      </c>
      <c r="BM215" s="25" t="s">
        <v>791</v>
      </c>
    </row>
    <row r="216" spans="2:51" s="12" customFormat="1" ht="16.5" customHeight="1">
      <c r="B216" s="252"/>
      <c r="C216" s="253"/>
      <c r="D216" s="253"/>
      <c r="E216" s="254" t="s">
        <v>23</v>
      </c>
      <c r="F216" s="255" t="s">
        <v>792</v>
      </c>
      <c r="G216" s="256"/>
      <c r="H216" s="256"/>
      <c r="I216" s="256"/>
      <c r="J216" s="253"/>
      <c r="K216" s="254" t="s">
        <v>23</v>
      </c>
      <c r="L216" s="253"/>
      <c r="M216" s="253"/>
      <c r="N216" s="253"/>
      <c r="O216" s="253"/>
      <c r="P216" s="253"/>
      <c r="Q216" s="253"/>
      <c r="R216" s="257"/>
      <c r="T216" s="258"/>
      <c r="U216" s="253"/>
      <c r="V216" s="253"/>
      <c r="W216" s="253"/>
      <c r="X216" s="253"/>
      <c r="Y216" s="253"/>
      <c r="Z216" s="253"/>
      <c r="AA216" s="259"/>
      <c r="AT216" s="260" t="s">
        <v>191</v>
      </c>
      <c r="AU216" s="260" t="s">
        <v>95</v>
      </c>
      <c r="AV216" s="12" t="s">
        <v>25</v>
      </c>
      <c r="AW216" s="12" t="s">
        <v>41</v>
      </c>
      <c r="AX216" s="12" t="s">
        <v>85</v>
      </c>
      <c r="AY216" s="260" t="s">
        <v>183</v>
      </c>
    </row>
    <row r="217" spans="2:51" s="11" customFormat="1" ht="16.5" customHeight="1">
      <c r="B217" s="242"/>
      <c r="C217" s="243"/>
      <c r="D217" s="243"/>
      <c r="E217" s="244" t="s">
        <v>23</v>
      </c>
      <c r="F217" s="261" t="s">
        <v>793</v>
      </c>
      <c r="G217" s="243"/>
      <c r="H217" s="243"/>
      <c r="I217" s="243"/>
      <c r="J217" s="243"/>
      <c r="K217" s="247">
        <v>22.52</v>
      </c>
      <c r="L217" s="243"/>
      <c r="M217" s="243"/>
      <c r="N217" s="243"/>
      <c r="O217" s="243"/>
      <c r="P217" s="243"/>
      <c r="Q217" s="243"/>
      <c r="R217" s="248"/>
      <c r="T217" s="249"/>
      <c r="U217" s="243"/>
      <c r="V217" s="243"/>
      <c r="W217" s="243"/>
      <c r="X217" s="243"/>
      <c r="Y217" s="243"/>
      <c r="Z217" s="243"/>
      <c r="AA217" s="250"/>
      <c r="AT217" s="251" t="s">
        <v>191</v>
      </c>
      <c r="AU217" s="251" t="s">
        <v>95</v>
      </c>
      <c r="AV217" s="11" t="s">
        <v>95</v>
      </c>
      <c r="AW217" s="11" t="s">
        <v>41</v>
      </c>
      <c r="AX217" s="11" t="s">
        <v>25</v>
      </c>
      <c r="AY217" s="251" t="s">
        <v>183</v>
      </c>
    </row>
    <row r="218" spans="2:65" s="1" customFormat="1" ht="25.5" customHeight="1">
      <c r="B218" s="49"/>
      <c r="C218" s="231" t="s">
        <v>10</v>
      </c>
      <c r="D218" s="231" t="s">
        <v>184</v>
      </c>
      <c r="E218" s="232" t="s">
        <v>794</v>
      </c>
      <c r="F218" s="233" t="s">
        <v>795</v>
      </c>
      <c r="G218" s="233"/>
      <c r="H218" s="233"/>
      <c r="I218" s="233"/>
      <c r="J218" s="234" t="s">
        <v>194</v>
      </c>
      <c r="K218" s="235">
        <v>352.518</v>
      </c>
      <c r="L218" s="236">
        <v>0</v>
      </c>
      <c r="M218" s="237"/>
      <c r="N218" s="238">
        <f>ROUND(L218*K218,2)</f>
        <v>0</v>
      </c>
      <c r="O218" s="238"/>
      <c r="P218" s="238"/>
      <c r="Q218" s="238"/>
      <c r="R218" s="51"/>
      <c r="T218" s="239" t="s">
        <v>23</v>
      </c>
      <c r="U218" s="59" t="s">
        <v>50</v>
      </c>
      <c r="V218" s="50"/>
      <c r="W218" s="240">
        <f>V218*K218</f>
        <v>0</v>
      </c>
      <c r="X218" s="240">
        <v>0.01838</v>
      </c>
      <c r="Y218" s="240">
        <f>X218*K218</f>
        <v>6.4792808399999995</v>
      </c>
      <c r="Z218" s="240">
        <v>0</v>
      </c>
      <c r="AA218" s="241">
        <f>Z218*K218</f>
        <v>0</v>
      </c>
      <c r="AR218" s="25" t="s">
        <v>188</v>
      </c>
      <c r="AT218" s="25" t="s">
        <v>184</v>
      </c>
      <c r="AU218" s="25" t="s">
        <v>95</v>
      </c>
      <c r="AY218" s="25" t="s">
        <v>183</v>
      </c>
      <c r="BE218" s="156">
        <f>IF(U218="základní",N218,0)</f>
        <v>0</v>
      </c>
      <c r="BF218" s="156">
        <f>IF(U218="snížená",N218,0)</f>
        <v>0</v>
      </c>
      <c r="BG218" s="156">
        <f>IF(U218="zákl. přenesená",N218,0)</f>
        <v>0</v>
      </c>
      <c r="BH218" s="156">
        <f>IF(U218="sníž. přenesená",N218,0)</f>
        <v>0</v>
      </c>
      <c r="BI218" s="156">
        <f>IF(U218="nulová",N218,0)</f>
        <v>0</v>
      </c>
      <c r="BJ218" s="25" t="s">
        <v>25</v>
      </c>
      <c r="BK218" s="156">
        <f>ROUND(L218*K218,2)</f>
        <v>0</v>
      </c>
      <c r="BL218" s="25" t="s">
        <v>188</v>
      </c>
      <c r="BM218" s="25" t="s">
        <v>796</v>
      </c>
    </row>
    <row r="219" spans="2:51" s="11" customFormat="1" ht="25.5" customHeight="1">
      <c r="B219" s="242"/>
      <c r="C219" s="243"/>
      <c r="D219" s="243"/>
      <c r="E219" s="244" t="s">
        <v>23</v>
      </c>
      <c r="F219" s="245" t="s">
        <v>776</v>
      </c>
      <c r="G219" s="246"/>
      <c r="H219" s="246"/>
      <c r="I219" s="246"/>
      <c r="J219" s="243"/>
      <c r="K219" s="247">
        <v>52.09</v>
      </c>
      <c r="L219" s="243"/>
      <c r="M219" s="243"/>
      <c r="N219" s="243"/>
      <c r="O219" s="243"/>
      <c r="P219" s="243"/>
      <c r="Q219" s="243"/>
      <c r="R219" s="248"/>
      <c r="T219" s="249"/>
      <c r="U219" s="243"/>
      <c r="V219" s="243"/>
      <c r="W219" s="243"/>
      <c r="X219" s="243"/>
      <c r="Y219" s="243"/>
      <c r="Z219" s="243"/>
      <c r="AA219" s="250"/>
      <c r="AT219" s="251" t="s">
        <v>191</v>
      </c>
      <c r="AU219" s="251" t="s">
        <v>95</v>
      </c>
      <c r="AV219" s="11" t="s">
        <v>95</v>
      </c>
      <c r="AW219" s="11" t="s">
        <v>41</v>
      </c>
      <c r="AX219" s="11" t="s">
        <v>85</v>
      </c>
      <c r="AY219" s="251" t="s">
        <v>183</v>
      </c>
    </row>
    <row r="220" spans="2:51" s="14" customFormat="1" ht="16.5" customHeight="1">
      <c r="B220" s="284"/>
      <c r="C220" s="285"/>
      <c r="D220" s="285"/>
      <c r="E220" s="286" t="s">
        <v>23</v>
      </c>
      <c r="F220" s="287" t="s">
        <v>306</v>
      </c>
      <c r="G220" s="285"/>
      <c r="H220" s="285"/>
      <c r="I220" s="285"/>
      <c r="J220" s="285"/>
      <c r="K220" s="288">
        <v>52.09</v>
      </c>
      <c r="L220" s="285"/>
      <c r="M220" s="285"/>
      <c r="N220" s="285"/>
      <c r="O220" s="285"/>
      <c r="P220" s="285"/>
      <c r="Q220" s="285"/>
      <c r="R220" s="289"/>
      <c r="T220" s="290"/>
      <c r="U220" s="285"/>
      <c r="V220" s="285"/>
      <c r="W220" s="285"/>
      <c r="X220" s="285"/>
      <c r="Y220" s="285"/>
      <c r="Z220" s="285"/>
      <c r="AA220" s="291"/>
      <c r="AT220" s="292" t="s">
        <v>191</v>
      </c>
      <c r="AU220" s="292" t="s">
        <v>95</v>
      </c>
      <c r="AV220" s="14" t="s">
        <v>102</v>
      </c>
      <c r="AW220" s="14" t="s">
        <v>41</v>
      </c>
      <c r="AX220" s="14" t="s">
        <v>85</v>
      </c>
      <c r="AY220" s="292" t="s">
        <v>183</v>
      </c>
    </row>
    <row r="221" spans="2:51" s="11" customFormat="1" ht="25.5" customHeight="1">
      <c r="B221" s="242"/>
      <c r="C221" s="243"/>
      <c r="D221" s="243"/>
      <c r="E221" s="244" t="s">
        <v>23</v>
      </c>
      <c r="F221" s="261" t="s">
        <v>777</v>
      </c>
      <c r="G221" s="243"/>
      <c r="H221" s="243"/>
      <c r="I221" s="243"/>
      <c r="J221" s="243"/>
      <c r="K221" s="247">
        <v>61.08</v>
      </c>
      <c r="L221" s="243"/>
      <c r="M221" s="243"/>
      <c r="N221" s="243"/>
      <c r="O221" s="243"/>
      <c r="P221" s="243"/>
      <c r="Q221" s="243"/>
      <c r="R221" s="248"/>
      <c r="T221" s="249"/>
      <c r="U221" s="243"/>
      <c r="V221" s="243"/>
      <c r="W221" s="243"/>
      <c r="X221" s="243"/>
      <c r="Y221" s="243"/>
      <c r="Z221" s="243"/>
      <c r="AA221" s="250"/>
      <c r="AT221" s="251" t="s">
        <v>191</v>
      </c>
      <c r="AU221" s="251" t="s">
        <v>95</v>
      </c>
      <c r="AV221" s="11" t="s">
        <v>95</v>
      </c>
      <c r="AW221" s="11" t="s">
        <v>41</v>
      </c>
      <c r="AX221" s="11" t="s">
        <v>85</v>
      </c>
      <c r="AY221" s="251" t="s">
        <v>183</v>
      </c>
    </row>
    <row r="222" spans="2:51" s="14" customFormat="1" ht="16.5" customHeight="1">
      <c r="B222" s="284"/>
      <c r="C222" s="285"/>
      <c r="D222" s="285"/>
      <c r="E222" s="286" t="s">
        <v>23</v>
      </c>
      <c r="F222" s="287" t="s">
        <v>306</v>
      </c>
      <c r="G222" s="285"/>
      <c r="H222" s="285"/>
      <c r="I222" s="285"/>
      <c r="J222" s="285"/>
      <c r="K222" s="288">
        <v>61.08</v>
      </c>
      <c r="L222" s="285"/>
      <c r="M222" s="285"/>
      <c r="N222" s="285"/>
      <c r="O222" s="285"/>
      <c r="P222" s="285"/>
      <c r="Q222" s="285"/>
      <c r="R222" s="289"/>
      <c r="T222" s="290"/>
      <c r="U222" s="285"/>
      <c r="V222" s="285"/>
      <c r="W222" s="285"/>
      <c r="X222" s="285"/>
      <c r="Y222" s="285"/>
      <c r="Z222" s="285"/>
      <c r="AA222" s="291"/>
      <c r="AT222" s="292" t="s">
        <v>191</v>
      </c>
      <c r="AU222" s="292" t="s">
        <v>95</v>
      </c>
      <c r="AV222" s="14" t="s">
        <v>102</v>
      </c>
      <c r="AW222" s="14" t="s">
        <v>41</v>
      </c>
      <c r="AX222" s="14" t="s">
        <v>85</v>
      </c>
      <c r="AY222" s="292" t="s">
        <v>183</v>
      </c>
    </row>
    <row r="223" spans="2:51" s="11" customFormat="1" ht="25.5" customHeight="1">
      <c r="B223" s="242"/>
      <c r="C223" s="243"/>
      <c r="D223" s="243"/>
      <c r="E223" s="244" t="s">
        <v>23</v>
      </c>
      <c r="F223" s="261" t="s">
        <v>778</v>
      </c>
      <c r="G223" s="243"/>
      <c r="H223" s="243"/>
      <c r="I223" s="243"/>
      <c r="J223" s="243"/>
      <c r="K223" s="247">
        <v>46.29</v>
      </c>
      <c r="L223" s="243"/>
      <c r="M223" s="243"/>
      <c r="N223" s="243"/>
      <c r="O223" s="243"/>
      <c r="P223" s="243"/>
      <c r="Q223" s="243"/>
      <c r="R223" s="248"/>
      <c r="T223" s="249"/>
      <c r="U223" s="243"/>
      <c r="V223" s="243"/>
      <c r="W223" s="243"/>
      <c r="X223" s="243"/>
      <c r="Y223" s="243"/>
      <c r="Z223" s="243"/>
      <c r="AA223" s="250"/>
      <c r="AT223" s="251" t="s">
        <v>191</v>
      </c>
      <c r="AU223" s="251" t="s">
        <v>95</v>
      </c>
      <c r="AV223" s="11" t="s">
        <v>95</v>
      </c>
      <c r="AW223" s="11" t="s">
        <v>41</v>
      </c>
      <c r="AX223" s="11" t="s">
        <v>85</v>
      </c>
      <c r="AY223" s="251" t="s">
        <v>183</v>
      </c>
    </row>
    <row r="224" spans="2:51" s="14" customFormat="1" ht="16.5" customHeight="1">
      <c r="B224" s="284"/>
      <c r="C224" s="285"/>
      <c r="D224" s="285"/>
      <c r="E224" s="286" t="s">
        <v>23</v>
      </c>
      <c r="F224" s="287" t="s">
        <v>306</v>
      </c>
      <c r="G224" s="285"/>
      <c r="H224" s="285"/>
      <c r="I224" s="285"/>
      <c r="J224" s="285"/>
      <c r="K224" s="288">
        <v>46.29</v>
      </c>
      <c r="L224" s="285"/>
      <c r="M224" s="285"/>
      <c r="N224" s="285"/>
      <c r="O224" s="285"/>
      <c r="P224" s="285"/>
      <c r="Q224" s="285"/>
      <c r="R224" s="289"/>
      <c r="T224" s="290"/>
      <c r="U224" s="285"/>
      <c r="V224" s="285"/>
      <c r="W224" s="285"/>
      <c r="X224" s="285"/>
      <c r="Y224" s="285"/>
      <c r="Z224" s="285"/>
      <c r="AA224" s="291"/>
      <c r="AT224" s="292" t="s">
        <v>191</v>
      </c>
      <c r="AU224" s="292" t="s">
        <v>95</v>
      </c>
      <c r="AV224" s="14" t="s">
        <v>102</v>
      </c>
      <c r="AW224" s="14" t="s">
        <v>41</v>
      </c>
      <c r="AX224" s="14" t="s">
        <v>85</v>
      </c>
      <c r="AY224" s="292" t="s">
        <v>183</v>
      </c>
    </row>
    <row r="225" spans="2:51" s="11" customFormat="1" ht="38.25" customHeight="1">
      <c r="B225" s="242"/>
      <c r="C225" s="243"/>
      <c r="D225" s="243"/>
      <c r="E225" s="244" t="s">
        <v>23</v>
      </c>
      <c r="F225" s="261" t="s">
        <v>779</v>
      </c>
      <c r="G225" s="243"/>
      <c r="H225" s="243"/>
      <c r="I225" s="243"/>
      <c r="J225" s="243"/>
      <c r="K225" s="247">
        <v>61.6</v>
      </c>
      <c r="L225" s="243"/>
      <c r="M225" s="243"/>
      <c r="N225" s="243"/>
      <c r="O225" s="243"/>
      <c r="P225" s="243"/>
      <c r="Q225" s="243"/>
      <c r="R225" s="248"/>
      <c r="T225" s="249"/>
      <c r="U225" s="243"/>
      <c r="V225" s="243"/>
      <c r="W225" s="243"/>
      <c r="X225" s="243"/>
      <c r="Y225" s="243"/>
      <c r="Z225" s="243"/>
      <c r="AA225" s="250"/>
      <c r="AT225" s="251" t="s">
        <v>191</v>
      </c>
      <c r="AU225" s="251" t="s">
        <v>95</v>
      </c>
      <c r="AV225" s="11" t="s">
        <v>95</v>
      </c>
      <c r="AW225" s="11" t="s">
        <v>41</v>
      </c>
      <c r="AX225" s="11" t="s">
        <v>85</v>
      </c>
      <c r="AY225" s="251" t="s">
        <v>183</v>
      </c>
    </row>
    <row r="226" spans="2:51" s="14" customFormat="1" ht="16.5" customHeight="1">
      <c r="B226" s="284"/>
      <c r="C226" s="285"/>
      <c r="D226" s="285"/>
      <c r="E226" s="286" t="s">
        <v>23</v>
      </c>
      <c r="F226" s="287" t="s">
        <v>306</v>
      </c>
      <c r="G226" s="285"/>
      <c r="H226" s="285"/>
      <c r="I226" s="285"/>
      <c r="J226" s="285"/>
      <c r="K226" s="288">
        <v>61.6</v>
      </c>
      <c r="L226" s="285"/>
      <c r="M226" s="285"/>
      <c r="N226" s="285"/>
      <c r="O226" s="285"/>
      <c r="P226" s="285"/>
      <c r="Q226" s="285"/>
      <c r="R226" s="289"/>
      <c r="T226" s="290"/>
      <c r="U226" s="285"/>
      <c r="V226" s="285"/>
      <c r="W226" s="285"/>
      <c r="X226" s="285"/>
      <c r="Y226" s="285"/>
      <c r="Z226" s="285"/>
      <c r="AA226" s="291"/>
      <c r="AT226" s="292" t="s">
        <v>191</v>
      </c>
      <c r="AU226" s="292" t="s">
        <v>95</v>
      </c>
      <c r="AV226" s="14" t="s">
        <v>102</v>
      </c>
      <c r="AW226" s="14" t="s">
        <v>41</v>
      </c>
      <c r="AX226" s="14" t="s">
        <v>85</v>
      </c>
      <c r="AY226" s="292" t="s">
        <v>183</v>
      </c>
    </row>
    <row r="227" spans="2:51" s="11" customFormat="1" ht="16.5" customHeight="1">
      <c r="B227" s="242"/>
      <c r="C227" s="243"/>
      <c r="D227" s="243"/>
      <c r="E227" s="244" t="s">
        <v>23</v>
      </c>
      <c r="F227" s="261" t="s">
        <v>780</v>
      </c>
      <c r="G227" s="243"/>
      <c r="H227" s="243"/>
      <c r="I227" s="243"/>
      <c r="J227" s="243"/>
      <c r="K227" s="247">
        <v>193.5</v>
      </c>
      <c r="L227" s="243"/>
      <c r="M227" s="243"/>
      <c r="N227" s="243"/>
      <c r="O227" s="243"/>
      <c r="P227" s="243"/>
      <c r="Q227" s="243"/>
      <c r="R227" s="248"/>
      <c r="T227" s="249"/>
      <c r="U227" s="243"/>
      <c r="V227" s="243"/>
      <c r="W227" s="243"/>
      <c r="X227" s="243"/>
      <c r="Y227" s="243"/>
      <c r="Z227" s="243"/>
      <c r="AA227" s="250"/>
      <c r="AT227" s="251" t="s">
        <v>191</v>
      </c>
      <c r="AU227" s="251" t="s">
        <v>95</v>
      </c>
      <c r="AV227" s="11" t="s">
        <v>95</v>
      </c>
      <c r="AW227" s="11" t="s">
        <v>41</v>
      </c>
      <c r="AX227" s="11" t="s">
        <v>85</v>
      </c>
      <c r="AY227" s="251" t="s">
        <v>183</v>
      </c>
    </row>
    <row r="228" spans="2:51" s="11" customFormat="1" ht="16.5" customHeight="1">
      <c r="B228" s="242"/>
      <c r="C228" s="243"/>
      <c r="D228" s="243"/>
      <c r="E228" s="244" t="s">
        <v>23</v>
      </c>
      <c r="F228" s="261" t="s">
        <v>781</v>
      </c>
      <c r="G228" s="243"/>
      <c r="H228" s="243"/>
      <c r="I228" s="243"/>
      <c r="J228" s="243"/>
      <c r="K228" s="247">
        <v>8.75</v>
      </c>
      <c r="L228" s="243"/>
      <c r="M228" s="243"/>
      <c r="N228" s="243"/>
      <c r="O228" s="243"/>
      <c r="P228" s="243"/>
      <c r="Q228" s="243"/>
      <c r="R228" s="248"/>
      <c r="T228" s="249"/>
      <c r="U228" s="243"/>
      <c r="V228" s="243"/>
      <c r="W228" s="243"/>
      <c r="X228" s="243"/>
      <c r="Y228" s="243"/>
      <c r="Z228" s="243"/>
      <c r="AA228" s="250"/>
      <c r="AT228" s="251" t="s">
        <v>191</v>
      </c>
      <c r="AU228" s="251" t="s">
        <v>95</v>
      </c>
      <c r="AV228" s="11" t="s">
        <v>95</v>
      </c>
      <c r="AW228" s="11" t="s">
        <v>41</v>
      </c>
      <c r="AX228" s="11" t="s">
        <v>85</v>
      </c>
      <c r="AY228" s="251" t="s">
        <v>183</v>
      </c>
    </row>
    <row r="229" spans="2:51" s="11" customFormat="1" ht="16.5" customHeight="1">
      <c r="B229" s="242"/>
      <c r="C229" s="243"/>
      <c r="D229" s="243"/>
      <c r="E229" s="244" t="s">
        <v>23</v>
      </c>
      <c r="F229" s="261" t="s">
        <v>797</v>
      </c>
      <c r="G229" s="243"/>
      <c r="H229" s="243"/>
      <c r="I229" s="243"/>
      <c r="J229" s="243"/>
      <c r="K229" s="247">
        <v>-8.1</v>
      </c>
      <c r="L229" s="243"/>
      <c r="M229" s="243"/>
      <c r="N229" s="243"/>
      <c r="O229" s="243"/>
      <c r="P229" s="243"/>
      <c r="Q229" s="243"/>
      <c r="R229" s="248"/>
      <c r="T229" s="249"/>
      <c r="U229" s="243"/>
      <c r="V229" s="243"/>
      <c r="W229" s="243"/>
      <c r="X229" s="243"/>
      <c r="Y229" s="243"/>
      <c r="Z229" s="243"/>
      <c r="AA229" s="250"/>
      <c r="AT229" s="251" t="s">
        <v>191</v>
      </c>
      <c r="AU229" s="251" t="s">
        <v>95</v>
      </c>
      <c r="AV229" s="11" t="s">
        <v>95</v>
      </c>
      <c r="AW229" s="11" t="s">
        <v>41</v>
      </c>
      <c r="AX229" s="11" t="s">
        <v>85</v>
      </c>
      <c r="AY229" s="251" t="s">
        <v>183</v>
      </c>
    </row>
    <row r="230" spans="2:51" s="11" customFormat="1" ht="16.5" customHeight="1">
      <c r="B230" s="242"/>
      <c r="C230" s="243"/>
      <c r="D230" s="243"/>
      <c r="E230" s="244" t="s">
        <v>23</v>
      </c>
      <c r="F230" s="261" t="s">
        <v>798</v>
      </c>
      <c r="G230" s="243"/>
      <c r="H230" s="243"/>
      <c r="I230" s="243"/>
      <c r="J230" s="243"/>
      <c r="K230" s="247">
        <v>-5.7</v>
      </c>
      <c r="L230" s="243"/>
      <c r="M230" s="243"/>
      <c r="N230" s="243"/>
      <c r="O230" s="243"/>
      <c r="P230" s="243"/>
      <c r="Q230" s="243"/>
      <c r="R230" s="248"/>
      <c r="T230" s="249"/>
      <c r="U230" s="243"/>
      <c r="V230" s="243"/>
      <c r="W230" s="243"/>
      <c r="X230" s="243"/>
      <c r="Y230" s="243"/>
      <c r="Z230" s="243"/>
      <c r="AA230" s="250"/>
      <c r="AT230" s="251" t="s">
        <v>191</v>
      </c>
      <c r="AU230" s="251" t="s">
        <v>95</v>
      </c>
      <c r="AV230" s="11" t="s">
        <v>95</v>
      </c>
      <c r="AW230" s="11" t="s">
        <v>41</v>
      </c>
      <c r="AX230" s="11" t="s">
        <v>85</v>
      </c>
      <c r="AY230" s="251" t="s">
        <v>183</v>
      </c>
    </row>
    <row r="231" spans="2:51" s="11" customFormat="1" ht="16.5" customHeight="1">
      <c r="B231" s="242"/>
      <c r="C231" s="243"/>
      <c r="D231" s="243"/>
      <c r="E231" s="244" t="s">
        <v>23</v>
      </c>
      <c r="F231" s="261" t="s">
        <v>784</v>
      </c>
      <c r="G231" s="243"/>
      <c r="H231" s="243"/>
      <c r="I231" s="243"/>
      <c r="J231" s="243"/>
      <c r="K231" s="247">
        <v>-3.52</v>
      </c>
      <c r="L231" s="243"/>
      <c r="M231" s="243"/>
      <c r="N231" s="243"/>
      <c r="O231" s="243"/>
      <c r="P231" s="243"/>
      <c r="Q231" s="243"/>
      <c r="R231" s="248"/>
      <c r="T231" s="249"/>
      <c r="U231" s="243"/>
      <c r="V231" s="243"/>
      <c r="W231" s="243"/>
      <c r="X231" s="243"/>
      <c r="Y231" s="243"/>
      <c r="Z231" s="243"/>
      <c r="AA231" s="250"/>
      <c r="AT231" s="251" t="s">
        <v>191</v>
      </c>
      <c r="AU231" s="251" t="s">
        <v>95</v>
      </c>
      <c r="AV231" s="11" t="s">
        <v>95</v>
      </c>
      <c r="AW231" s="11" t="s">
        <v>41</v>
      </c>
      <c r="AX231" s="11" t="s">
        <v>85</v>
      </c>
      <c r="AY231" s="251" t="s">
        <v>183</v>
      </c>
    </row>
    <row r="232" spans="2:51" s="11" customFormat="1" ht="16.5" customHeight="1">
      <c r="B232" s="242"/>
      <c r="C232" s="243"/>
      <c r="D232" s="243"/>
      <c r="E232" s="244" t="s">
        <v>23</v>
      </c>
      <c r="F232" s="261" t="s">
        <v>785</v>
      </c>
      <c r="G232" s="243"/>
      <c r="H232" s="243"/>
      <c r="I232" s="243"/>
      <c r="J232" s="243"/>
      <c r="K232" s="247">
        <v>-6.93</v>
      </c>
      <c r="L232" s="243"/>
      <c r="M232" s="243"/>
      <c r="N232" s="243"/>
      <c r="O232" s="243"/>
      <c r="P232" s="243"/>
      <c r="Q232" s="243"/>
      <c r="R232" s="248"/>
      <c r="T232" s="249"/>
      <c r="U232" s="243"/>
      <c r="V232" s="243"/>
      <c r="W232" s="243"/>
      <c r="X232" s="243"/>
      <c r="Y232" s="243"/>
      <c r="Z232" s="243"/>
      <c r="AA232" s="250"/>
      <c r="AT232" s="251" t="s">
        <v>191</v>
      </c>
      <c r="AU232" s="251" t="s">
        <v>95</v>
      </c>
      <c r="AV232" s="11" t="s">
        <v>95</v>
      </c>
      <c r="AW232" s="11" t="s">
        <v>41</v>
      </c>
      <c r="AX232" s="11" t="s">
        <v>85</v>
      </c>
      <c r="AY232" s="251" t="s">
        <v>183</v>
      </c>
    </row>
    <row r="233" spans="2:51" s="11" customFormat="1" ht="16.5" customHeight="1">
      <c r="B233" s="242"/>
      <c r="C233" s="243"/>
      <c r="D233" s="243"/>
      <c r="E233" s="244" t="s">
        <v>23</v>
      </c>
      <c r="F233" s="261" t="s">
        <v>786</v>
      </c>
      <c r="G233" s="243"/>
      <c r="H233" s="243"/>
      <c r="I233" s="243"/>
      <c r="J233" s="243"/>
      <c r="K233" s="247">
        <v>10.656</v>
      </c>
      <c r="L233" s="243"/>
      <c r="M233" s="243"/>
      <c r="N233" s="243"/>
      <c r="O233" s="243"/>
      <c r="P233" s="243"/>
      <c r="Q233" s="243"/>
      <c r="R233" s="248"/>
      <c r="T233" s="249"/>
      <c r="U233" s="243"/>
      <c r="V233" s="243"/>
      <c r="W233" s="243"/>
      <c r="X233" s="243"/>
      <c r="Y233" s="243"/>
      <c r="Z233" s="243"/>
      <c r="AA233" s="250"/>
      <c r="AT233" s="251" t="s">
        <v>191</v>
      </c>
      <c r="AU233" s="251" t="s">
        <v>95</v>
      </c>
      <c r="AV233" s="11" t="s">
        <v>95</v>
      </c>
      <c r="AW233" s="11" t="s">
        <v>41</v>
      </c>
      <c r="AX233" s="11" t="s">
        <v>85</v>
      </c>
      <c r="AY233" s="251" t="s">
        <v>183</v>
      </c>
    </row>
    <row r="234" spans="2:51" s="11" customFormat="1" ht="16.5" customHeight="1">
      <c r="B234" s="242"/>
      <c r="C234" s="243"/>
      <c r="D234" s="243"/>
      <c r="E234" s="244" t="s">
        <v>23</v>
      </c>
      <c r="F234" s="261" t="s">
        <v>787</v>
      </c>
      <c r="G234" s="243"/>
      <c r="H234" s="243"/>
      <c r="I234" s="243"/>
      <c r="J234" s="243"/>
      <c r="K234" s="247">
        <v>5.76</v>
      </c>
      <c r="L234" s="243"/>
      <c r="M234" s="243"/>
      <c r="N234" s="243"/>
      <c r="O234" s="243"/>
      <c r="P234" s="243"/>
      <c r="Q234" s="243"/>
      <c r="R234" s="248"/>
      <c r="T234" s="249"/>
      <c r="U234" s="243"/>
      <c r="V234" s="243"/>
      <c r="W234" s="243"/>
      <c r="X234" s="243"/>
      <c r="Y234" s="243"/>
      <c r="Z234" s="243"/>
      <c r="AA234" s="250"/>
      <c r="AT234" s="251" t="s">
        <v>191</v>
      </c>
      <c r="AU234" s="251" t="s">
        <v>95</v>
      </c>
      <c r="AV234" s="11" t="s">
        <v>95</v>
      </c>
      <c r="AW234" s="11" t="s">
        <v>41</v>
      </c>
      <c r="AX234" s="11" t="s">
        <v>85</v>
      </c>
      <c r="AY234" s="251" t="s">
        <v>183</v>
      </c>
    </row>
    <row r="235" spans="2:51" s="11" customFormat="1" ht="16.5" customHeight="1">
      <c r="B235" s="242"/>
      <c r="C235" s="243"/>
      <c r="D235" s="243"/>
      <c r="E235" s="244" t="s">
        <v>23</v>
      </c>
      <c r="F235" s="261" t="s">
        <v>788</v>
      </c>
      <c r="G235" s="243"/>
      <c r="H235" s="243"/>
      <c r="I235" s="243"/>
      <c r="J235" s="243"/>
      <c r="K235" s="247">
        <v>2.01</v>
      </c>
      <c r="L235" s="243"/>
      <c r="M235" s="243"/>
      <c r="N235" s="243"/>
      <c r="O235" s="243"/>
      <c r="P235" s="243"/>
      <c r="Q235" s="243"/>
      <c r="R235" s="248"/>
      <c r="T235" s="249"/>
      <c r="U235" s="243"/>
      <c r="V235" s="243"/>
      <c r="W235" s="243"/>
      <c r="X235" s="243"/>
      <c r="Y235" s="243"/>
      <c r="Z235" s="243"/>
      <c r="AA235" s="250"/>
      <c r="AT235" s="251" t="s">
        <v>191</v>
      </c>
      <c r="AU235" s="251" t="s">
        <v>95</v>
      </c>
      <c r="AV235" s="11" t="s">
        <v>95</v>
      </c>
      <c r="AW235" s="11" t="s">
        <v>41</v>
      </c>
      <c r="AX235" s="11" t="s">
        <v>85</v>
      </c>
      <c r="AY235" s="251" t="s">
        <v>183</v>
      </c>
    </row>
    <row r="236" spans="2:51" s="14" customFormat="1" ht="16.5" customHeight="1">
      <c r="B236" s="284"/>
      <c r="C236" s="285"/>
      <c r="D236" s="285"/>
      <c r="E236" s="286" t="s">
        <v>23</v>
      </c>
      <c r="F236" s="287" t="s">
        <v>306</v>
      </c>
      <c r="G236" s="285"/>
      <c r="H236" s="285"/>
      <c r="I236" s="285"/>
      <c r="J236" s="285"/>
      <c r="K236" s="288">
        <v>196.426</v>
      </c>
      <c r="L236" s="285"/>
      <c r="M236" s="285"/>
      <c r="N236" s="285"/>
      <c r="O236" s="285"/>
      <c r="P236" s="285"/>
      <c r="Q236" s="285"/>
      <c r="R236" s="289"/>
      <c r="T236" s="290"/>
      <c r="U236" s="285"/>
      <c r="V236" s="285"/>
      <c r="W236" s="285"/>
      <c r="X236" s="285"/>
      <c r="Y236" s="285"/>
      <c r="Z236" s="285"/>
      <c r="AA236" s="291"/>
      <c r="AT236" s="292" t="s">
        <v>191</v>
      </c>
      <c r="AU236" s="292" t="s">
        <v>95</v>
      </c>
      <c r="AV236" s="14" t="s">
        <v>102</v>
      </c>
      <c r="AW236" s="14" t="s">
        <v>41</v>
      </c>
      <c r="AX236" s="14" t="s">
        <v>85</v>
      </c>
      <c r="AY236" s="292" t="s">
        <v>183</v>
      </c>
    </row>
    <row r="237" spans="2:51" s="12" customFormat="1" ht="16.5" customHeight="1">
      <c r="B237" s="252"/>
      <c r="C237" s="253"/>
      <c r="D237" s="253"/>
      <c r="E237" s="254" t="s">
        <v>23</v>
      </c>
      <c r="F237" s="275" t="s">
        <v>799</v>
      </c>
      <c r="G237" s="253"/>
      <c r="H237" s="253"/>
      <c r="I237" s="253"/>
      <c r="J237" s="253"/>
      <c r="K237" s="254" t="s">
        <v>23</v>
      </c>
      <c r="L237" s="253"/>
      <c r="M237" s="253"/>
      <c r="N237" s="253"/>
      <c r="O237" s="253"/>
      <c r="P237" s="253"/>
      <c r="Q237" s="253"/>
      <c r="R237" s="257"/>
      <c r="T237" s="258"/>
      <c r="U237" s="253"/>
      <c r="V237" s="253"/>
      <c r="W237" s="253"/>
      <c r="X237" s="253"/>
      <c r="Y237" s="253"/>
      <c r="Z237" s="253"/>
      <c r="AA237" s="259"/>
      <c r="AT237" s="260" t="s">
        <v>191</v>
      </c>
      <c r="AU237" s="260" t="s">
        <v>95</v>
      </c>
      <c r="AV237" s="12" t="s">
        <v>25</v>
      </c>
      <c r="AW237" s="12" t="s">
        <v>41</v>
      </c>
      <c r="AX237" s="12" t="s">
        <v>85</v>
      </c>
      <c r="AY237" s="260" t="s">
        <v>183</v>
      </c>
    </row>
    <row r="238" spans="2:51" s="11" customFormat="1" ht="16.5" customHeight="1">
      <c r="B238" s="242"/>
      <c r="C238" s="243"/>
      <c r="D238" s="243"/>
      <c r="E238" s="244" t="s">
        <v>23</v>
      </c>
      <c r="F238" s="261" t="s">
        <v>800</v>
      </c>
      <c r="G238" s="243"/>
      <c r="H238" s="243"/>
      <c r="I238" s="243"/>
      <c r="J238" s="243"/>
      <c r="K238" s="247">
        <v>-42.448</v>
      </c>
      <c r="L238" s="243"/>
      <c r="M238" s="243"/>
      <c r="N238" s="243"/>
      <c r="O238" s="243"/>
      <c r="P238" s="243"/>
      <c r="Q238" s="243"/>
      <c r="R238" s="248"/>
      <c r="T238" s="249"/>
      <c r="U238" s="243"/>
      <c r="V238" s="243"/>
      <c r="W238" s="243"/>
      <c r="X238" s="243"/>
      <c r="Y238" s="243"/>
      <c r="Z238" s="243"/>
      <c r="AA238" s="250"/>
      <c r="AT238" s="251" t="s">
        <v>191</v>
      </c>
      <c r="AU238" s="251" t="s">
        <v>95</v>
      </c>
      <c r="AV238" s="11" t="s">
        <v>95</v>
      </c>
      <c r="AW238" s="11" t="s">
        <v>41</v>
      </c>
      <c r="AX238" s="11" t="s">
        <v>85</v>
      </c>
      <c r="AY238" s="251" t="s">
        <v>183</v>
      </c>
    </row>
    <row r="239" spans="2:51" s="12" customFormat="1" ht="16.5" customHeight="1">
      <c r="B239" s="252"/>
      <c r="C239" s="253"/>
      <c r="D239" s="253"/>
      <c r="E239" s="254" t="s">
        <v>23</v>
      </c>
      <c r="F239" s="275" t="s">
        <v>801</v>
      </c>
      <c r="G239" s="253"/>
      <c r="H239" s="253"/>
      <c r="I239" s="253"/>
      <c r="J239" s="253"/>
      <c r="K239" s="254" t="s">
        <v>23</v>
      </c>
      <c r="L239" s="253"/>
      <c r="M239" s="253"/>
      <c r="N239" s="253"/>
      <c r="O239" s="253"/>
      <c r="P239" s="253"/>
      <c r="Q239" s="253"/>
      <c r="R239" s="257"/>
      <c r="T239" s="258"/>
      <c r="U239" s="253"/>
      <c r="V239" s="253"/>
      <c r="W239" s="253"/>
      <c r="X239" s="253"/>
      <c r="Y239" s="253"/>
      <c r="Z239" s="253"/>
      <c r="AA239" s="259"/>
      <c r="AT239" s="260" t="s">
        <v>191</v>
      </c>
      <c r="AU239" s="260" t="s">
        <v>95</v>
      </c>
      <c r="AV239" s="12" t="s">
        <v>25</v>
      </c>
      <c r="AW239" s="12" t="s">
        <v>41</v>
      </c>
      <c r="AX239" s="12" t="s">
        <v>85</v>
      </c>
      <c r="AY239" s="260" t="s">
        <v>183</v>
      </c>
    </row>
    <row r="240" spans="2:51" s="11" customFormat="1" ht="16.5" customHeight="1">
      <c r="B240" s="242"/>
      <c r="C240" s="243"/>
      <c r="D240" s="243"/>
      <c r="E240" s="244" t="s">
        <v>23</v>
      </c>
      <c r="F240" s="261" t="s">
        <v>802</v>
      </c>
      <c r="G240" s="243"/>
      <c r="H240" s="243"/>
      <c r="I240" s="243"/>
      <c r="J240" s="243"/>
      <c r="K240" s="247">
        <v>-22.52</v>
      </c>
      <c r="L240" s="243"/>
      <c r="M240" s="243"/>
      <c r="N240" s="243"/>
      <c r="O240" s="243"/>
      <c r="P240" s="243"/>
      <c r="Q240" s="243"/>
      <c r="R240" s="248"/>
      <c r="T240" s="249"/>
      <c r="U240" s="243"/>
      <c r="V240" s="243"/>
      <c r="W240" s="243"/>
      <c r="X240" s="243"/>
      <c r="Y240" s="243"/>
      <c r="Z240" s="243"/>
      <c r="AA240" s="250"/>
      <c r="AT240" s="251" t="s">
        <v>191</v>
      </c>
      <c r="AU240" s="251" t="s">
        <v>95</v>
      </c>
      <c r="AV240" s="11" t="s">
        <v>95</v>
      </c>
      <c r="AW240" s="11" t="s">
        <v>41</v>
      </c>
      <c r="AX240" s="11" t="s">
        <v>85</v>
      </c>
      <c r="AY240" s="251" t="s">
        <v>183</v>
      </c>
    </row>
    <row r="241" spans="2:51" s="13" customFormat="1" ht="16.5" customHeight="1">
      <c r="B241" s="262"/>
      <c r="C241" s="263"/>
      <c r="D241" s="263"/>
      <c r="E241" s="264" t="s">
        <v>23</v>
      </c>
      <c r="F241" s="265" t="s">
        <v>218</v>
      </c>
      <c r="G241" s="263"/>
      <c r="H241" s="263"/>
      <c r="I241" s="263"/>
      <c r="J241" s="263"/>
      <c r="K241" s="266">
        <v>352.518</v>
      </c>
      <c r="L241" s="263"/>
      <c r="M241" s="263"/>
      <c r="N241" s="263"/>
      <c r="O241" s="263"/>
      <c r="P241" s="263"/>
      <c r="Q241" s="263"/>
      <c r="R241" s="267"/>
      <c r="T241" s="268"/>
      <c r="U241" s="263"/>
      <c r="V241" s="263"/>
      <c r="W241" s="263"/>
      <c r="X241" s="263"/>
      <c r="Y241" s="263"/>
      <c r="Z241" s="263"/>
      <c r="AA241" s="269"/>
      <c r="AT241" s="270" t="s">
        <v>191</v>
      </c>
      <c r="AU241" s="270" t="s">
        <v>95</v>
      </c>
      <c r="AV241" s="13" t="s">
        <v>188</v>
      </c>
      <c r="AW241" s="13" t="s">
        <v>41</v>
      </c>
      <c r="AX241" s="13" t="s">
        <v>25</v>
      </c>
      <c r="AY241" s="270" t="s">
        <v>183</v>
      </c>
    </row>
    <row r="242" spans="2:65" s="1" customFormat="1" ht="25.5" customHeight="1">
      <c r="B242" s="49"/>
      <c r="C242" s="231" t="s">
        <v>291</v>
      </c>
      <c r="D242" s="231" t="s">
        <v>184</v>
      </c>
      <c r="E242" s="232" t="s">
        <v>803</v>
      </c>
      <c r="F242" s="233" t="s">
        <v>804</v>
      </c>
      <c r="G242" s="233"/>
      <c r="H242" s="233"/>
      <c r="I242" s="233"/>
      <c r="J242" s="234" t="s">
        <v>194</v>
      </c>
      <c r="K242" s="235">
        <v>42.448</v>
      </c>
      <c r="L242" s="236">
        <v>0</v>
      </c>
      <c r="M242" s="237"/>
      <c r="N242" s="238">
        <f>ROUND(L242*K242,2)</f>
        <v>0</v>
      </c>
      <c r="O242" s="238"/>
      <c r="P242" s="238"/>
      <c r="Q242" s="238"/>
      <c r="R242" s="51"/>
      <c r="T242" s="239" t="s">
        <v>23</v>
      </c>
      <c r="U242" s="59" t="s">
        <v>50</v>
      </c>
      <c r="V242" s="50"/>
      <c r="W242" s="240">
        <f>V242*K242</f>
        <v>0</v>
      </c>
      <c r="X242" s="240">
        <v>0.03358</v>
      </c>
      <c r="Y242" s="240">
        <f>X242*K242</f>
        <v>1.42540384</v>
      </c>
      <c r="Z242" s="240">
        <v>0</v>
      </c>
      <c r="AA242" s="241">
        <f>Z242*K242</f>
        <v>0</v>
      </c>
      <c r="AR242" s="25" t="s">
        <v>188</v>
      </c>
      <c r="AT242" s="25" t="s">
        <v>184</v>
      </c>
      <c r="AU242" s="25" t="s">
        <v>95</v>
      </c>
      <c r="AY242" s="25" t="s">
        <v>183</v>
      </c>
      <c r="BE242" s="156">
        <f>IF(U242="základní",N242,0)</f>
        <v>0</v>
      </c>
      <c r="BF242" s="156">
        <f>IF(U242="snížená",N242,0)</f>
        <v>0</v>
      </c>
      <c r="BG242" s="156">
        <f>IF(U242="zákl. přenesená",N242,0)</f>
        <v>0</v>
      </c>
      <c r="BH242" s="156">
        <f>IF(U242="sníž. přenesená",N242,0)</f>
        <v>0</v>
      </c>
      <c r="BI242" s="156">
        <f>IF(U242="nulová",N242,0)</f>
        <v>0</v>
      </c>
      <c r="BJ242" s="25" t="s">
        <v>25</v>
      </c>
      <c r="BK242" s="156">
        <f>ROUND(L242*K242,2)</f>
        <v>0</v>
      </c>
      <c r="BL242" s="25" t="s">
        <v>188</v>
      </c>
      <c r="BM242" s="25" t="s">
        <v>805</v>
      </c>
    </row>
    <row r="243" spans="2:51" s="11" customFormat="1" ht="16.5" customHeight="1">
      <c r="B243" s="242"/>
      <c r="C243" s="243"/>
      <c r="D243" s="243"/>
      <c r="E243" s="244" t="s">
        <v>23</v>
      </c>
      <c r="F243" s="245" t="s">
        <v>806</v>
      </c>
      <c r="G243" s="246"/>
      <c r="H243" s="246"/>
      <c r="I243" s="246"/>
      <c r="J243" s="243"/>
      <c r="K243" s="247">
        <v>5.26</v>
      </c>
      <c r="L243" s="243"/>
      <c r="M243" s="243"/>
      <c r="N243" s="243"/>
      <c r="O243" s="243"/>
      <c r="P243" s="243"/>
      <c r="Q243" s="243"/>
      <c r="R243" s="248"/>
      <c r="T243" s="249"/>
      <c r="U243" s="243"/>
      <c r="V243" s="243"/>
      <c r="W243" s="243"/>
      <c r="X243" s="243"/>
      <c r="Y243" s="243"/>
      <c r="Z243" s="243"/>
      <c r="AA243" s="250"/>
      <c r="AT243" s="251" t="s">
        <v>191</v>
      </c>
      <c r="AU243" s="251" t="s">
        <v>95</v>
      </c>
      <c r="AV243" s="11" t="s">
        <v>95</v>
      </c>
      <c r="AW243" s="11" t="s">
        <v>41</v>
      </c>
      <c r="AX243" s="11" t="s">
        <v>85</v>
      </c>
      <c r="AY243" s="251" t="s">
        <v>183</v>
      </c>
    </row>
    <row r="244" spans="2:51" s="11" customFormat="1" ht="16.5" customHeight="1">
      <c r="B244" s="242"/>
      <c r="C244" s="243"/>
      <c r="D244" s="243"/>
      <c r="E244" s="244" t="s">
        <v>23</v>
      </c>
      <c r="F244" s="261" t="s">
        <v>807</v>
      </c>
      <c r="G244" s="243"/>
      <c r="H244" s="243"/>
      <c r="I244" s="243"/>
      <c r="J244" s="243"/>
      <c r="K244" s="247">
        <v>5.76</v>
      </c>
      <c r="L244" s="243"/>
      <c r="M244" s="243"/>
      <c r="N244" s="243"/>
      <c r="O244" s="243"/>
      <c r="P244" s="243"/>
      <c r="Q244" s="243"/>
      <c r="R244" s="248"/>
      <c r="T244" s="249"/>
      <c r="U244" s="243"/>
      <c r="V244" s="243"/>
      <c r="W244" s="243"/>
      <c r="X244" s="243"/>
      <c r="Y244" s="243"/>
      <c r="Z244" s="243"/>
      <c r="AA244" s="250"/>
      <c r="AT244" s="251" t="s">
        <v>191</v>
      </c>
      <c r="AU244" s="251" t="s">
        <v>95</v>
      </c>
      <c r="AV244" s="11" t="s">
        <v>95</v>
      </c>
      <c r="AW244" s="11" t="s">
        <v>41</v>
      </c>
      <c r="AX244" s="11" t="s">
        <v>85</v>
      </c>
      <c r="AY244" s="251" t="s">
        <v>183</v>
      </c>
    </row>
    <row r="245" spans="2:51" s="11" customFormat="1" ht="16.5" customHeight="1">
      <c r="B245" s="242"/>
      <c r="C245" s="243"/>
      <c r="D245" s="243"/>
      <c r="E245" s="244" t="s">
        <v>23</v>
      </c>
      <c r="F245" s="261" t="s">
        <v>808</v>
      </c>
      <c r="G245" s="243"/>
      <c r="H245" s="243"/>
      <c r="I245" s="243"/>
      <c r="J245" s="243"/>
      <c r="K245" s="247">
        <v>4.8</v>
      </c>
      <c r="L245" s="243"/>
      <c r="M245" s="243"/>
      <c r="N245" s="243"/>
      <c r="O245" s="243"/>
      <c r="P245" s="243"/>
      <c r="Q245" s="243"/>
      <c r="R245" s="248"/>
      <c r="T245" s="249"/>
      <c r="U245" s="243"/>
      <c r="V245" s="243"/>
      <c r="W245" s="243"/>
      <c r="X245" s="243"/>
      <c r="Y245" s="243"/>
      <c r="Z245" s="243"/>
      <c r="AA245" s="250"/>
      <c r="AT245" s="251" t="s">
        <v>191</v>
      </c>
      <c r="AU245" s="251" t="s">
        <v>95</v>
      </c>
      <c r="AV245" s="11" t="s">
        <v>95</v>
      </c>
      <c r="AW245" s="11" t="s">
        <v>41</v>
      </c>
      <c r="AX245" s="11" t="s">
        <v>85</v>
      </c>
      <c r="AY245" s="251" t="s">
        <v>183</v>
      </c>
    </row>
    <row r="246" spans="2:51" s="11" customFormat="1" ht="16.5" customHeight="1">
      <c r="B246" s="242"/>
      <c r="C246" s="243"/>
      <c r="D246" s="243"/>
      <c r="E246" s="244" t="s">
        <v>23</v>
      </c>
      <c r="F246" s="261" t="s">
        <v>809</v>
      </c>
      <c r="G246" s="243"/>
      <c r="H246" s="243"/>
      <c r="I246" s="243"/>
      <c r="J246" s="243"/>
      <c r="K246" s="247">
        <v>10.41</v>
      </c>
      <c r="L246" s="243"/>
      <c r="M246" s="243"/>
      <c r="N246" s="243"/>
      <c r="O246" s="243"/>
      <c r="P246" s="243"/>
      <c r="Q246" s="243"/>
      <c r="R246" s="248"/>
      <c r="T246" s="249"/>
      <c r="U246" s="243"/>
      <c r="V246" s="243"/>
      <c r="W246" s="243"/>
      <c r="X246" s="243"/>
      <c r="Y246" s="243"/>
      <c r="Z246" s="243"/>
      <c r="AA246" s="250"/>
      <c r="AT246" s="251" t="s">
        <v>191</v>
      </c>
      <c r="AU246" s="251" t="s">
        <v>95</v>
      </c>
      <c r="AV246" s="11" t="s">
        <v>95</v>
      </c>
      <c r="AW246" s="11" t="s">
        <v>41</v>
      </c>
      <c r="AX246" s="11" t="s">
        <v>85</v>
      </c>
      <c r="AY246" s="251" t="s">
        <v>183</v>
      </c>
    </row>
    <row r="247" spans="2:51" s="11" customFormat="1" ht="16.5" customHeight="1">
      <c r="B247" s="242"/>
      <c r="C247" s="243"/>
      <c r="D247" s="243"/>
      <c r="E247" s="244" t="s">
        <v>23</v>
      </c>
      <c r="F247" s="261" t="s">
        <v>810</v>
      </c>
      <c r="G247" s="243"/>
      <c r="H247" s="243"/>
      <c r="I247" s="243"/>
      <c r="J247" s="243"/>
      <c r="K247" s="247">
        <v>9.216</v>
      </c>
      <c r="L247" s="243"/>
      <c r="M247" s="243"/>
      <c r="N247" s="243"/>
      <c r="O247" s="243"/>
      <c r="P247" s="243"/>
      <c r="Q247" s="243"/>
      <c r="R247" s="248"/>
      <c r="T247" s="249"/>
      <c r="U247" s="243"/>
      <c r="V247" s="243"/>
      <c r="W247" s="243"/>
      <c r="X247" s="243"/>
      <c r="Y247" s="243"/>
      <c r="Z247" s="243"/>
      <c r="AA247" s="250"/>
      <c r="AT247" s="251" t="s">
        <v>191</v>
      </c>
      <c r="AU247" s="251" t="s">
        <v>95</v>
      </c>
      <c r="AV247" s="11" t="s">
        <v>95</v>
      </c>
      <c r="AW247" s="11" t="s">
        <v>41</v>
      </c>
      <c r="AX247" s="11" t="s">
        <v>85</v>
      </c>
      <c r="AY247" s="251" t="s">
        <v>183</v>
      </c>
    </row>
    <row r="248" spans="2:51" s="11" customFormat="1" ht="16.5" customHeight="1">
      <c r="B248" s="242"/>
      <c r="C248" s="243"/>
      <c r="D248" s="243"/>
      <c r="E248" s="244" t="s">
        <v>23</v>
      </c>
      <c r="F248" s="261" t="s">
        <v>811</v>
      </c>
      <c r="G248" s="243"/>
      <c r="H248" s="243"/>
      <c r="I248" s="243"/>
      <c r="J248" s="243"/>
      <c r="K248" s="247">
        <v>4.992</v>
      </c>
      <c r="L248" s="243"/>
      <c r="M248" s="243"/>
      <c r="N248" s="243"/>
      <c r="O248" s="243"/>
      <c r="P248" s="243"/>
      <c r="Q248" s="243"/>
      <c r="R248" s="248"/>
      <c r="T248" s="249"/>
      <c r="U248" s="243"/>
      <c r="V248" s="243"/>
      <c r="W248" s="243"/>
      <c r="X248" s="243"/>
      <c r="Y248" s="243"/>
      <c r="Z248" s="243"/>
      <c r="AA248" s="250"/>
      <c r="AT248" s="251" t="s">
        <v>191</v>
      </c>
      <c r="AU248" s="251" t="s">
        <v>95</v>
      </c>
      <c r="AV248" s="11" t="s">
        <v>95</v>
      </c>
      <c r="AW248" s="11" t="s">
        <v>41</v>
      </c>
      <c r="AX248" s="11" t="s">
        <v>85</v>
      </c>
      <c r="AY248" s="251" t="s">
        <v>183</v>
      </c>
    </row>
    <row r="249" spans="2:51" s="11" customFormat="1" ht="16.5" customHeight="1">
      <c r="B249" s="242"/>
      <c r="C249" s="243"/>
      <c r="D249" s="243"/>
      <c r="E249" s="244" t="s">
        <v>23</v>
      </c>
      <c r="F249" s="261" t="s">
        <v>788</v>
      </c>
      <c r="G249" s="243"/>
      <c r="H249" s="243"/>
      <c r="I249" s="243"/>
      <c r="J249" s="243"/>
      <c r="K249" s="247">
        <v>2.01</v>
      </c>
      <c r="L249" s="243"/>
      <c r="M249" s="243"/>
      <c r="N249" s="243"/>
      <c r="O249" s="243"/>
      <c r="P249" s="243"/>
      <c r="Q249" s="243"/>
      <c r="R249" s="248"/>
      <c r="T249" s="249"/>
      <c r="U249" s="243"/>
      <c r="V249" s="243"/>
      <c r="W249" s="243"/>
      <c r="X249" s="243"/>
      <c r="Y249" s="243"/>
      <c r="Z249" s="243"/>
      <c r="AA249" s="250"/>
      <c r="AT249" s="251" t="s">
        <v>191</v>
      </c>
      <c r="AU249" s="251" t="s">
        <v>95</v>
      </c>
      <c r="AV249" s="11" t="s">
        <v>95</v>
      </c>
      <c r="AW249" s="11" t="s">
        <v>41</v>
      </c>
      <c r="AX249" s="11" t="s">
        <v>85</v>
      </c>
      <c r="AY249" s="251" t="s">
        <v>183</v>
      </c>
    </row>
    <row r="250" spans="2:51" s="13" customFormat="1" ht="16.5" customHeight="1">
      <c r="B250" s="262"/>
      <c r="C250" s="263"/>
      <c r="D250" s="263"/>
      <c r="E250" s="264" t="s">
        <v>23</v>
      </c>
      <c r="F250" s="265" t="s">
        <v>218</v>
      </c>
      <c r="G250" s="263"/>
      <c r="H250" s="263"/>
      <c r="I250" s="263"/>
      <c r="J250" s="263"/>
      <c r="K250" s="266">
        <v>42.448</v>
      </c>
      <c r="L250" s="263"/>
      <c r="M250" s="263"/>
      <c r="N250" s="263"/>
      <c r="O250" s="263"/>
      <c r="P250" s="263"/>
      <c r="Q250" s="263"/>
      <c r="R250" s="267"/>
      <c r="T250" s="268"/>
      <c r="U250" s="263"/>
      <c r="V250" s="263"/>
      <c r="W250" s="263"/>
      <c r="X250" s="263"/>
      <c r="Y250" s="263"/>
      <c r="Z250" s="263"/>
      <c r="AA250" s="269"/>
      <c r="AT250" s="270" t="s">
        <v>191</v>
      </c>
      <c r="AU250" s="270" t="s">
        <v>95</v>
      </c>
      <c r="AV250" s="13" t="s">
        <v>188</v>
      </c>
      <c r="AW250" s="13" t="s">
        <v>41</v>
      </c>
      <c r="AX250" s="13" t="s">
        <v>25</v>
      </c>
      <c r="AY250" s="270" t="s">
        <v>183</v>
      </c>
    </row>
    <row r="251" spans="2:65" s="1" customFormat="1" ht="25.5" customHeight="1">
      <c r="B251" s="49"/>
      <c r="C251" s="231" t="s">
        <v>297</v>
      </c>
      <c r="D251" s="231" t="s">
        <v>184</v>
      </c>
      <c r="E251" s="232" t="s">
        <v>812</v>
      </c>
      <c r="F251" s="233" t="s">
        <v>813</v>
      </c>
      <c r="G251" s="233"/>
      <c r="H251" s="233"/>
      <c r="I251" s="233"/>
      <c r="J251" s="234" t="s">
        <v>194</v>
      </c>
      <c r="K251" s="235">
        <v>362.073</v>
      </c>
      <c r="L251" s="236">
        <v>0</v>
      </c>
      <c r="M251" s="237"/>
      <c r="N251" s="238">
        <f>ROUND(L251*K251,2)</f>
        <v>0</v>
      </c>
      <c r="O251" s="238"/>
      <c r="P251" s="238"/>
      <c r="Q251" s="238"/>
      <c r="R251" s="51"/>
      <c r="T251" s="239" t="s">
        <v>23</v>
      </c>
      <c r="U251" s="59" t="s">
        <v>50</v>
      </c>
      <c r="V251" s="50"/>
      <c r="W251" s="240">
        <f>V251*K251</f>
        <v>0</v>
      </c>
      <c r="X251" s="240">
        <v>0.04851</v>
      </c>
      <c r="Y251" s="240">
        <f>X251*K251</f>
        <v>17.56416123</v>
      </c>
      <c r="Z251" s="240">
        <v>0</v>
      </c>
      <c r="AA251" s="241">
        <f>Z251*K251</f>
        <v>0</v>
      </c>
      <c r="AR251" s="25" t="s">
        <v>188</v>
      </c>
      <c r="AT251" s="25" t="s">
        <v>184</v>
      </c>
      <c r="AU251" s="25" t="s">
        <v>95</v>
      </c>
      <c r="AY251" s="25" t="s">
        <v>183</v>
      </c>
      <c r="BE251" s="156">
        <f>IF(U251="základní",N251,0)</f>
        <v>0</v>
      </c>
      <c r="BF251" s="156">
        <f>IF(U251="snížená",N251,0)</f>
        <v>0</v>
      </c>
      <c r="BG251" s="156">
        <f>IF(U251="zákl. přenesená",N251,0)</f>
        <v>0</v>
      </c>
      <c r="BH251" s="156">
        <f>IF(U251="sníž. přenesená",N251,0)</f>
        <v>0</v>
      </c>
      <c r="BI251" s="156">
        <f>IF(U251="nulová",N251,0)</f>
        <v>0</v>
      </c>
      <c r="BJ251" s="25" t="s">
        <v>25</v>
      </c>
      <c r="BK251" s="156">
        <f>ROUND(L251*K251,2)</f>
        <v>0</v>
      </c>
      <c r="BL251" s="25" t="s">
        <v>188</v>
      </c>
      <c r="BM251" s="25" t="s">
        <v>814</v>
      </c>
    </row>
    <row r="252" spans="2:51" s="12" customFormat="1" ht="25.5" customHeight="1">
      <c r="B252" s="252"/>
      <c r="C252" s="253"/>
      <c r="D252" s="253"/>
      <c r="E252" s="254" t="s">
        <v>23</v>
      </c>
      <c r="F252" s="255" t="s">
        <v>815</v>
      </c>
      <c r="G252" s="256"/>
      <c r="H252" s="256"/>
      <c r="I252" s="256"/>
      <c r="J252" s="253"/>
      <c r="K252" s="254" t="s">
        <v>23</v>
      </c>
      <c r="L252" s="253"/>
      <c r="M252" s="253"/>
      <c r="N252" s="253"/>
      <c r="O252" s="253"/>
      <c r="P252" s="253"/>
      <c r="Q252" s="253"/>
      <c r="R252" s="257"/>
      <c r="T252" s="258"/>
      <c r="U252" s="253"/>
      <c r="V252" s="253"/>
      <c r="W252" s="253"/>
      <c r="X252" s="253"/>
      <c r="Y252" s="253"/>
      <c r="Z252" s="253"/>
      <c r="AA252" s="259"/>
      <c r="AT252" s="260" t="s">
        <v>191</v>
      </c>
      <c r="AU252" s="260" t="s">
        <v>95</v>
      </c>
      <c r="AV252" s="12" t="s">
        <v>25</v>
      </c>
      <c r="AW252" s="12" t="s">
        <v>41</v>
      </c>
      <c r="AX252" s="12" t="s">
        <v>85</v>
      </c>
      <c r="AY252" s="260" t="s">
        <v>183</v>
      </c>
    </row>
    <row r="253" spans="2:51" s="11" customFormat="1" ht="25.5" customHeight="1">
      <c r="B253" s="242"/>
      <c r="C253" s="243"/>
      <c r="D253" s="243"/>
      <c r="E253" s="244" t="s">
        <v>23</v>
      </c>
      <c r="F253" s="261" t="s">
        <v>816</v>
      </c>
      <c r="G253" s="243"/>
      <c r="H253" s="243"/>
      <c r="I253" s="243"/>
      <c r="J253" s="243"/>
      <c r="K253" s="247">
        <v>202.044</v>
      </c>
      <c r="L253" s="243"/>
      <c r="M253" s="243"/>
      <c r="N253" s="243"/>
      <c r="O253" s="243"/>
      <c r="P253" s="243"/>
      <c r="Q253" s="243"/>
      <c r="R253" s="248"/>
      <c r="T253" s="249"/>
      <c r="U253" s="243"/>
      <c r="V253" s="243"/>
      <c r="W253" s="243"/>
      <c r="X253" s="243"/>
      <c r="Y253" s="243"/>
      <c r="Z253" s="243"/>
      <c r="AA253" s="250"/>
      <c r="AT253" s="251" t="s">
        <v>191</v>
      </c>
      <c r="AU253" s="251" t="s">
        <v>95</v>
      </c>
      <c r="AV253" s="11" t="s">
        <v>95</v>
      </c>
      <c r="AW253" s="11" t="s">
        <v>41</v>
      </c>
      <c r="AX253" s="11" t="s">
        <v>85</v>
      </c>
      <c r="AY253" s="251" t="s">
        <v>183</v>
      </c>
    </row>
    <row r="254" spans="2:51" s="11" customFormat="1" ht="16.5" customHeight="1">
      <c r="B254" s="242"/>
      <c r="C254" s="243"/>
      <c r="D254" s="243"/>
      <c r="E254" s="244" t="s">
        <v>23</v>
      </c>
      <c r="F254" s="261" t="s">
        <v>817</v>
      </c>
      <c r="G254" s="243"/>
      <c r="H254" s="243"/>
      <c r="I254" s="243"/>
      <c r="J254" s="243"/>
      <c r="K254" s="247">
        <v>84.344</v>
      </c>
      <c r="L254" s="243"/>
      <c r="M254" s="243"/>
      <c r="N254" s="243"/>
      <c r="O254" s="243"/>
      <c r="P254" s="243"/>
      <c r="Q254" s="243"/>
      <c r="R254" s="248"/>
      <c r="T254" s="249"/>
      <c r="U254" s="243"/>
      <c r="V254" s="243"/>
      <c r="W254" s="243"/>
      <c r="X254" s="243"/>
      <c r="Y254" s="243"/>
      <c r="Z254" s="243"/>
      <c r="AA254" s="250"/>
      <c r="AT254" s="251" t="s">
        <v>191</v>
      </c>
      <c r="AU254" s="251" t="s">
        <v>95</v>
      </c>
      <c r="AV254" s="11" t="s">
        <v>95</v>
      </c>
      <c r="AW254" s="11" t="s">
        <v>41</v>
      </c>
      <c r="AX254" s="11" t="s">
        <v>85</v>
      </c>
      <c r="AY254" s="251" t="s">
        <v>183</v>
      </c>
    </row>
    <row r="255" spans="2:51" s="11" customFormat="1" ht="16.5" customHeight="1">
      <c r="B255" s="242"/>
      <c r="C255" s="243"/>
      <c r="D255" s="243"/>
      <c r="E255" s="244" t="s">
        <v>23</v>
      </c>
      <c r="F255" s="261" t="s">
        <v>818</v>
      </c>
      <c r="G255" s="243"/>
      <c r="H255" s="243"/>
      <c r="I255" s="243"/>
      <c r="J255" s="243"/>
      <c r="K255" s="247">
        <v>96.811</v>
      </c>
      <c r="L255" s="243"/>
      <c r="M255" s="243"/>
      <c r="N255" s="243"/>
      <c r="O255" s="243"/>
      <c r="P255" s="243"/>
      <c r="Q255" s="243"/>
      <c r="R255" s="248"/>
      <c r="T255" s="249"/>
      <c r="U255" s="243"/>
      <c r="V255" s="243"/>
      <c r="W255" s="243"/>
      <c r="X255" s="243"/>
      <c r="Y255" s="243"/>
      <c r="Z255" s="243"/>
      <c r="AA255" s="250"/>
      <c r="AT255" s="251" t="s">
        <v>191</v>
      </c>
      <c r="AU255" s="251" t="s">
        <v>95</v>
      </c>
      <c r="AV255" s="11" t="s">
        <v>95</v>
      </c>
      <c r="AW255" s="11" t="s">
        <v>41</v>
      </c>
      <c r="AX255" s="11" t="s">
        <v>85</v>
      </c>
      <c r="AY255" s="251" t="s">
        <v>183</v>
      </c>
    </row>
    <row r="256" spans="2:51" s="11" customFormat="1" ht="16.5" customHeight="1">
      <c r="B256" s="242"/>
      <c r="C256" s="243"/>
      <c r="D256" s="243"/>
      <c r="E256" s="244" t="s">
        <v>23</v>
      </c>
      <c r="F256" s="261" t="s">
        <v>784</v>
      </c>
      <c r="G256" s="243"/>
      <c r="H256" s="243"/>
      <c r="I256" s="243"/>
      <c r="J256" s="243"/>
      <c r="K256" s="247">
        <v>-3.52</v>
      </c>
      <c r="L256" s="243"/>
      <c r="M256" s="243"/>
      <c r="N256" s="243"/>
      <c r="O256" s="243"/>
      <c r="P256" s="243"/>
      <c r="Q256" s="243"/>
      <c r="R256" s="248"/>
      <c r="T256" s="249"/>
      <c r="U256" s="243"/>
      <c r="V256" s="243"/>
      <c r="W256" s="243"/>
      <c r="X256" s="243"/>
      <c r="Y256" s="243"/>
      <c r="Z256" s="243"/>
      <c r="AA256" s="250"/>
      <c r="AT256" s="251" t="s">
        <v>191</v>
      </c>
      <c r="AU256" s="251" t="s">
        <v>95</v>
      </c>
      <c r="AV256" s="11" t="s">
        <v>95</v>
      </c>
      <c r="AW256" s="11" t="s">
        <v>41</v>
      </c>
      <c r="AX256" s="11" t="s">
        <v>85</v>
      </c>
      <c r="AY256" s="251" t="s">
        <v>183</v>
      </c>
    </row>
    <row r="257" spans="2:51" s="11" customFormat="1" ht="16.5" customHeight="1">
      <c r="B257" s="242"/>
      <c r="C257" s="243"/>
      <c r="D257" s="243"/>
      <c r="E257" s="244" t="s">
        <v>23</v>
      </c>
      <c r="F257" s="261" t="s">
        <v>819</v>
      </c>
      <c r="G257" s="243"/>
      <c r="H257" s="243"/>
      <c r="I257" s="243"/>
      <c r="J257" s="243"/>
      <c r="K257" s="247">
        <v>-10.5</v>
      </c>
      <c r="L257" s="243"/>
      <c r="M257" s="243"/>
      <c r="N257" s="243"/>
      <c r="O257" s="243"/>
      <c r="P257" s="243"/>
      <c r="Q257" s="243"/>
      <c r="R257" s="248"/>
      <c r="T257" s="249"/>
      <c r="U257" s="243"/>
      <c r="V257" s="243"/>
      <c r="W257" s="243"/>
      <c r="X257" s="243"/>
      <c r="Y257" s="243"/>
      <c r="Z257" s="243"/>
      <c r="AA257" s="250"/>
      <c r="AT257" s="251" t="s">
        <v>191</v>
      </c>
      <c r="AU257" s="251" t="s">
        <v>95</v>
      </c>
      <c r="AV257" s="11" t="s">
        <v>95</v>
      </c>
      <c r="AW257" s="11" t="s">
        <v>41</v>
      </c>
      <c r="AX257" s="11" t="s">
        <v>85</v>
      </c>
      <c r="AY257" s="251" t="s">
        <v>183</v>
      </c>
    </row>
    <row r="258" spans="2:51" s="11" customFormat="1" ht="16.5" customHeight="1">
      <c r="B258" s="242"/>
      <c r="C258" s="243"/>
      <c r="D258" s="243"/>
      <c r="E258" s="244" t="s">
        <v>23</v>
      </c>
      <c r="F258" s="261" t="s">
        <v>820</v>
      </c>
      <c r="G258" s="243"/>
      <c r="H258" s="243"/>
      <c r="I258" s="243"/>
      <c r="J258" s="243"/>
      <c r="K258" s="247">
        <v>-9.072</v>
      </c>
      <c r="L258" s="243"/>
      <c r="M258" s="243"/>
      <c r="N258" s="243"/>
      <c r="O258" s="243"/>
      <c r="P258" s="243"/>
      <c r="Q258" s="243"/>
      <c r="R258" s="248"/>
      <c r="T258" s="249"/>
      <c r="U258" s="243"/>
      <c r="V258" s="243"/>
      <c r="W258" s="243"/>
      <c r="X258" s="243"/>
      <c r="Y258" s="243"/>
      <c r="Z258" s="243"/>
      <c r="AA258" s="250"/>
      <c r="AT258" s="251" t="s">
        <v>191</v>
      </c>
      <c r="AU258" s="251" t="s">
        <v>95</v>
      </c>
      <c r="AV258" s="11" t="s">
        <v>95</v>
      </c>
      <c r="AW258" s="11" t="s">
        <v>41</v>
      </c>
      <c r="AX258" s="11" t="s">
        <v>85</v>
      </c>
      <c r="AY258" s="251" t="s">
        <v>183</v>
      </c>
    </row>
    <row r="259" spans="2:51" s="11" customFormat="1" ht="16.5" customHeight="1">
      <c r="B259" s="242"/>
      <c r="C259" s="243"/>
      <c r="D259" s="243"/>
      <c r="E259" s="244" t="s">
        <v>23</v>
      </c>
      <c r="F259" s="261" t="s">
        <v>785</v>
      </c>
      <c r="G259" s="243"/>
      <c r="H259" s="243"/>
      <c r="I259" s="243"/>
      <c r="J259" s="243"/>
      <c r="K259" s="247">
        <v>-6.93</v>
      </c>
      <c r="L259" s="243"/>
      <c r="M259" s="243"/>
      <c r="N259" s="243"/>
      <c r="O259" s="243"/>
      <c r="P259" s="243"/>
      <c r="Q259" s="243"/>
      <c r="R259" s="248"/>
      <c r="T259" s="249"/>
      <c r="U259" s="243"/>
      <c r="V259" s="243"/>
      <c r="W259" s="243"/>
      <c r="X259" s="243"/>
      <c r="Y259" s="243"/>
      <c r="Z259" s="243"/>
      <c r="AA259" s="250"/>
      <c r="AT259" s="251" t="s">
        <v>191</v>
      </c>
      <c r="AU259" s="251" t="s">
        <v>95</v>
      </c>
      <c r="AV259" s="11" t="s">
        <v>95</v>
      </c>
      <c r="AW259" s="11" t="s">
        <v>41</v>
      </c>
      <c r="AX259" s="11" t="s">
        <v>85</v>
      </c>
      <c r="AY259" s="251" t="s">
        <v>183</v>
      </c>
    </row>
    <row r="260" spans="2:51" s="11" customFormat="1" ht="16.5" customHeight="1">
      <c r="B260" s="242"/>
      <c r="C260" s="243"/>
      <c r="D260" s="243"/>
      <c r="E260" s="244" t="s">
        <v>23</v>
      </c>
      <c r="F260" s="261" t="s">
        <v>821</v>
      </c>
      <c r="G260" s="243"/>
      <c r="H260" s="243"/>
      <c r="I260" s="243"/>
      <c r="J260" s="243"/>
      <c r="K260" s="247">
        <v>-4.48</v>
      </c>
      <c r="L260" s="243"/>
      <c r="M260" s="243"/>
      <c r="N260" s="243"/>
      <c r="O260" s="243"/>
      <c r="P260" s="243"/>
      <c r="Q260" s="243"/>
      <c r="R260" s="248"/>
      <c r="T260" s="249"/>
      <c r="U260" s="243"/>
      <c r="V260" s="243"/>
      <c r="W260" s="243"/>
      <c r="X260" s="243"/>
      <c r="Y260" s="243"/>
      <c r="Z260" s="243"/>
      <c r="AA260" s="250"/>
      <c r="AT260" s="251" t="s">
        <v>191</v>
      </c>
      <c r="AU260" s="251" t="s">
        <v>95</v>
      </c>
      <c r="AV260" s="11" t="s">
        <v>95</v>
      </c>
      <c r="AW260" s="11" t="s">
        <v>41</v>
      </c>
      <c r="AX260" s="11" t="s">
        <v>85</v>
      </c>
      <c r="AY260" s="251" t="s">
        <v>183</v>
      </c>
    </row>
    <row r="261" spans="2:51" s="11" customFormat="1" ht="16.5" customHeight="1">
      <c r="B261" s="242"/>
      <c r="C261" s="243"/>
      <c r="D261" s="243"/>
      <c r="E261" s="244" t="s">
        <v>23</v>
      </c>
      <c r="F261" s="261" t="s">
        <v>822</v>
      </c>
      <c r="G261" s="243"/>
      <c r="H261" s="243"/>
      <c r="I261" s="243"/>
      <c r="J261" s="243"/>
      <c r="K261" s="247">
        <v>2.08</v>
      </c>
      <c r="L261" s="243"/>
      <c r="M261" s="243"/>
      <c r="N261" s="243"/>
      <c r="O261" s="243"/>
      <c r="P261" s="243"/>
      <c r="Q261" s="243"/>
      <c r="R261" s="248"/>
      <c r="T261" s="249"/>
      <c r="U261" s="243"/>
      <c r="V261" s="243"/>
      <c r="W261" s="243"/>
      <c r="X261" s="243"/>
      <c r="Y261" s="243"/>
      <c r="Z261" s="243"/>
      <c r="AA261" s="250"/>
      <c r="AT261" s="251" t="s">
        <v>191</v>
      </c>
      <c r="AU261" s="251" t="s">
        <v>95</v>
      </c>
      <c r="AV261" s="11" t="s">
        <v>95</v>
      </c>
      <c r="AW261" s="11" t="s">
        <v>41</v>
      </c>
      <c r="AX261" s="11" t="s">
        <v>85</v>
      </c>
      <c r="AY261" s="251" t="s">
        <v>183</v>
      </c>
    </row>
    <row r="262" spans="2:51" s="11" customFormat="1" ht="16.5" customHeight="1">
      <c r="B262" s="242"/>
      <c r="C262" s="243"/>
      <c r="D262" s="243"/>
      <c r="E262" s="244" t="s">
        <v>23</v>
      </c>
      <c r="F262" s="261" t="s">
        <v>823</v>
      </c>
      <c r="G262" s="243"/>
      <c r="H262" s="243"/>
      <c r="I262" s="243"/>
      <c r="J262" s="243"/>
      <c r="K262" s="247">
        <v>5.2</v>
      </c>
      <c r="L262" s="243"/>
      <c r="M262" s="243"/>
      <c r="N262" s="243"/>
      <c r="O262" s="243"/>
      <c r="P262" s="243"/>
      <c r="Q262" s="243"/>
      <c r="R262" s="248"/>
      <c r="T262" s="249"/>
      <c r="U262" s="243"/>
      <c r="V262" s="243"/>
      <c r="W262" s="243"/>
      <c r="X262" s="243"/>
      <c r="Y262" s="243"/>
      <c r="Z262" s="243"/>
      <c r="AA262" s="250"/>
      <c r="AT262" s="251" t="s">
        <v>191</v>
      </c>
      <c r="AU262" s="251" t="s">
        <v>95</v>
      </c>
      <c r="AV262" s="11" t="s">
        <v>95</v>
      </c>
      <c r="AW262" s="11" t="s">
        <v>41</v>
      </c>
      <c r="AX262" s="11" t="s">
        <v>85</v>
      </c>
      <c r="AY262" s="251" t="s">
        <v>183</v>
      </c>
    </row>
    <row r="263" spans="2:51" s="11" customFormat="1" ht="16.5" customHeight="1">
      <c r="B263" s="242"/>
      <c r="C263" s="243"/>
      <c r="D263" s="243"/>
      <c r="E263" s="244" t="s">
        <v>23</v>
      </c>
      <c r="F263" s="261" t="s">
        <v>824</v>
      </c>
      <c r="G263" s="243"/>
      <c r="H263" s="243"/>
      <c r="I263" s="243"/>
      <c r="J263" s="243"/>
      <c r="K263" s="247">
        <v>4.086</v>
      </c>
      <c r="L263" s="243"/>
      <c r="M263" s="243"/>
      <c r="N263" s="243"/>
      <c r="O263" s="243"/>
      <c r="P263" s="243"/>
      <c r="Q263" s="243"/>
      <c r="R263" s="248"/>
      <c r="T263" s="249"/>
      <c r="U263" s="243"/>
      <c r="V263" s="243"/>
      <c r="W263" s="243"/>
      <c r="X263" s="243"/>
      <c r="Y263" s="243"/>
      <c r="Z263" s="243"/>
      <c r="AA263" s="250"/>
      <c r="AT263" s="251" t="s">
        <v>191</v>
      </c>
      <c r="AU263" s="251" t="s">
        <v>95</v>
      </c>
      <c r="AV263" s="11" t="s">
        <v>95</v>
      </c>
      <c r="AW263" s="11" t="s">
        <v>41</v>
      </c>
      <c r="AX263" s="11" t="s">
        <v>85</v>
      </c>
      <c r="AY263" s="251" t="s">
        <v>183</v>
      </c>
    </row>
    <row r="264" spans="2:51" s="11" customFormat="1" ht="16.5" customHeight="1">
      <c r="B264" s="242"/>
      <c r="C264" s="243"/>
      <c r="D264" s="243"/>
      <c r="E264" s="244" t="s">
        <v>23</v>
      </c>
      <c r="F264" s="261" t="s">
        <v>788</v>
      </c>
      <c r="G264" s="243"/>
      <c r="H264" s="243"/>
      <c r="I264" s="243"/>
      <c r="J264" s="243"/>
      <c r="K264" s="247">
        <v>2.01</v>
      </c>
      <c r="L264" s="243"/>
      <c r="M264" s="243"/>
      <c r="N264" s="243"/>
      <c r="O264" s="243"/>
      <c r="P264" s="243"/>
      <c r="Q264" s="243"/>
      <c r="R264" s="248"/>
      <c r="T264" s="249"/>
      <c r="U264" s="243"/>
      <c r="V264" s="243"/>
      <c r="W264" s="243"/>
      <c r="X264" s="243"/>
      <c r="Y264" s="243"/>
      <c r="Z264" s="243"/>
      <c r="AA264" s="250"/>
      <c r="AT264" s="251" t="s">
        <v>191</v>
      </c>
      <c r="AU264" s="251" t="s">
        <v>95</v>
      </c>
      <c r="AV264" s="11" t="s">
        <v>95</v>
      </c>
      <c r="AW264" s="11" t="s">
        <v>41</v>
      </c>
      <c r="AX264" s="11" t="s">
        <v>85</v>
      </c>
      <c r="AY264" s="251" t="s">
        <v>183</v>
      </c>
    </row>
    <row r="265" spans="2:51" s="13" customFormat="1" ht="16.5" customHeight="1">
      <c r="B265" s="262"/>
      <c r="C265" s="263"/>
      <c r="D265" s="263"/>
      <c r="E265" s="264" t="s">
        <v>23</v>
      </c>
      <c r="F265" s="265" t="s">
        <v>218</v>
      </c>
      <c r="G265" s="263"/>
      <c r="H265" s="263"/>
      <c r="I265" s="263"/>
      <c r="J265" s="263"/>
      <c r="K265" s="266">
        <v>362.073</v>
      </c>
      <c r="L265" s="263"/>
      <c r="M265" s="263"/>
      <c r="N265" s="263"/>
      <c r="O265" s="263"/>
      <c r="P265" s="263"/>
      <c r="Q265" s="263"/>
      <c r="R265" s="267"/>
      <c r="T265" s="268"/>
      <c r="U265" s="263"/>
      <c r="V265" s="263"/>
      <c r="W265" s="263"/>
      <c r="X265" s="263"/>
      <c r="Y265" s="263"/>
      <c r="Z265" s="263"/>
      <c r="AA265" s="269"/>
      <c r="AT265" s="270" t="s">
        <v>191</v>
      </c>
      <c r="AU265" s="270" t="s">
        <v>95</v>
      </c>
      <c r="AV265" s="13" t="s">
        <v>188</v>
      </c>
      <c r="AW265" s="13" t="s">
        <v>41</v>
      </c>
      <c r="AX265" s="13" t="s">
        <v>25</v>
      </c>
      <c r="AY265" s="270" t="s">
        <v>183</v>
      </c>
    </row>
    <row r="266" spans="2:65" s="1" customFormat="1" ht="38.25" customHeight="1">
      <c r="B266" s="49"/>
      <c r="C266" s="231" t="s">
        <v>307</v>
      </c>
      <c r="D266" s="231" t="s">
        <v>184</v>
      </c>
      <c r="E266" s="232" t="s">
        <v>825</v>
      </c>
      <c r="F266" s="233" t="s">
        <v>826</v>
      </c>
      <c r="G266" s="233"/>
      <c r="H266" s="233"/>
      <c r="I266" s="233"/>
      <c r="J266" s="234" t="s">
        <v>187</v>
      </c>
      <c r="K266" s="235">
        <v>8.719</v>
      </c>
      <c r="L266" s="236">
        <v>0</v>
      </c>
      <c r="M266" s="237"/>
      <c r="N266" s="238">
        <f>ROUND(L266*K266,2)</f>
        <v>0</v>
      </c>
      <c r="O266" s="238"/>
      <c r="P266" s="238"/>
      <c r="Q266" s="238"/>
      <c r="R266" s="51"/>
      <c r="T266" s="239" t="s">
        <v>23</v>
      </c>
      <c r="U266" s="59" t="s">
        <v>50</v>
      </c>
      <c r="V266" s="50"/>
      <c r="W266" s="240">
        <f>V266*K266</f>
        <v>0</v>
      </c>
      <c r="X266" s="240">
        <v>2.25634</v>
      </c>
      <c r="Y266" s="240">
        <f>X266*K266</f>
        <v>19.673028459999998</v>
      </c>
      <c r="Z266" s="240">
        <v>0</v>
      </c>
      <c r="AA266" s="241">
        <f>Z266*K266</f>
        <v>0</v>
      </c>
      <c r="AR266" s="25" t="s">
        <v>188</v>
      </c>
      <c r="AT266" s="25" t="s">
        <v>184</v>
      </c>
      <c r="AU266" s="25" t="s">
        <v>95</v>
      </c>
      <c r="AY266" s="25" t="s">
        <v>183</v>
      </c>
      <c r="BE266" s="156">
        <f>IF(U266="základní",N266,0)</f>
        <v>0</v>
      </c>
      <c r="BF266" s="156">
        <f>IF(U266="snížená",N266,0)</f>
        <v>0</v>
      </c>
      <c r="BG266" s="156">
        <f>IF(U266="zákl. přenesená",N266,0)</f>
        <v>0</v>
      </c>
      <c r="BH266" s="156">
        <f>IF(U266="sníž. přenesená",N266,0)</f>
        <v>0</v>
      </c>
      <c r="BI266" s="156">
        <f>IF(U266="nulová",N266,0)</f>
        <v>0</v>
      </c>
      <c r="BJ266" s="25" t="s">
        <v>25</v>
      </c>
      <c r="BK266" s="156">
        <f>ROUND(L266*K266,2)</f>
        <v>0</v>
      </c>
      <c r="BL266" s="25" t="s">
        <v>188</v>
      </c>
      <c r="BM266" s="25" t="s">
        <v>827</v>
      </c>
    </row>
    <row r="267" spans="2:51" s="11" customFormat="1" ht="16.5" customHeight="1">
      <c r="B267" s="242"/>
      <c r="C267" s="243"/>
      <c r="D267" s="243"/>
      <c r="E267" s="244" t="s">
        <v>23</v>
      </c>
      <c r="F267" s="245" t="s">
        <v>828</v>
      </c>
      <c r="G267" s="246"/>
      <c r="H267" s="246"/>
      <c r="I267" s="246"/>
      <c r="J267" s="243"/>
      <c r="K267" s="247">
        <v>8.719</v>
      </c>
      <c r="L267" s="243"/>
      <c r="M267" s="243"/>
      <c r="N267" s="243"/>
      <c r="O267" s="243"/>
      <c r="P267" s="243"/>
      <c r="Q267" s="243"/>
      <c r="R267" s="248"/>
      <c r="T267" s="249"/>
      <c r="U267" s="243"/>
      <c r="V267" s="243"/>
      <c r="W267" s="243"/>
      <c r="X267" s="243"/>
      <c r="Y267" s="243"/>
      <c r="Z267" s="243"/>
      <c r="AA267" s="250"/>
      <c r="AT267" s="251" t="s">
        <v>191</v>
      </c>
      <c r="AU267" s="251" t="s">
        <v>95</v>
      </c>
      <c r="AV267" s="11" t="s">
        <v>95</v>
      </c>
      <c r="AW267" s="11" t="s">
        <v>41</v>
      </c>
      <c r="AX267" s="11" t="s">
        <v>25</v>
      </c>
      <c r="AY267" s="251" t="s">
        <v>183</v>
      </c>
    </row>
    <row r="268" spans="2:65" s="1" customFormat="1" ht="38.25" customHeight="1">
      <c r="B268" s="49"/>
      <c r="C268" s="231" t="s">
        <v>311</v>
      </c>
      <c r="D268" s="231" t="s">
        <v>184</v>
      </c>
      <c r="E268" s="232" t="s">
        <v>829</v>
      </c>
      <c r="F268" s="233" t="s">
        <v>830</v>
      </c>
      <c r="G268" s="233"/>
      <c r="H268" s="233"/>
      <c r="I268" s="233"/>
      <c r="J268" s="234" t="s">
        <v>187</v>
      </c>
      <c r="K268" s="235">
        <v>21.798</v>
      </c>
      <c r="L268" s="236">
        <v>0</v>
      </c>
      <c r="M268" s="237"/>
      <c r="N268" s="238">
        <f>ROUND(L268*K268,2)</f>
        <v>0</v>
      </c>
      <c r="O268" s="238"/>
      <c r="P268" s="238"/>
      <c r="Q268" s="238"/>
      <c r="R268" s="51"/>
      <c r="T268" s="239" t="s">
        <v>23</v>
      </c>
      <c r="U268" s="59" t="s">
        <v>50</v>
      </c>
      <c r="V268" s="50"/>
      <c r="W268" s="240">
        <f>V268*K268</f>
        <v>0</v>
      </c>
      <c r="X268" s="240">
        <v>2.45329</v>
      </c>
      <c r="Y268" s="240">
        <f>X268*K268</f>
        <v>53.476815419999994</v>
      </c>
      <c r="Z268" s="240">
        <v>0</v>
      </c>
      <c r="AA268" s="241">
        <f>Z268*K268</f>
        <v>0</v>
      </c>
      <c r="AR268" s="25" t="s">
        <v>188</v>
      </c>
      <c r="AT268" s="25" t="s">
        <v>184</v>
      </c>
      <c r="AU268" s="25" t="s">
        <v>95</v>
      </c>
      <c r="AY268" s="25" t="s">
        <v>183</v>
      </c>
      <c r="BE268" s="156">
        <f>IF(U268="základní",N268,0)</f>
        <v>0</v>
      </c>
      <c r="BF268" s="156">
        <f>IF(U268="snížená",N268,0)</f>
        <v>0</v>
      </c>
      <c r="BG268" s="156">
        <f>IF(U268="zákl. přenesená",N268,0)</f>
        <v>0</v>
      </c>
      <c r="BH268" s="156">
        <f>IF(U268="sníž. přenesená",N268,0)</f>
        <v>0</v>
      </c>
      <c r="BI268" s="156">
        <f>IF(U268="nulová",N268,0)</f>
        <v>0</v>
      </c>
      <c r="BJ268" s="25" t="s">
        <v>25</v>
      </c>
      <c r="BK268" s="156">
        <f>ROUND(L268*K268,2)</f>
        <v>0</v>
      </c>
      <c r="BL268" s="25" t="s">
        <v>188</v>
      </c>
      <c r="BM268" s="25" t="s">
        <v>831</v>
      </c>
    </row>
    <row r="269" spans="2:51" s="11" customFormat="1" ht="16.5" customHeight="1">
      <c r="B269" s="242"/>
      <c r="C269" s="243"/>
      <c r="D269" s="243"/>
      <c r="E269" s="244" t="s">
        <v>23</v>
      </c>
      <c r="F269" s="245" t="s">
        <v>832</v>
      </c>
      <c r="G269" s="246"/>
      <c r="H269" s="246"/>
      <c r="I269" s="246"/>
      <c r="J269" s="243"/>
      <c r="K269" s="247">
        <v>21.798</v>
      </c>
      <c r="L269" s="243"/>
      <c r="M269" s="243"/>
      <c r="N269" s="243"/>
      <c r="O269" s="243"/>
      <c r="P269" s="243"/>
      <c r="Q269" s="243"/>
      <c r="R269" s="248"/>
      <c r="T269" s="249"/>
      <c r="U269" s="243"/>
      <c r="V269" s="243"/>
      <c r="W269" s="243"/>
      <c r="X269" s="243"/>
      <c r="Y269" s="243"/>
      <c r="Z269" s="243"/>
      <c r="AA269" s="250"/>
      <c r="AT269" s="251" t="s">
        <v>191</v>
      </c>
      <c r="AU269" s="251" t="s">
        <v>95</v>
      </c>
      <c r="AV269" s="11" t="s">
        <v>95</v>
      </c>
      <c r="AW269" s="11" t="s">
        <v>41</v>
      </c>
      <c r="AX269" s="11" t="s">
        <v>25</v>
      </c>
      <c r="AY269" s="251" t="s">
        <v>183</v>
      </c>
    </row>
    <row r="270" spans="2:65" s="1" customFormat="1" ht="38.25" customHeight="1">
      <c r="B270" s="49"/>
      <c r="C270" s="231" t="s">
        <v>315</v>
      </c>
      <c r="D270" s="231" t="s">
        <v>184</v>
      </c>
      <c r="E270" s="232" t="s">
        <v>833</v>
      </c>
      <c r="F270" s="233" t="s">
        <v>834</v>
      </c>
      <c r="G270" s="233"/>
      <c r="H270" s="233"/>
      <c r="I270" s="233"/>
      <c r="J270" s="234" t="s">
        <v>187</v>
      </c>
      <c r="K270" s="235">
        <v>21.798</v>
      </c>
      <c r="L270" s="236">
        <v>0</v>
      </c>
      <c r="M270" s="237"/>
      <c r="N270" s="238">
        <f>ROUND(L270*K270,2)</f>
        <v>0</v>
      </c>
      <c r="O270" s="238"/>
      <c r="P270" s="238"/>
      <c r="Q270" s="238"/>
      <c r="R270" s="51"/>
      <c r="T270" s="239" t="s">
        <v>23</v>
      </c>
      <c r="U270" s="59" t="s">
        <v>50</v>
      </c>
      <c r="V270" s="50"/>
      <c r="W270" s="240">
        <f>V270*K270</f>
        <v>0</v>
      </c>
      <c r="X270" s="240">
        <v>0</v>
      </c>
      <c r="Y270" s="240">
        <f>X270*K270</f>
        <v>0</v>
      </c>
      <c r="Z270" s="240">
        <v>0</v>
      </c>
      <c r="AA270" s="241">
        <f>Z270*K270</f>
        <v>0</v>
      </c>
      <c r="AR270" s="25" t="s">
        <v>188</v>
      </c>
      <c r="AT270" s="25" t="s">
        <v>184</v>
      </c>
      <c r="AU270" s="25" t="s">
        <v>95</v>
      </c>
      <c r="AY270" s="25" t="s">
        <v>183</v>
      </c>
      <c r="BE270" s="156">
        <f>IF(U270="základní",N270,0)</f>
        <v>0</v>
      </c>
      <c r="BF270" s="156">
        <f>IF(U270="snížená",N270,0)</f>
        <v>0</v>
      </c>
      <c r="BG270" s="156">
        <f>IF(U270="zákl. přenesená",N270,0)</f>
        <v>0</v>
      </c>
      <c r="BH270" s="156">
        <f>IF(U270="sníž. přenesená",N270,0)</f>
        <v>0</v>
      </c>
      <c r="BI270" s="156">
        <f>IF(U270="nulová",N270,0)</f>
        <v>0</v>
      </c>
      <c r="BJ270" s="25" t="s">
        <v>25</v>
      </c>
      <c r="BK270" s="156">
        <f>ROUND(L270*K270,2)</f>
        <v>0</v>
      </c>
      <c r="BL270" s="25" t="s">
        <v>188</v>
      </c>
      <c r="BM270" s="25" t="s">
        <v>835</v>
      </c>
    </row>
    <row r="271" spans="2:65" s="1" customFormat="1" ht="16.5" customHeight="1">
      <c r="B271" s="49"/>
      <c r="C271" s="231" t="s">
        <v>320</v>
      </c>
      <c r="D271" s="231" t="s">
        <v>184</v>
      </c>
      <c r="E271" s="232" t="s">
        <v>836</v>
      </c>
      <c r="F271" s="233" t="s">
        <v>837</v>
      </c>
      <c r="G271" s="233"/>
      <c r="H271" s="233"/>
      <c r="I271" s="233"/>
      <c r="J271" s="234" t="s">
        <v>202</v>
      </c>
      <c r="K271" s="235">
        <v>0.6</v>
      </c>
      <c r="L271" s="236">
        <v>0</v>
      </c>
      <c r="M271" s="237"/>
      <c r="N271" s="238">
        <f>ROUND(L271*K271,2)</f>
        <v>0</v>
      </c>
      <c r="O271" s="238"/>
      <c r="P271" s="238"/>
      <c r="Q271" s="238"/>
      <c r="R271" s="51"/>
      <c r="T271" s="239" t="s">
        <v>23</v>
      </c>
      <c r="U271" s="59" t="s">
        <v>50</v>
      </c>
      <c r="V271" s="50"/>
      <c r="W271" s="240">
        <f>V271*K271</f>
        <v>0</v>
      </c>
      <c r="X271" s="240">
        <v>1.05259</v>
      </c>
      <c r="Y271" s="240">
        <f>X271*K271</f>
        <v>0.631554</v>
      </c>
      <c r="Z271" s="240">
        <v>0</v>
      </c>
      <c r="AA271" s="241">
        <f>Z271*K271</f>
        <v>0</v>
      </c>
      <c r="AR271" s="25" t="s">
        <v>188</v>
      </c>
      <c r="AT271" s="25" t="s">
        <v>184</v>
      </c>
      <c r="AU271" s="25" t="s">
        <v>95</v>
      </c>
      <c r="AY271" s="25" t="s">
        <v>183</v>
      </c>
      <c r="BE271" s="156">
        <f>IF(U271="základní",N271,0)</f>
        <v>0</v>
      </c>
      <c r="BF271" s="156">
        <f>IF(U271="snížená",N271,0)</f>
        <v>0</v>
      </c>
      <c r="BG271" s="156">
        <f>IF(U271="zákl. přenesená",N271,0)</f>
        <v>0</v>
      </c>
      <c r="BH271" s="156">
        <f>IF(U271="sníž. přenesená",N271,0)</f>
        <v>0</v>
      </c>
      <c r="BI271" s="156">
        <f>IF(U271="nulová",N271,0)</f>
        <v>0</v>
      </c>
      <c r="BJ271" s="25" t="s">
        <v>25</v>
      </c>
      <c r="BK271" s="156">
        <f>ROUND(L271*K271,2)</f>
        <v>0</v>
      </c>
      <c r="BL271" s="25" t="s">
        <v>188</v>
      </c>
      <c r="BM271" s="25" t="s">
        <v>838</v>
      </c>
    </row>
    <row r="272" spans="2:51" s="11" customFormat="1" ht="16.5" customHeight="1">
      <c r="B272" s="242"/>
      <c r="C272" s="243"/>
      <c r="D272" s="243"/>
      <c r="E272" s="244" t="s">
        <v>23</v>
      </c>
      <c r="F272" s="245" t="s">
        <v>839</v>
      </c>
      <c r="G272" s="246"/>
      <c r="H272" s="246"/>
      <c r="I272" s="246"/>
      <c r="J272" s="243"/>
      <c r="K272" s="247">
        <v>0.6</v>
      </c>
      <c r="L272" s="243"/>
      <c r="M272" s="243"/>
      <c r="N272" s="243"/>
      <c r="O272" s="243"/>
      <c r="P272" s="243"/>
      <c r="Q272" s="243"/>
      <c r="R272" s="248"/>
      <c r="T272" s="249"/>
      <c r="U272" s="243"/>
      <c r="V272" s="243"/>
      <c r="W272" s="243"/>
      <c r="X272" s="243"/>
      <c r="Y272" s="243"/>
      <c r="Z272" s="243"/>
      <c r="AA272" s="250"/>
      <c r="AT272" s="251" t="s">
        <v>191</v>
      </c>
      <c r="AU272" s="251" t="s">
        <v>95</v>
      </c>
      <c r="AV272" s="11" t="s">
        <v>95</v>
      </c>
      <c r="AW272" s="11" t="s">
        <v>41</v>
      </c>
      <c r="AX272" s="11" t="s">
        <v>25</v>
      </c>
      <c r="AY272" s="251" t="s">
        <v>183</v>
      </c>
    </row>
    <row r="273" spans="2:63" s="10" customFormat="1" ht="29.85" customHeight="1">
      <c r="B273" s="218"/>
      <c r="C273" s="219"/>
      <c r="D273" s="228" t="s">
        <v>690</v>
      </c>
      <c r="E273" s="228"/>
      <c r="F273" s="228"/>
      <c r="G273" s="228"/>
      <c r="H273" s="228"/>
      <c r="I273" s="228"/>
      <c r="J273" s="228"/>
      <c r="K273" s="228"/>
      <c r="L273" s="228"/>
      <c r="M273" s="228"/>
      <c r="N273" s="229">
        <f>BK273</f>
        <v>0</v>
      </c>
      <c r="O273" s="230"/>
      <c r="P273" s="230"/>
      <c r="Q273" s="230"/>
      <c r="R273" s="221"/>
      <c r="T273" s="222"/>
      <c r="U273" s="219"/>
      <c r="V273" s="219"/>
      <c r="W273" s="223">
        <f>SUM(W274:W281)</f>
        <v>0</v>
      </c>
      <c r="X273" s="219"/>
      <c r="Y273" s="223">
        <f>SUM(Y274:Y281)</f>
        <v>0.09595312</v>
      </c>
      <c r="Z273" s="219"/>
      <c r="AA273" s="224">
        <f>SUM(AA274:AA281)</f>
        <v>0</v>
      </c>
      <c r="AR273" s="225" t="s">
        <v>25</v>
      </c>
      <c r="AT273" s="226" t="s">
        <v>84</v>
      </c>
      <c r="AU273" s="226" t="s">
        <v>25</v>
      </c>
      <c r="AY273" s="225" t="s">
        <v>183</v>
      </c>
      <c r="BK273" s="227">
        <f>SUM(BK274:BK281)</f>
        <v>0</v>
      </c>
    </row>
    <row r="274" spans="2:65" s="1" customFormat="1" ht="38.25" customHeight="1">
      <c r="B274" s="49"/>
      <c r="C274" s="231" t="s">
        <v>324</v>
      </c>
      <c r="D274" s="231" t="s">
        <v>184</v>
      </c>
      <c r="E274" s="232" t="s">
        <v>840</v>
      </c>
      <c r="F274" s="233" t="s">
        <v>841</v>
      </c>
      <c r="G274" s="233"/>
      <c r="H274" s="233"/>
      <c r="I274" s="233"/>
      <c r="J274" s="234" t="s">
        <v>354</v>
      </c>
      <c r="K274" s="235">
        <v>5</v>
      </c>
      <c r="L274" s="236">
        <v>0</v>
      </c>
      <c r="M274" s="237"/>
      <c r="N274" s="238">
        <f>ROUND(L274*K274,2)</f>
        <v>0</v>
      </c>
      <c r="O274" s="238"/>
      <c r="P274" s="238"/>
      <c r="Q274" s="238"/>
      <c r="R274" s="51"/>
      <c r="T274" s="239" t="s">
        <v>23</v>
      </c>
      <c r="U274" s="59" t="s">
        <v>50</v>
      </c>
      <c r="V274" s="50"/>
      <c r="W274" s="240">
        <f>V274*K274</f>
        <v>0</v>
      </c>
      <c r="X274" s="240">
        <v>0.01011</v>
      </c>
      <c r="Y274" s="240">
        <f>X274*K274</f>
        <v>0.05055</v>
      </c>
      <c r="Z274" s="240">
        <v>0</v>
      </c>
      <c r="AA274" s="241">
        <f>Z274*K274</f>
        <v>0</v>
      </c>
      <c r="AR274" s="25" t="s">
        <v>188</v>
      </c>
      <c r="AT274" s="25" t="s">
        <v>184</v>
      </c>
      <c r="AU274" s="25" t="s">
        <v>95</v>
      </c>
      <c r="AY274" s="25" t="s">
        <v>183</v>
      </c>
      <c r="BE274" s="156">
        <f>IF(U274="základní",N274,0)</f>
        <v>0</v>
      </c>
      <c r="BF274" s="156">
        <f>IF(U274="snížená",N274,0)</f>
        <v>0</v>
      </c>
      <c r="BG274" s="156">
        <f>IF(U274="zákl. přenesená",N274,0)</f>
        <v>0</v>
      </c>
      <c r="BH274" s="156">
        <f>IF(U274="sníž. přenesená",N274,0)</f>
        <v>0</v>
      </c>
      <c r="BI274" s="156">
        <f>IF(U274="nulová",N274,0)</f>
        <v>0</v>
      </c>
      <c r="BJ274" s="25" t="s">
        <v>25</v>
      </c>
      <c r="BK274" s="156">
        <f>ROUND(L274*K274,2)</f>
        <v>0</v>
      </c>
      <c r="BL274" s="25" t="s">
        <v>188</v>
      </c>
      <c r="BM274" s="25" t="s">
        <v>842</v>
      </c>
    </row>
    <row r="275" spans="2:65" s="1" customFormat="1" ht="25.5" customHeight="1">
      <c r="B275" s="49"/>
      <c r="C275" s="231" t="s">
        <v>328</v>
      </c>
      <c r="D275" s="231" t="s">
        <v>184</v>
      </c>
      <c r="E275" s="232" t="s">
        <v>843</v>
      </c>
      <c r="F275" s="233" t="s">
        <v>844</v>
      </c>
      <c r="G275" s="233"/>
      <c r="H275" s="233"/>
      <c r="I275" s="233"/>
      <c r="J275" s="234" t="s">
        <v>354</v>
      </c>
      <c r="K275" s="235">
        <v>1</v>
      </c>
      <c r="L275" s="236">
        <v>0</v>
      </c>
      <c r="M275" s="237"/>
      <c r="N275" s="238">
        <f>ROUND(L275*K275,2)</f>
        <v>0</v>
      </c>
      <c r="O275" s="238"/>
      <c r="P275" s="238"/>
      <c r="Q275" s="238"/>
      <c r="R275" s="51"/>
      <c r="T275" s="239" t="s">
        <v>23</v>
      </c>
      <c r="U275" s="59" t="s">
        <v>50</v>
      </c>
      <c r="V275" s="50"/>
      <c r="W275" s="240">
        <f>V275*K275</f>
        <v>0</v>
      </c>
      <c r="X275" s="240">
        <v>0.01011</v>
      </c>
      <c r="Y275" s="240">
        <f>X275*K275</f>
        <v>0.01011</v>
      </c>
      <c r="Z275" s="240">
        <v>0</v>
      </c>
      <c r="AA275" s="241">
        <f>Z275*K275</f>
        <v>0</v>
      </c>
      <c r="AR275" s="25" t="s">
        <v>188</v>
      </c>
      <c r="AT275" s="25" t="s">
        <v>184</v>
      </c>
      <c r="AU275" s="25" t="s">
        <v>95</v>
      </c>
      <c r="AY275" s="25" t="s">
        <v>183</v>
      </c>
      <c r="BE275" s="156">
        <f>IF(U275="základní",N275,0)</f>
        <v>0</v>
      </c>
      <c r="BF275" s="156">
        <f>IF(U275="snížená",N275,0)</f>
        <v>0</v>
      </c>
      <c r="BG275" s="156">
        <f>IF(U275="zákl. přenesená",N275,0)</f>
        <v>0</v>
      </c>
      <c r="BH275" s="156">
        <f>IF(U275="sníž. přenesená",N275,0)</f>
        <v>0</v>
      </c>
      <c r="BI275" s="156">
        <f>IF(U275="nulová",N275,0)</f>
        <v>0</v>
      </c>
      <c r="BJ275" s="25" t="s">
        <v>25</v>
      </c>
      <c r="BK275" s="156">
        <f>ROUND(L275*K275,2)</f>
        <v>0</v>
      </c>
      <c r="BL275" s="25" t="s">
        <v>188</v>
      </c>
      <c r="BM275" s="25" t="s">
        <v>845</v>
      </c>
    </row>
    <row r="276" spans="2:65" s="1" customFormat="1" ht="16.5" customHeight="1">
      <c r="B276" s="49"/>
      <c r="C276" s="276" t="s">
        <v>332</v>
      </c>
      <c r="D276" s="276" t="s">
        <v>292</v>
      </c>
      <c r="E276" s="277" t="s">
        <v>846</v>
      </c>
      <c r="F276" s="278" t="s">
        <v>847</v>
      </c>
      <c r="G276" s="278"/>
      <c r="H276" s="278"/>
      <c r="I276" s="278"/>
      <c r="J276" s="279" t="s">
        <v>354</v>
      </c>
      <c r="K276" s="280">
        <v>1</v>
      </c>
      <c r="L276" s="281">
        <v>0</v>
      </c>
      <c r="M276" s="282"/>
      <c r="N276" s="283">
        <f>ROUND(L276*K276,2)</f>
        <v>0</v>
      </c>
      <c r="O276" s="238"/>
      <c r="P276" s="238"/>
      <c r="Q276" s="238"/>
      <c r="R276" s="51"/>
      <c r="T276" s="239" t="s">
        <v>23</v>
      </c>
      <c r="U276" s="59" t="s">
        <v>50</v>
      </c>
      <c r="V276" s="50"/>
      <c r="W276" s="240">
        <f>V276*K276</f>
        <v>0</v>
      </c>
      <c r="X276" s="240">
        <v>0.001</v>
      </c>
      <c r="Y276" s="240">
        <f>X276*K276</f>
        <v>0.001</v>
      </c>
      <c r="Z276" s="240">
        <v>0</v>
      </c>
      <c r="AA276" s="241">
        <f>Z276*K276</f>
        <v>0</v>
      </c>
      <c r="AR276" s="25" t="s">
        <v>224</v>
      </c>
      <c r="AT276" s="25" t="s">
        <v>292</v>
      </c>
      <c r="AU276" s="25" t="s">
        <v>95</v>
      </c>
      <c r="AY276" s="25" t="s">
        <v>183</v>
      </c>
      <c r="BE276" s="156">
        <f>IF(U276="základní",N276,0)</f>
        <v>0</v>
      </c>
      <c r="BF276" s="156">
        <f>IF(U276="snížená",N276,0)</f>
        <v>0</v>
      </c>
      <c r="BG276" s="156">
        <f>IF(U276="zákl. přenesená",N276,0)</f>
        <v>0</v>
      </c>
      <c r="BH276" s="156">
        <f>IF(U276="sníž. přenesená",N276,0)</f>
        <v>0</v>
      </c>
      <c r="BI276" s="156">
        <f>IF(U276="nulová",N276,0)</f>
        <v>0</v>
      </c>
      <c r="BJ276" s="25" t="s">
        <v>25</v>
      </c>
      <c r="BK276" s="156">
        <f>ROUND(L276*K276,2)</f>
        <v>0</v>
      </c>
      <c r="BL276" s="25" t="s">
        <v>188</v>
      </c>
      <c r="BM276" s="25" t="s">
        <v>848</v>
      </c>
    </row>
    <row r="277" spans="2:65" s="1" customFormat="1" ht="25.5" customHeight="1">
      <c r="B277" s="49"/>
      <c r="C277" s="231" t="s">
        <v>336</v>
      </c>
      <c r="D277" s="231" t="s">
        <v>184</v>
      </c>
      <c r="E277" s="232" t="s">
        <v>849</v>
      </c>
      <c r="F277" s="233" t="s">
        <v>850</v>
      </c>
      <c r="G277" s="233"/>
      <c r="H277" s="233"/>
      <c r="I277" s="233"/>
      <c r="J277" s="234" t="s">
        <v>262</v>
      </c>
      <c r="K277" s="235">
        <v>61.444</v>
      </c>
      <c r="L277" s="236">
        <v>0</v>
      </c>
      <c r="M277" s="237"/>
      <c r="N277" s="238">
        <f>ROUND(L277*K277,2)</f>
        <v>0</v>
      </c>
      <c r="O277" s="238"/>
      <c r="P277" s="238"/>
      <c r="Q277" s="238"/>
      <c r="R277" s="51"/>
      <c r="T277" s="239" t="s">
        <v>23</v>
      </c>
      <c r="U277" s="59" t="s">
        <v>50</v>
      </c>
      <c r="V277" s="50"/>
      <c r="W277" s="240">
        <f>V277*K277</f>
        <v>0</v>
      </c>
      <c r="X277" s="240">
        <v>0</v>
      </c>
      <c r="Y277" s="240">
        <f>X277*K277</f>
        <v>0</v>
      </c>
      <c r="Z277" s="240">
        <v>0</v>
      </c>
      <c r="AA277" s="241">
        <f>Z277*K277</f>
        <v>0</v>
      </c>
      <c r="AR277" s="25" t="s">
        <v>188</v>
      </c>
      <c r="AT277" s="25" t="s">
        <v>184</v>
      </c>
      <c r="AU277" s="25" t="s">
        <v>95</v>
      </c>
      <c r="AY277" s="25" t="s">
        <v>183</v>
      </c>
      <c r="BE277" s="156">
        <f>IF(U277="základní",N277,0)</f>
        <v>0</v>
      </c>
      <c r="BF277" s="156">
        <f>IF(U277="snížená",N277,0)</f>
        <v>0</v>
      </c>
      <c r="BG277" s="156">
        <f>IF(U277="zákl. přenesená",N277,0)</f>
        <v>0</v>
      </c>
      <c r="BH277" s="156">
        <f>IF(U277="sníž. přenesená",N277,0)</f>
        <v>0</v>
      </c>
      <c r="BI277" s="156">
        <f>IF(U277="nulová",N277,0)</f>
        <v>0</v>
      </c>
      <c r="BJ277" s="25" t="s">
        <v>25</v>
      </c>
      <c r="BK277" s="156">
        <f>ROUND(L277*K277,2)</f>
        <v>0</v>
      </c>
      <c r="BL277" s="25" t="s">
        <v>188</v>
      </c>
      <c r="BM277" s="25" t="s">
        <v>851</v>
      </c>
    </row>
    <row r="278" spans="2:51" s="12" customFormat="1" ht="16.5" customHeight="1">
      <c r="B278" s="252"/>
      <c r="C278" s="253"/>
      <c r="D278" s="253"/>
      <c r="E278" s="254" t="s">
        <v>23</v>
      </c>
      <c r="F278" s="255" t="s">
        <v>700</v>
      </c>
      <c r="G278" s="256"/>
      <c r="H278" s="256"/>
      <c r="I278" s="256"/>
      <c r="J278" s="253"/>
      <c r="K278" s="254" t="s">
        <v>23</v>
      </c>
      <c r="L278" s="253"/>
      <c r="M278" s="253"/>
      <c r="N278" s="253"/>
      <c r="O278" s="253"/>
      <c r="P278" s="253"/>
      <c r="Q278" s="253"/>
      <c r="R278" s="257"/>
      <c r="T278" s="258"/>
      <c r="U278" s="253"/>
      <c r="V278" s="253"/>
      <c r="W278" s="253"/>
      <c r="X278" s="253"/>
      <c r="Y278" s="253"/>
      <c r="Z278" s="253"/>
      <c r="AA278" s="259"/>
      <c r="AT278" s="260" t="s">
        <v>191</v>
      </c>
      <c r="AU278" s="260" t="s">
        <v>95</v>
      </c>
      <c r="AV278" s="12" t="s">
        <v>25</v>
      </c>
      <c r="AW278" s="12" t="s">
        <v>41</v>
      </c>
      <c r="AX278" s="12" t="s">
        <v>85</v>
      </c>
      <c r="AY278" s="260" t="s">
        <v>183</v>
      </c>
    </row>
    <row r="279" spans="2:51" s="11" customFormat="1" ht="25.5" customHeight="1">
      <c r="B279" s="242"/>
      <c r="C279" s="243"/>
      <c r="D279" s="243"/>
      <c r="E279" s="244" t="s">
        <v>23</v>
      </c>
      <c r="F279" s="261" t="s">
        <v>852</v>
      </c>
      <c r="G279" s="243"/>
      <c r="H279" s="243"/>
      <c r="I279" s="243"/>
      <c r="J279" s="243"/>
      <c r="K279" s="247">
        <v>61.444</v>
      </c>
      <c r="L279" s="243"/>
      <c r="M279" s="243"/>
      <c r="N279" s="243"/>
      <c r="O279" s="243"/>
      <c r="P279" s="243"/>
      <c r="Q279" s="243"/>
      <c r="R279" s="248"/>
      <c r="T279" s="249"/>
      <c r="U279" s="243"/>
      <c r="V279" s="243"/>
      <c r="W279" s="243"/>
      <c r="X279" s="243"/>
      <c r="Y279" s="243"/>
      <c r="Z279" s="243"/>
      <c r="AA279" s="250"/>
      <c r="AT279" s="251" t="s">
        <v>191</v>
      </c>
      <c r="AU279" s="251" t="s">
        <v>95</v>
      </c>
      <c r="AV279" s="11" t="s">
        <v>95</v>
      </c>
      <c r="AW279" s="11" t="s">
        <v>41</v>
      </c>
      <c r="AX279" s="11" t="s">
        <v>25</v>
      </c>
      <c r="AY279" s="251" t="s">
        <v>183</v>
      </c>
    </row>
    <row r="280" spans="2:65" s="1" customFormat="1" ht="25.5" customHeight="1">
      <c r="B280" s="49"/>
      <c r="C280" s="276" t="s">
        <v>295</v>
      </c>
      <c r="D280" s="276" t="s">
        <v>292</v>
      </c>
      <c r="E280" s="277" t="s">
        <v>853</v>
      </c>
      <c r="F280" s="278" t="s">
        <v>854</v>
      </c>
      <c r="G280" s="278"/>
      <c r="H280" s="278"/>
      <c r="I280" s="278"/>
      <c r="J280" s="279" t="s">
        <v>262</v>
      </c>
      <c r="K280" s="280">
        <v>61.444</v>
      </c>
      <c r="L280" s="281">
        <v>0</v>
      </c>
      <c r="M280" s="282"/>
      <c r="N280" s="283">
        <f>ROUND(L280*K280,2)</f>
        <v>0</v>
      </c>
      <c r="O280" s="238"/>
      <c r="P280" s="238"/>
      <c r="Q280" s="238"/>
      <c r="R280" s="51"/>
      <c r="T280" s="239" t="s">
        <v>23</v>
      </c>
      <c r="U280" s="59" t="s">
        <v>50</v>
      </c>
      <c r="V280" s="50"/>
      <c r="W280" s="240">
        <f>V280*K280</f>
        <v>0</v>
      </c>
      <c r="X280" s="240">
        <v>0.00048</v>
      </c>
      <c r="Y280" s="240">
        <f>X280*K280</f>
        <v>0.02949312</v>
      </c>
      <c r="Z280" s="240">
        <v>0</v>
      </c>
      <c r="AA280" s="241">
        <f>Z280*K280</f>
        <v>0</v>
      </c>
      <c r="AR280" s="25" t="s">
        <v>224</v>
      </c>
      <c r="AT280" s="25" t="s">
        <v>292</v>
      </c>
      <c r="AU280" s="25" t="s">
        <v>95</v>
      </c>
      <c r="AY280" s="25" t="s">
        <v>183</v>
      </c>
      <c r="BE280" s="156">
        <f>IF(U280="základní",N280,0)</f>
        <v>0</v>
      </c>
      <c r="BF280" s="156">
        <f>IF(U280="snížená",N280,0)</f>
        <v>0</v>
      </c>
      <c r="BG280" s="156">
        <f>IF(U280="zákl. přenesená",N280,0)</f>
        <v>0</v>
      </c>
      <c r="BH280" s="156">
        <f>IF(U280="sníž. přenesená",N280,0)</f>
        <v>0</v>
      </c>
      <c r="BI280" s="156">
        <f>IF(U280="nulová",N280,0)</f>
        <v>0</v>
      </c>
      <c r="BJ280" s="25" t="s">
        <v>25</v>
      </c>
      <c r="BK280" s="156">
        <f>ROUND(L280*K280,2)</f>
        <v>0</v>
      </c>
      <c r="BL280" s="25" t="s">
        <v>188</v>
      </c>
      <c r="BM280" s="25" t="s">
        <v>855</v>
      </c>
    </row>
    <row r="281" spans="2:65" s="1" customFormat="1" ht="16.5" customHeight="1">
      <c r="B281" s="49"/>
      <c r="C281" s="276" t="s">
        <v>351</v>
      </c>
      <c r="D281" s="276" t="s">
        <v>292</v>
      </c>
      <c r="E281" s="277" t="s">
        <v>856</v>
      </c>
      <c r="F281" s="278" t="s">
        <v>857</v>
      </c>
      <c r="G281" s="278"/>
      <c r="H281" s="278"/>
      <c r="I281" s="278"/>
      <c r="J281" s="279" t="s">
        <v>361</v>
      </c>
      <c r="K281" s="280">
        <v>10</v>
      </c>
      <c r="L281" s="281">
        <v>0</v>
      </c>
      <c r="M281" s="282"/>
      <c r="N281" s="283">
        <f>ROUND(L281*K281,2)</f>
        <v>0</v>
      </c>
      <c r="O281" s="238"/>
      <c r="P281" s="238"/>
      <c r="Q281" s="238"/>
      <c r="R281" s="51"/>
      <c r="T281" s="239" t="s">
        <v>23</v>
      </c>
      <c r="U281" s="59" t="s">
        <v>50</v>
      </c>
      <c r="V281" s="50"/>
      <c r="W281" s="240">
        <f>V281*K281</f>
        <v>0</v>
      </c>
      <c r="X281" s="240">
        <v>0.00048</v>
      </c>
      <c r="Y281" s="240">
        <f>X281*K281</f>
        <v>0.0048000000000000004</v>
      </c>
      <c r="Z281" s="240">
        <v>0</v>
      </c>
      <c r="AA281" s="241">
        <f>Z281*K281</f>
        <v>0</v>
      </c>
      <c r="AR281" s="25" t="s">
        <v>224</v>
      </c>
      <c r="AT281" s="25" t="s">
        <v>292</v>
      </c>
      <c r="AU281" s="25" t="s">
        <v>95</v>
      </c>
      <c r="AY281" s="25" t="s">
        <v>183</v>
      </c>
      <c r="BE281" s="156">
        <f>IF(U281="základní",N281,0)</f>
        <v>0</v>
      </c>
      <c r="BF281" s="156">
        <f>IF(U281="snížená",N281,0)</f>
        <v>0</v>
      </c>
      <c r="BG281" s="156">
        <f>IF(U281="zákl. přenesená",N281,0)</f>
        <v>0</v>
      </c>
      <c r="BH281" s="156">
        <f>IF(U281="sníž. přenesená",N281,0)</f>
        <v>0</v>
      </c>
      <c r="BI281" s="156">
        <f>IF(U281="nulová",N281,0)</f>
        <v>0</v>
      </c>
      <c r="BJ281" s="25" t="s">
        <v>25</v>
      </c>
      <c r="BK281" s="156">
        <f>ROUND(L281*K281,2)</f>
        <v>0</v>
      </c>
      <c r="BL281" s="25" t="s">
        <v>188</v>
      </c>
      <c r="BM281" s="25" t="s">
        <v>858</v>
      </c>
    </row>
    <row r="282" spans="2:63" s="10" customFormat="1" ht="29.85" customHeight="1">
      <c r="B282" s="218"/>
      <c r="C282" s="219"/>
      <c r="D282" s="228" t="s">
        <v>149</v>
      </c>
      <c r="E282" s="228"/>
      <c r="F282" s="228"/>
      <c r="G282" s="228"/>
      <c r="H282" s="228"/>
      <c r="I282" s="228"/>
      <c r="J282" s="228"/>
      <c r="K282" s="228"/>
      <c r="L282" s="228"/>
      <c r="M282" s="228"/>
      <c r="N282" s="271">
        <f>BK282</f>
        <v>0</v>
      </c>
      <c r="O282" s="272"/>
      <c r="P282" s="272"/>
      <c r="Q282" s="272"/>
      <c r="R282" s="221"/>
      <c r="T282" s="222"/>
      <c r="U282" s="219"/>
      <c r="V282" s="219"/>
      <c r="W282" s="223">
        <f>SUM(W283:W347)</f>
        <v>0</v>
      </c>
      <c r="X282" s="219"/>
      <c r="Y282" s="223">
        <f>SUM(Y283:Y347)</f>
        <v>2.34976612</v>
      </c>
      <c r="Z282" s="219"/>
      <c r="AA282" s="224">
        <f>SUM(AA283:AA347)</f>
        <v>138.774112</v>
      </c>
      <c r="AR282" s="225" t="s">
        <v>25</v>
      </c>
      <c r="AT282" s="226" t="s">
        <v>84</v>
      </c>
      <c r="AU282" s="226" t="s">
        <v>25</v>
      </c>
      <c r="AY282" s="225" t="s">
        <v>183</v>
      </c>
      <c r="BK282" s="227">
        <f>SUM(BK283:BK347)</f>
        <v>0</v>
      </c>
    </row>
    <row r="283" spans="2:65" s="1" customFormat="1" ht="25.5" customHeight="1">
      <c r="B283" s="49"/>
      <c r="C283" s="231" t="s">
        <v>358</v>
      </c>
      <c r="D283" s="231" t="s">
        <v>184</v>
      </c>
      <c r="E283" s="232" t="s">
        <v>859</v>
      </c>
      <c r="F283" s="233" t="s">
        <v>860</v>
      </c>
      <c r="G283" s="233"/>
      <c r="H283" s="233"/>
      <c r="I283" s="233"/>
      <c r="J283" s="234" t="s">
        <v>194</v>
      </c>
      <c r="K283" s="235">
        <v>73.733</v>
      </c>
      <c r="L283" s="236">
        <v>0</v>
      </c>
      <c r="M283" s="237"/>
      <c r="N283" s="238">
        <f>ROUND(L283*K283,2)</f>
        <v>0</v>
      </c>
      <c r="O283" s="238"/>
      <c r="P283" s="238"/>
      <c r="Q283" s="238"/>
      <c r="R283" s="51"/>
      <c r="T283" s="239" t="s">
        <v>23</v>
      </c>
      <c r="U283" s="59" t="s">
        <v>50</v>
      </c>
      <c r="V283" s="50"/>
      <c r="W283" s="240">
        <f>V283*K283</f>
        <v>0</v>
      </c>
      <c r="X283" s="240">
        <v>0.00036</v>
      </c>
      <c r="Y283" s="240">
        <f>X283*K283</f>
        <v>0.026543880000000002</v>
      </c>
      <c r="Z283" s="240">
        <v>0</v>
      </c>
      <c r="AA283" s="241">
        <f>Z283*K283</f>
        <v>0</v>
      </c>
      <c r="AR283" s="25" t="s">
        <v>188</v>
      </c>
      <c r="AT283" s="25" t="s">
        <v>184</v>
      </c>
      <c r="AU283" s="25" t="s">
        <v>95</v>
      </c>
      <c r="AY283" s="25" t="s">
        <v>183</v>
      </c>
      <c r="BE283" s="156">
        <f>IF(U283="základní",N283,0)</f>
        <v>0</v>
      </c>
      <c r="BF283" s="156">
        <f>IF(U283="snížená",N283,0)</f>
        <v>0</v>
      </c>
      <c r="BG283" s="156">
        <f>IF(U283="zákl. přenesená",N283,0)</f>
        <v>0</v>
      </c>
      <c r="BH283" s="156">
        <f>IF(U283="sníž. přenesená",N283,0)</f>
        <v>0</v>
      </c>
      <c r="BI283" s="156">
        <f>IF(U283="nulová",N283,0)</f>
        <v>0</v>
      </c>
      <c r="BJ283" s="25" t="s">
        <v>25</v>
      </c>
      <c r="BK283" s="156">
        <f>ROUND(L283*K283,2)</f>
        <v>0</v>
      </c>
      <c r="BL283" s="25" t="s">
        <v>188</v>
      </c>
      <c r="BM283" s="25" t="s">
        <v>861</v>
      </c>
    </row>
    <row r="284" spans="2:51" s="12" customFormat="1" ht="16.5" customHeight="1">
      <c r="B284" s="252"/>
      <c r="C284" s="253"/>
      <c r="D284" s="253"/>
      <c r="E284" s="254" t="s">
        <v>23</v>
      </c>
      <c r="F284" s="255" t="s">
        <v>862</v>
      </c>
      <c r="G284" s="256"/>
      <c r="H284" s="256"/>
      <c r="I284" s="256"/>
      <c r="J284" s="253"/>
      <c r="K284" s="254" t="s">
        <v>23</v>
      </c>
      <c r="L284" s="253"/>
      <c r="M284" s="253"/>
      <c r="N284" s="253"/>
      <c r="O284" s="253"/>
      <c r="P284" s="253"/>
      <c r="Q284" s="253"/>
      <c r="R284" s="257"/>
      <c r="T284" s="258"/>
      <c r="U284" s="253"/>
      <c r="V284" s="253"/>
      <c r="W284" s="253"/>
      <c r="X284" s="253"/>
      <c r="Y284" s="253"/>
      <c r="Z284" s="253"/>
      <c r="AA284" s="259"/>
      <c r="AT284" s="260" t="s">
        <v>191</v>
      </c>
      <c r="AU284" s="260" t="s">
        <v>95</v>
      </c>
      <c r="AV284" s="12" t="s">
        <v>25</v>
      </c>
      <c r="AW284" s="12" t="s">
        <v>41</v>
      </c>
      <c r="AX284" s="12" t="s">
        <v>85</v>
      </c>
      <c r="AY284" s="260" t="s">
        <v>183</v>
      </c>
    </row>
    <row r="285" spans="2:51" s="11" customFormat="1" ht="25.5" customHeight="1">
      <c r="B285" s="242"/>
      <c r="C285" s="243"/>
      <c r="D285" s="243"/>
      <c r="E285" s="244" t="s">
        <v>23</v>
      </c>
      <c r="F285" s="261" t="s">
        <v>863</v>
      </c>
      <c r="G285" s="243"/>
      <c r="H285" s="243"/>
      <c r="I285" s="243"/>
      <c r="J285" s="243"/>
      <c r="K285" s="247">
        <v>73.733</v>
      </c>
      <c r="L285" s="243"/>
      <c r="M285" s="243"/>
      <c r="N285" s="243"/>
      <c r="O285" s="243"/>
      <c r="P285" s="243"/>
      <c r="Q285" s="243"/>
      <c r="R285" s="248"/>
      <c r="T285" s="249"/>
      <c r="U285" s="243"/>
      <c r="V285" s="243"/>
      <c r="W285" s="243"/>
      <c r="X285" s="243"/>
      <c r="Y285" s="243"/>
      <c r="Z285" s="243"/>
      <c r="AA285" s="250"/>
      <c r="AT285" s="251" t="s">
        <v>191</v>
      </c>
      <c r="AU285" s="251" t="s">
        <v>95</v>
      </c>
      <c r="AV285" s="11" t="s">
        <v>95</v>
      </c>
      <c r="AW285" s="11" t="s">
        <v>41</v>
      </c>
      <c r="AX285" s="11" t="s">
        <v>25</v>
      </c>
      <c r="AY285" s="251" t="s">
        <v>183</v>
      </c>
    </row>
    <row r="286" spans="2:65" s="1" customFormat="1" ht="38.25" customHeight="1">
      <c r="B286" s="49"/>
      <c r="C286" s="231" t="s">
        <v>363</v>
      </c>
      <c r="D286" s="231" t="s">
        <v>184</v>
      </c>
      <c r="E286" s="232" t="s">
        <v>213</v>
      </c>
      <c r="F286" s="233" t="s">
        <v>214</v>
      </c>
      <c r="G286" s="233"/>
      <c r="H286" s="233"/>
      <c r="I286" s="233"/>
      <c r="J286" s="234" t="s">
        <v>194</v>
      </c>
      <c r="K286" s="235">
        <v>383.199</v>
      </c>
      <c r="L286" s="236">
        <v>0</v>
      </c>
      <c r="M286" s="237"/>
      <c r="N286" s="238">
        <f>ROUND(L286*K286,2)</f>
        <v>0</v>
      </c>
      <c r="O286" s="238"/>
      <c r="P286" s="238"/>
      <c r="Q286" s="238"/>
      <c r="R286" s="51"/>
      <c r="T286" s="239" t="s">
        <v>23</v>
      </c>
      <c r="U286" s="59" t="s">
        <v>50</v>
      </c>
      <c r="V286" s="50"/>
      <c r="W286" s="240">
        <f>V286*K286</f>
        <v>0</v>
      </c>
      <c r="X286" s="240">
        <v>0</v>
      </c>
      <c r="Y286" s="240">
        <f>X286*K286</f>
        <v>0</v>
      </c>
      <c r="Z286" s="240">
        <v>0</v>
      </c>
      <c r="AA286" s="241">
        <f>Z286*K286</f>
        <v>0</v>
      </c>
      <c r="AR286" s="25" t="s">
        <v>188</v>
      </c>
      <c r="AT286" s="25" t="s">
        <v>184</v>
      </c>
      <c r="AU286" s="25" t="s">
        <v>95</v>
      </c>
      <c r="AY286" s="25" t="s">
        <v>183</v>
      </c>
      <c r="BE286" s="156">
        <f>IF(U286="základní",N286,0)</f>
        <v>0</v>
      </c>
      <c r="BF286" s="156">
        <f>IF(U286="snížená",N286,0)</f>
        <v>0</v>
      </c>
      <c r="BG286" s="156">
        <f>IF(U286="zákl. přenesená",N286,0)</f>
        <v>0</v>
      </c>
      <c r="BH286" s="156">
        <f>IF(U286="sníž. přenesená",N286,0)</f>
        <v>0</v>
      </c>
      <c r="BI286" s="156">
        <f>IF(U286="nulová",N286,0)</f>
        <v>0</v>
      </c>
      <c r="BJ286" s="25" t="s">
        <v>25</v>
      </c>
      <c r="BK286" s="156">
        <f>ROUND(L286*K286,2)</f>
        <v>0</v>
      </c>
      <c r="BL286" s="25" t="s">
        <v>188</v>
      </c>
      <c r="BM286" s="25" t="s">
        <v>864</v>
      </c>
    </row>
    <row r="287" spans="2:51" s="12" customFormat="1" ht="16.5" customHeight="1">
      <c r="B287" s="252"/>
      <c r="C287" s="253"/>
      <c r="D287" s="253"/>
      <c r="E287" s="254" t="s">
        <v>23</v>
      </c>
      <c r="F287" s="255" t="s">
        <v>865</v>
      </c>
      <c r="G287" s="256"/>
      <c r="H287" s="256"/>
      <c r="I287" s="256"/>
      <c r="J287" s="253"/>
      <c r="K287" s="254" t="s">
        <v>23</v>
      </c>
      <c r="L287" s="253"/>
      <c r="M287" s="253"/>
      <c r="N287" s="253"/>
      <c r="O287" s="253"/>
      <c r="P287" s="253"/>
      <c r="Q287" s="253"/>
      <c r="R287" s="257"/>
      <c r="T287" s="258"/>
      <c r="U287" s="253"/>
      <c r="V287" s="253"/>
      <c r="W287" s="253"/>
      <c r="X287" s="253"/>
      <c r="Y287" s="253"/>
      <c r="Z287" s="253"/>
      <c r="AA287" s="259"/>
      <c r="AT287" s="260" t="s">
        <v>191</v>
      </c>
      <c r="AU287" s="260" t="s">
        <v>95</v>
      </c>
      <c r="AV287" s="12" t="s">
        <v>25</v>
      </c>
      <c r="AW287" s="12" t="s">
        <v>41</v>
      </c>
      <c r="AX287" s="12" t="s">
        <v>85</v>
      </c>
      <c r="AY287" s="260" t="s">
        <v>183</v>
      </c>
    </row>
    <row r="288" spans="2:51" s="11" customFormat="1" ht="25.5" customHeight="1">
      <c r="B288" s="242"/>
      <c r="C288" s="243"/>
      <c r="D288" s="243"/>
      <c r="E288" s="244" t="s">
        <v>23</v>
      </c>
      <c r="F288" s="261" t="s">
        <v>816</v>
      </c>
      <c r="G288" s="243"/>
      <c r="H288" s="243"/>
      <c r="I288" s="243"/>
      <c r="J288" s="243"/>
      <c r="K288" s="247">
        <v>202.044</v>
      </c>
      <c r="L288" s="243"/>
      <c r="M288" s="243"/>
      <c r="N288" s="243"/>
      <c r="O288" s="243"/>
      <c r="P288" s="243"/>
      <c r="Q288" s="243"/>
      <c r="R288" s="248"/>
      <c r="T288" s="249"/>
      <c r="U288" s="243"/>
      <c r="V288" s="243"/>
      <c r="W288" s="243"/>
      <c r="X288" s="243"/>
      <c r="Y288" s="243"/>
      <c r="Z288" s="243"/>
      <c r="AA288" s="250"/>
      <c r="AT288" s="251" t="s">
        <v>191</v>
      </c>
      <c r="AU288" s="251" t="s">
        <v>95</v>
      </c>
      <c r="AV288" s="11" t="s">
        <v>95</v>
      </c>
      <c r="AW288" s="11" t="s">
        <v>41</v>
      </c>
      <c r="AX288" s="11" t="s">
        <v>85</v>
      </c>
      <c r="AY288" s="251" t="s">
        <v>183</v>
      </c>
    </row>
    <row r="289" spans="2:51" s="11" customFormat="1" ht="16.5" customHeight="1">
      <c r="B289" s="242"/>
      <c r="C289" s="243"/>
      <c r="D289" s="243"/>
      <c r="E289" s="244" t="s">
        <v>23</v>
      </c>
      <c r="F289" s="261" t="s">
        <v>817</v>
      </c>
      <c r="G289" s="243"/>
      <c r="H289" s="243"/>
      <c r="I289" s="243"/>
      <c r="J289" s="243"/>
      <c r="K289" s="247">
        <v>84.344</v>
      </c>
      <c r="L289" s="243"/>
      <c r="M289" s="243"/>
      <c r="N289" s="243"/>
      <c r="O289" s="243"/>
      <c r="P289" s="243"/>
      <c r="Q289" s="243"/>
      <c r="R289" s="248"/>
      <c r="T289" s="249"/>
      <c r="U289" s="243"/>
      <c r="V289" s="243"/>
      <c r="W289" s="243"/>
      <c r="X289" s="243"/>
      <c r="Y289" s="243"/>
      <c r="Z289" s="243"/>
      <c r="AA289" s="250"/>
      <c r="AT289" s="251" t="s">
        <v>191</v>
      </c>
      <c r="AU289" s="251" t="s">
        <v>95</v>
      </c>
      <c r="AV289" s="11" t="s">
        <v>95</v>
      </c>
      <c r="AW289" s="11" t="s">
        <v>41</v>
      </c>
      <c r="AX289" s="11" t="s">
        <v>85</v>
      </c>
      <c r="AY289" s="251" t="s">
        <v>183</v>
      </c>
    </row>
    <row r="290" spans="2:51" s="11" customFormat="1" ht="16.5" customHeight="1">
      <c r="B290" s="242"/>
      <c r="C290" s="243"/>
      <c r="D290" s="243"/>
      <c r="E290" s="244" t="s">
        <v>23</v>
      </c>
      <c r="F290" s="261" t="s">
        <v>818</v>
      </c>
      <c r="G290" s="243"/>
      <c r="H290" s="243"/>
      <c r="I290" s="243"/>
      <c r="J290" s="243"/>
      <c r="K290" s="247">
        <v>96.811</v>
      </c>
      <c r="L290" s="243"/>
      <c r="M290" s="243"/>
      <c r="N290" s="243"/>
      <c r="O290" s="243"/>
      <c r="P290" s="243"/>
      <c r="Q290" s="243"/>
      <c r="R290" s="248"/>
      <c r="T290" s="249"/>
      <c r="U290" s="243"/>
      <c r="V290" s="243"/>
      <c r="W290" s="243"/>
      <c r="X290" s="243"/>
      <c r="Y290" s="243"/>
      <c r="Z290" s="243"/>
      <c r="AA290" s="250"/>
      <c r="AT290" s="251" t="s">
        <v>191</v>
      </c>
      <c r="AU290" s="251" t="s">
        <v>95</v>
      </c>
      <c r="AV290" s="11" t="s">
        <v>95</v>
      </c>
      <c r="AW290" s="11" t="s">
        <v>41</v>
      </c>
      <c r="AX290" s="11" t="s">
        <v>85</v>
      </c>
      <c r="AY290" s="251" t="s">
        <v>183</v>
      </c>
    </row>
    <row r="291" spans="2:51" s="13" customFormat="1" ht="16.5" customHeight="1">
      <c r="B291" s="262"/>
      <c r="C291" s="263"/>
      <c r="D291" s="263"/>
      <c r="E291" s="264" t="s">
        <v>23</v>
      </c>
      <c r="F291" s="265" t="s">
        <v>218</v>
      </c>
      <c r="G291" s="263"/>
      <c r="H291" s="263"/>
      <c r="I291" s="263"/>
      <c r="J291" s="263"/>
      <c r="K291" s="266">
        <v>383.199</v>
      </c>
      <c r="L291" s="263"/>
      <c r="M291" s="263"/>
      <c r="N291" s="263"/>
      <c r="O291" s="263"/>
      <c r="P291" s="263"/>
      <c r="Q291" s="263"/>
      <c r="R291" s="267"/>
      <c r="T291" s="268"/>
      <c r="U291" s="263"/>
      <c r="V291" s="263"/>
      <c r="W291" s="263"/>
      <c r="X291" s="263"/>
      <c r="Y291" s="263"/>
      <c r="Z291" s="263"/>
      <c r="AA291" s="269"/>
      <c r="AT291" s="270" t="s">
        <v>191</v>
      </c>
      <c r="AU291" s="270" t="s">
        <v>95</v>
      </c>
      <c r="AV291" s="13" t="s">
        <v>188</v>
      </c>
      <c r="AW291" s="13" t="s">
        <v>41</v>
      </c>
      <c r="AX291" s="13" t="s">
        <v>25</v>
      </c>
      <c r="AY291" s="270" t="s">
        <v>183</v>
      </c>
    </row>
    <row r="292" spans="2:65" s="1" customFormat="1" ht="38.25" customHeight="1">
      <c r="B292" s="49"/>
      <c r="C292" s="231" t="s">
        <v>369</v>
      </c>
      <c r="D292" s="231" t="s">
        <v>184</v>
      </c>
      <c r="E292" s="232" t="s">
        <v>220</v>
      </c>
      <c r="F292" s="233" t="s">
        <v>221</v>
      </c>
      <c r="G292" s="233"/>
      <c r="H292" s="233"/>
      <c r="I292" s="233"/>
      <c r="J292" s="234" t="s">
        <v>194</v>
      </c>
      <c r="K292" s="235">
        <v>45983.88</v>
      </c>
      <c r="L292" s="236">
        <v>0</v>
      </c>
      <c r="M292" s="237"/>
      <c r="N292" s="238">
        <f>ROUND(L292*K292,2)</f>
        <v>0</v>
      </c>
      <c r="O292" s="238"/>
      <c r="P292" s="238"/>
      <c r="Q292" s="238"/>
      <c r="R292" s="51"/>
      <c r="T292" s="239" t="s">
        <v>23</v>
      </c>
      <c r="U292" s="59" t="s">
        <v>50</v>
      </c>
      <c r="V292" s="50"/>
      <c r="W292" s="240">
        <f>V292*K292</f>
        <v>0</v>
      </c>
      <c r="X292" s="240">
        <v>0</v>
      </c>
      <c r="Y292" s="240">
        <f>X292*K292</f>
        <v>0</v>
      </c>
      <c r="Z292" s="240">
        <v>0</v>
      </c>
      <c r="AA292" s="241">
        <f>Z292*K292</f>
        <v>0</v>
      </c>
      <c r="AR292" s="25" t="s">
        <v>188</v>
      </c>
      <c r="AT292" s="25" t="s">
        <v>184</v>
      </c>
      <c r="AU292" s="25" t="s">
        <v>95</v>
      </c>
      <c r="AY292" s="25" t="s">
        <v>183</v>
      </c>
      <c r="BE292" s="156">
        <f>IF(U292="základní",N292,0)</f>
        <v>0</v>
      </c>
      <c r="BF292" s="156">
        <f>IF(U292="snížená",N292,0)</f>
        <v>0</v>
      </c>
      <c r="BG292" s="156">
        <f>IF(U292="zákl. přenesená",N292,0)</f>
        <v>0</v>
      </c>
      <c r="BH292" s="156">
        <f>IF(U292="sníž. přenesená",N292,0)</f>
        <v>0</v>
      </c>
      <c r="BI292" s="156">
        <f>IF(U292="nulová",N292,0)</f>
        <v>0</v>
      </c>
      <c r="BJ292" s="25" t="s">
        <v>25</v>
      </c>
      <c r="BK292" s="156">
        <f>ROUND(L292*K292,2)</f>
        <v>0</v>
      </c>
      <c r="BL292" s="25" t="s">
        <v>188</v>
      </c>
      <c r="BM292" s="25" t="s">
        <v>866</v>
      </c>
    </row>
    <row r="293" spans="2:51" s="11" customFormat="1" ht="16.5" customHeight="1">
      <c r="B293" s="242"/>
      <c r="C293" s="243"/>
      <c r="D293" s="243"/>
      <c r="E293" s="244" t="s">
        <v>23</v>
      </c>
      <c r="F293" s="245" t="s">
        <v>867</v>
      </c>
      <c r="G293" s="246"/>
      <c r="H293" s="246"/>
      <c r="I293" s="246"/>
      <c r="J293" s="243"/>
      <c r="K293" s="247">
        <v>45983.88</v>
      </c>
      <c r="L293" s="243"/>
      <c r="M293" s="243"/>
      <c r="N293" s="243"/>
      <c r="O293" s="243"/>
      <c r="P293" s="243"/>
      <c r="Q293" s="243"/>
      <c r="R293" s="248"/>
      <c r="T293" s="249"/>
      <c r="U293" s="243"/>
      <c r="V293" s="243"/>
      <c r="W293" s="243"/>
      <c r="X293" s="243"/>
      <c r="Y293" s="243"/>
      <c r="Z293" s="243"/>
      <c r="AA293" s="250"/>
      <c r="AT293" s="251" t="s">
        <v>191</v>
      </c>
      <c r="AU293" s="251" t="s">
        <v>95</v>
      </c>
      <c r="AV293" s="11" t="s">
        <v>95</v>
      </c>
      <c r="AW293" s="11" t="s">
        <v>41</v>
      </c>
      <c r="AX293" s="11" t="s">
        <v>85</v>
      </c>
      <c r="AY293" s="251" t="s">
        <v>183</v>
      </c>
    </row>
    <row r="294" spans="2:51" s="13" customFormat="1" ht="16.5" customHeight="1">
      <c r="B294" s="262"/>
      <c r="C294" s="263"/>
      <c r="D294" s="263"/>
      <c r="E294" s="264" t="s">
        <v>23</v>
      </c>
      <c r="F294" s="265" t="s">
        <v>218</v>
      </c>
      <c r="G294" s="263"/>
      <c r="H294" s="263"/>
      <c r="I294" s="263"/>
      <c r="J294" s="263"/>
      <c r="K294" s="266">
        <v>45983.88</v>
      </c>
      <c r="L294" s="263"/>
      <c r="M294" s="263"/>
      <c r="N294" s="263"/>
      <c r="O294" s="263"/>
      <c r="P294" s="263"/>
      <c r="Q294" s="263"/>
      <c r="R294" s="267"/>
      <c r="T294" s="268"/>
      <c r="U294" s="263"/>
      <c r="V294" s="263"/>
      <c r="W294" s="263"/>
      <c r="X294" s="263"/>
      <c r="Y294" s="263"/>
      <c r="Z294" s="263"/>
      <c r="AA294" s="269"/>
      <c r="AT294" s="270" t="s">
        <v>191</v>
      </c>
      <c r="AU294" s="270" t="s">
        <v>95</v>
      </c>
      <c r="AV294" s="13" t="s">
        <v>188</v>
      </c>
      <c r="AW294" s="13" t="s">
        <v>41</v>
      </c>
      <c r="AX294" s="13" t="s">
        <v>25</v>
      </c>
      <c r="AY294" s="270" t="s">
        <v>183</v>
      </c>
    </row>
    <row r="295" spans="2:65" s="1" customFormat="1" ht="38.25" customHeight="1">
      <c r="B295" s="49"/>
      <c r="C295" s="231" t="s">
        <v>382</v>
      </c>
      <c r="D295" s="231" t="s">
        <v>184</v>
      </c>
      <c r="E295" s="232" t="s">
        <v>225</v>
      </c>
      <c r="F295" s="233" t="s">
        <v>226</v>
      </c>
      <c r="G295" s="233"/>
      <c r="H295" s="233"/>
      <c r="I295" s="233"/>
      <c r="J295" s="234" t="s">
        <v>194</v>
      </c>
      <c r="K295" s="235">
        <v>383.199</v>
      </c>
      <c r="L295" s="236">
        <v>0</v>
      </c>
      <c r="M295" s="237"/>
      <c r="N295" s="238">
        <f>ROUND(L295*K295,2)</f>
        <v>0</v>
      </c>
      <c r="O295" s="238"/>
      <c r="P295" s="238"/>
      <c r="Q295" s="238"/>
      <c r="R295" s="51"/>
      <c r="T295" s="239" t="s">
        <v>23</v>
      </c>
      <c r="U295" s="59" t="s">
        <v>50</v>
      </c>
      <c r="V295" s="50"/>
      <c r="W295" s="240">
        <f>V295*K295</f>
        <v>0</v>
      </c>
      <c r="X295" s="240">
        <v>0</v>
      </c>
      <c r="Y295" s="240">
        <f>X295*K295</f>
        <v>0</v>
      </c>
      <c r="Z295" s="240">
        <v>0</v>
      </c>
      <c r="AA295" s="241">
        <f>Z295*K295</f>
        <v>0</v>
      </c>
      <c r="AR295" s="25" t="s">
        <v>188</v>
      </c>
      <c r="AT295" s="25" t="s">
        <v>184</v>
      </c>
      <c r="AU295" s="25" t="s">
        <v>95</v>
      </c>
      <c r="AY295" s="25" t="s">
        <v>183</v>
      </c>
      <c r="BE295" s="156">
        <f>IF(U295="základní",N295,0)</f>
        <v>0</v>
      </c>
      <c r="BF295" s="156">
        <f>IF(U295="snížená",N295,0)</f>
        <v>0</v>
      </c>
      <c r="BG295" s="156">
        <f>IF(U295="zákl. přenesená",N295,0)</f>
        <v>0</v>
      </c>
      <c r="BH295" s="156">
        <f>IF(U295="sníž. přenesená",N295,0)</f>
        <v>0</v>
      </c>
      <c r="BI295" s="156">
        <f>IF(U295="nulová",N295,0)</f>
        <v>0</v>
      </c>
      <c r="BJ295" s="25" t="s">
        <v>25</v>
      </c>
      <c r="BK295" s="156">
        <f>ROUND(L295*K295,2)</f>
        <v>0</v>
      </c>
      <c r="BL295" s="25" t="s">
        <v>188</v>
      </c>
      <c r="BM295" s="25" t="s">
        <v>868</v>
      </c>
    </row>
    <row r="296" spans="2:65" s="1" customFormat="1" ht="25.5" customHeight="1">
      <c r="B296" s="49"/>
      <c r="C296" s="231" t="s">
        <v>388</v>
      </c>
      <c r="D296" s="231" t="s">
        <v>184</v>
      </c>
      <c r="E296" s="232" t="s">
        <v>869</v>
      </c>
      <c r="F296" s="233" t="s">
        <v>870</v>
      </c>
      <c r="G296" s="233"/>
      <c r="H296" s="233"/>
      <c r="I296" s="233"/>
      <c r="J296" s="234" t="s">
        <v>194</v>
      </c>
      <c r="K296" s="235">
        <v>61.12</v>
      </c>
      <c r="L296" s="236">
        <v>0</v>
      </c>
      <c r="M296" s="237"/>
      <c r="N296" s="238">
        <f>ROUND(L296*K296,2)</f>
        <v>0</v>
      </c>
      <c r="O296" s="238"/>
      <c r="P296" s="238"/>
      <c r="Q296" s="238"/>
      <c r="R296" s="51"/>
      <c r="T296" s="239" t="s">
        <v>23</v>
      </c>
      <c r="U296" s="59" t="s">
        <v>50</v>
      </c>
      <c r="V296" s="50"/>
      <c r="W296" s="240">
        <f>V296*K296</f>
        <v>0</v>
      </c>
      <c r="X296" s="240">
        <v>3.95E-05</v>
      </c>
      <c r="Y296" s="240">
        <f>X296*K296</f>
        <v>0.00241424</v>
      </c>
      <c r="Z296" s="240">
        <v>0</v>
      </c>
      <c r="AA296" s="241">
        <f>Z296*K296</f>
        <v>0</v>
      </c>
      <c r="AR296" s="25" t="s">
        <v>188</v>
      </c>
      <c r="AT296" s="25" t="s">
        <v>184</v>
      </c>
      <c r="AU296" s="25" t="s">
        <v>95</v>
      </c>
      <c r="AY296" s="25" t="s">
        <v>183</v>
      </c>
      <c r="BE296" s="156">
        <f>IF(U296="základní",N296,0)</f>
        <v>0</v>
      </c>
      <c r="BF296" s="156">
        <f>IF(U296="snížená",N296,0)</f>
        <v>0</v>
      </c>
      <c r="BG296" s="156">
        <f>IF(U296="zákl. přenesená",N296,0)</f>
        <v>0</v>
      </c>
      <c r="BH296" s="156">
        <f>IF(U296="sníž. přenesená",N296,0)</f>
        <v>0</v>
      </c>
      <c r="BI296" s="156">
        <f>IF(U296="nulová",N296,0)</f>
        <v>0</v>
      </c>
      <c r="BJ296" s="25" t="s">
        <v>25</v>
      </c>
      <c r="BK296" s="156">
        <f>ROUND(L296*K296,2)</f>
        <v>0</v>
      </c>
      <c r="BL296" s="25" t="s">
        <v>188</v>
      </c>
      <c r="BM296" s="25" t="s">
        <v>871</v>
      </c>
    </row>
    <row r="297" spans="2:51" s="11" customFormat="1" ht="16.5" customHeight="1">
      <c r="B297" s="242"/>
      <c r="C297" s="243"/>
      <c r="D297" s="243"/>
      <c r="E297" s="244" t="s">
        <v>23</v>
      </c>
      <c r="F297" s="245" t="s">
        <v>872</v>
      </c>
      <c r="G297" s="246"/>
      <c r="H297" s="246"/>
      <c r="I297" s="246"/>
      <c r="J297" s="243"/>
      <c r="K297" s="247">
        <v>61.12</v>
      </c>
      <c r="L297" s="243"/>
      <c r="M297" s="243"/>
      <c r="N297" s="243"/>
      <c r="O297" s="243"/>
      <c r="P297" s="243"/>
      <c r="Q297" s="243"/>
      <c r="R297" s="248"/>
      <c r="T297" s="249"/>
      <c r="U297" s="243"/>
      <c r="V297" s="243"/>
      <c r="W297" s="243"/>
      <c r="X297" s="243"/>
      <c r="Y297" s="243"/>
      <c r="Z297" s="243"/>
      <c r="AA297" s="250"/>
      <c r="AT297" s="251" t="s">
        <v>191</v>
      </c>
      <c r="AU297" s="251" t="s">
        <v>95</v>
      </c>
      <c r="AV297" s="11" t="s">
        <v>95</v>
      </c>
      <c r="AW297" s="11" t="s">
        <v>41</v>
      </c>
      <c r="AX297" s="11" t="s">
        <v>25</v>
      </c>
      <c r="AY297" s="251" t="s">
        <v>183</v>
      </c>
    </row>
    <row r="298" spans="2:65" s="1" customFormat="1" ht="25.5" customHeight="1">
      <c r="B298" s="49"/>
      <c r="C298" s="231" t="s">
        <v>394</v>
      </c>
      <c r="D298" s="231" t="s">
        <v>184</v>
      </c>
      <c r="E298" s="232" t="s">
        <v>873</v>
      </c>
      <c r="F298" s="233" t="s">
        <v>874</v>
      </c>
      <c r="G298" s="233"/>
      <c r="H298" s="233"/>
      <c r="I298" s="233"/>
      <c r="J298" s="234" t="s">
        <v>194</v>
      </c>
      <c r="K298" s="235">
        <v>60.2</v>
      </c>
      <c r="L298" s="236">
        <v>0</v>
      </c>
      <c r="M298" s="237"/>
      <c r="N298" s="238">
        <f>ROUND(L298*K298,2)</f>
        <v>0</v>
      </c>
      <c r="O298" s="238"/>
      <c r="P298" s="238"/>
      <c r="Q298" s="238"/>
      <c r="R298" s="51"/>
      <c r="T298" s="239" t="s">
        <v>23</v>
      </c>
      <c r="U298" s="59" t="s">
        <v>50</v>
      </c>
      <c r="V298" s="50"/>
      <c r="W298" s="240">
        <f>V298*K298</f>
        <v>0</v>
      </c>
      <c r="X298" s="240">
        <v>4E-05</v>
      </c>
      <c r="Y298" s="240">
        <f>X298*K298</f>
        <v>0.0024080000000000004</v>
      </c>
      <c r="Z298" s="240">
        <v>0</v>
      </c>
      <c r="AA298" s="241">
        <f>Z298*K298</f>
        <v>0</v>
      </c>
      <c r="AR298" s="25" t="s">
        <v>188</v>
      </c>
      <c r="AT298" s="25" t="s">
        <v>184</v>
      </c>
      <c r="AU298" s="25" t="s">
        <v>95</v>
      </c>
      <c r="AY298" s="25" t="s">
        <v>183</v>
      </c>
      <c r="BE298" s="156">
        <f>IF(U298="základní",N298,0)</f>
        <v>0</v>
      </c>
      <c r="BF298" s="156">
        <f>IF(U298="snížená",N298,0)</f>
        <v>0</v>
      </c>
      <c r="BG298" s="156">
        <f>IF(U298="zákl. přenesená",N298,0)</f>
        <v>0</v>
      </c>
      <c r="BH298" s="156">
        <f>IF(U298="sníž. přenesená",N298,0)</f>
        <v>0</v>
      </c>
      <c r="BI298" s="156">
        <f>IF(U298="nulová",N298,0)</f>
        <v>0</v>
      </c>
      <c r="BJ298" s="25" t="s">
        <v>25</v>
      </c>
      <c r="BK298" s="156">
        <f>ROUND(L298*K298,2)</f>
        <v>0</v>
      </c>
      <c r="BL298" s="25" t="s">
        <v>188</v>
      </c>
      <c r="BM298" s="25" t="s">
        <v>875</v>
      </c>
    </row>
    <row r="299" spans="2:51" s="11" customFormat="1" ht="16.5" customHeight="1">
      <c r="B299" s="242"/>
      <c r="C299" s="243"/>
      <c r="D299" s="243"/>
      <c r="E299" s="244" t="s">
        <v>23</v>
      </c>
      <c r="F299" s="245" t="s">
        <v>679</v>
      </c>
      <c r="G299" s="246"/>
      <c r="H299" s="246"/>
      <c r="I299" s="246"/>
      <c r="J299" s="243"/>
      <c r="K299" s="247">
        <v>60.2</v>
      </c>
      <c r="L299" s="243"/>
      <c r="M299" s="243"/>
      <c r="N299" s="243"/>
      <c r="O299" s="243"/>
      <c r="P299" s="243"/>
      <c r="Q299" s="243"/>
      <c r="R299" s="248"/>
      <c r="T299" s="249"/>
      <c r="U299" s="243"/>
      <c r="V299" s="243"/>
      <c r="W299" s="243"/>
      <c r="X299" s="243"/>
      <c r="Y299" s="243"/>
      <c r="Z299" s="243"/>
      <c r="AA299" s="250"/>
      <c r="AT299" s="251" t="s">
        <v>191</v>
      </c>
      <c r="AU299" s="251" t="s">
        <v>95</v>
      </c>
      <c r="AV299" s="11" t="s">
        <v>95</v>
      </c>
      <c r="AW299" s="11" t="s">
        <v>41</v>
      </c>
      <c r="AX299" s="11" t="s">
        <v>25</v>
      </c>
      <c r="AY299" s="251" t="s">
        <v>183</v>
      </c>
    </row>
    <row r="300" spans="2:65" s="1" customFormat="1" ht="25.5" customHeight="1">
      <c r="B300" s="49"/>
      <c r="C300" s="231" t="s">
        <v>398</v>
      </c>
      <c r="D300" s="231" t="s">
        <v>184</v>
      </c>
      <c r="E300" s="232" t="s">
        <v>876</v>
      </c>
      <c r="F300" s="233" t="s">
        <v>877</v>
      </c>
      <c r="G300" s="233"/>
      <c r="H300" s="233"/>
      <c r="I300" s="233"/>
      <c r="J300" s="234" t="s">
        <v>262</v>
      </c>
      <c r="K300" s="235">
        <v>20.7</v>
      </c>
      <c r="L300" s="236">
        <v>0</v>
      </c>
      <c r="M300" s="237"/>
      <c r="N300" s="238">
        <f>ROUND(L300*K300,2)</f>
        <v>0</v>
      </c>
      <c r="O300" s="238"/>
      <c r="P300" s="238"/>
      <c r="Q300" s="238"/>
      <c r="R300" s="51"/>
      <c r="T300" s="239" t="s">
        <v>23</v>
      </c>
      <c r="U300" s="59" t="s">
        <v>50</v>
      </c>
      <c r="V300" s="50"/>
      <c r="W300" s="240">
        <f>V300*K300</f>
        <v>0</v>
      </c>
      <c r="X300" s="240">
        <v>0.112</v>
      </c>
      <c r="Y300" s="240">
        <f>X300*K300</f>
        <v>2.3184</v>
      </c>
      <c r="Z300" s="240">
        <v>0</v>
      </c>
      <c r="AA300" s="241">
        <f>Z300*K300</f>
        <v>0</v>
      </c>
      <c r="AR300" s="25" t="s">
        <v>188</v>
      </c>
      <c r="AT300" s="25" t="s">
        <v>184</v>
      </c>
      <c r="AU300" s="25" t="s">
        <v>95</v>
      </c>
      <c r="AY300" s="25" t="s">
        <v>183</v>
      </c>
      <c r="BE300" s="156">
        <f>IF(U300="základní",N300,0)</f>
        <v>0</v>
      </c>
      <c r="BF300" s="156">
        <f>IF(U300="snížená",N300,0)</f>
        <v>0</v>
      </c>
      <c r="BG300" s="156">
        <f>IF(U300="zákl. přenesená",N300,0)</f>
        <v>0</v>
      </c>
      <c r="BH300" s="156">
        <f>IF(U300="sníž. přenesená",N300,0)</f>
        <v>0</v>
      </c>
      <c r="BI300" s="156">
        <f>IF(U300="nulová",N300,0)</f>
        <v>0</v>
      </c>
      <c r="BJ300" s="25" t="s">
        <v>25</v>
      </c>
      <c r="BK300" s="156">
        <f>ROUND(L300*K300,2)</f>
        <v>0</v>
      </c>
      <c r="BL300" s="25" t="s">
        <v>188</v>
      </c>
      <c r="BM300" s="25" t="s">
        <v>878</v>
      </c>
    </row>
    <row r="301" spans="2:51" s="12" customFormat="1" ht="16.5" customHeight="1">
      <c r="B301" s="252"/>
      <c r="C301" s="253"/>
      <c r="D301" s="253"/>
      <c r="E301" s="254" t="s">
        <v>23</v>
      </c>
      <c r="F301" s="255" t="s">
        <v>879</v>
      </c>
      <c r="G301" s="256"/>
      <c r="H301" s="256"/>
      <c r="I301" s="256"/>
      <c r="J301" s="253"/>
      <c r="K301" s="254" t="s">
        <v>23</v>
      </c>
      <c r="L301" s="253"/>
      <c r="M301" s="253"/>
      <c r="N301" s="253"/>
      <c r="O301" s="253"/>
      <c r="P301" s="253"/>
      <c r="Q301" s="253"/>
      <c r="R301" s="257"/>
      <c r="T301" s="258"/>
      <c r="U301" s="253"/>
      <c r="V301" s="253"/>
      <c r="W301" s="253"/>
      <c r="X301" s="253"/>
      <c r="Y301" s="253"/>
      <c r="Z301" s="253"/>
      <c r="AA301" s="259"/>
      <c r="AT301" s="260" t="s">
        <v>191</v>
      </c>
      <c r="AU301" s="260" t="s">
        <v>95</v>
      </c>
      <c r="AV301" s="12" t="s">
        <v>25</v>
      </c>
      <c r="AW301" s="12" t="s">
        <v>41</v>
      </c>
      <c r="AX301" s="12" t="s">
        <v>85</v>
      </c>
      <c r="AY301" s="260" t="s">
        <v>183</v>
      </c>
    </row>
    <row r="302" spans="2:51" s="11" customFormat="1" ht="16.5" customHeight="1">
      <c r="B302" s="242"/>
      <c r="C302" s="243"/>
      <c r="D302" s="243"/>
      <c r="E302" s="244" t="s">
        <v>23</v>
      </c>
      <c r="F302" s="261" t="s">
        <v>748</v>
      </c>
      <c r="G302" s="243"/>
      <c r="H302" s="243"/>
      <c r="I302" s="243"/>
      <c r="J302" s="243"/>
      <c r="K302" s="247">
        <v>10.7</v>
      </c>
      <c r="L302" s="243"/>
      <c r="M302" s="243"/>
      <c r="N302" s="243"/>
      <c r="O302" s="243"/>
      <c r="P302" s="243"/>
      <c r="Q302" s="243"/>
      <c r="R302" s="248"/>
      <c r="T302" s="249"/>
      <c r="U302" s="243"/>
      <c r="V302" s="243"/>
      <c r="W302" s="243"/>
      <c r="X302" s="243"/>
      <c r="Y302" s="243"/>
      <c r="Z302" s="243"/>
      <c r="AA302" s="250"/>
      <c r="AT302" s="251" t="s">
        <v>191</v>
      </c>
      <c r="AU302" s="251" t="s">
        <v>95</v>
      </c>
      <c r="AV302" s="11" t="s">
        <v>95</v>
      </c>
      <c r="AW302" s="11" t="s">
        <v>41</v>
      </c>
      <c r="AX302" s="11" t="s">
        <v>85</v>
      </c>
      <c r="AY302" s="251" t="s">
        <v>183</v>
      </c>
    </row>
    <row r="303" spans="2:51" s="11" customFormat="1" ht="16.5" customHeight="1">
      <c r="B303" s="242"/>
      <c r="C303" s="243"/>
      <c r="D303" s="243"/>
      <c r="E303" s="244" t="s">
        <v>23</v>
      </c>
      <c r="F303" s="261" t="s">
        <v>749</v>
      </c>
      <c r="G303" s="243"/>
      <c r="H303" s="243"/>
      <c r="I303" s="243"/>
      <c r="J303" s="243"/>
      <c r="K303" s="247">
        <v>3.6</v>
      </c>
      <c r="L303" s="243"/>
      <c r="M303" s="243"/>
      <c r="N303" s="243"/>
      <c r="O303" s="243"/>
      <c r="P303" s="243"/>
      <c r="Q303" s="243"/>
      <c r="R303" s="248"/>
      <c r="T303" s="249"/>
      <c r="U303" s="243"/>
      <c r="V303" s="243"/>
      <c r="W303" s="243"/>
      <c r="X303" s="243"/>
      <c r="Y303" s="243"/>
      <c r="Z303" s="243"/>
      <c r="AA303" s="250"/>
      <c r="AT303" s="251" t="s">
        <v>191</v>
      </c>
      <c r="AU303" s="251" t="s">
        <v>95</v>
      </c>
      <c r="AV303" s="11" t="s">
        <v>95</v>
      </c>
      <c r="AW303" s="11" t="s">
        <v>41</v>
      </c>
      <c r="AX303" s="11" t="s">
        <v>85</v>
      </c>
      <c r="AY303" s="251" t="s">
        <v>183</v>
      </c>
    </row>
    <row r="304" spans="2:51" s="11" customFormat="1" ht="16.5" customHeight="1">
      <c r="B304" s="242"/>
      <c r="C304" s="243"/>
      <c r="D304" s="243"/>
      <c r="E304" s="244" t="s">
        <v>23</v>
      </c>
      <c r="F304" s="261" t="s">
        <v>750</v>
      </c>
      <c r="G304" s="243"/>
      <c r="H304" s="243"/>
      <c r="I304" s="243"/>
      <c r="J304" s="243"/>
      <c r="K304" s="247">
        <v>6.4</v>
      </c>
      <c r="L304" s="243"/>
      <c r="M304" s="243"/>
      <c r="N304" s="243"/>
      <c r="O304" s="243"/>
      <c r="P304" s="243"/>
      <c r="Q304" s="243"/>
      <c r="R304" s="248"/>
      <c r="T304" s="249"/>
      <c r="U304" s="243"/>
      <c r="V304" s="243"/>
      <c r="W304" s="243"/>
      <c r="X304" s="243"/>
      <c r="Y304" s="243"/>
      <c r="Z304" s="243"/>
      <c r="AA304" s="250"/>
      <c r="AT304" s="251" t="s">
        <v>191</v>
      </c>
      <c r="AU304" s="251" t="s">
        <v>95</v>
      </c>
      <c r="AV304" s="11" t="s">
        <v>95</v>
      </c>
      <c r="AW304" s="11" t="s">
        <v>41</v>
      </c>
      <c r="AX304" s="11" t="s">
        <v>85</v>
      </c>
      <c r="AY304" s="251" t="s">
        <v>183</v>
      </c>
    </row>
    <row r="305" spans="2:51" s="13" customFormat="1" ht="16.5" customHeight="1">
      <c r="B305" s="262"/>
      <c r="C305" s="263"/>
      <c r="D305" s="263"/>
      <c r="E305" s="264" t="s">
        <v>23</v>
      </c>
      <c r="F305" s="265" t="s">
        <v>218</v>
      </c>
      <c r="G305" s="263"/>
      <c r="H305" s="263"/>
      <c r="I305" s="263"/>
      <c r="J305" s="263"/>
      <c r="K305" s="266">
        <v>20.7</v>
      </c>
      <c r="L305" s="263"/>
      <c r="M305" s="263"/>
      <c r="N305" s="263"/>
      <c r="O305" s="263"/>
      <c r="P305" s="263"/>
      <c r="Q305" s="263"/>
      <c r="R305" s="267"/>
      <c r="T305" s="268"/>
      <c r="U305" s="263"/>
      <c r="V305" s="263"/>
      <c r="W305" s="263"/>
      <c r="X305" s="263"/>
      <c r="Y305" s="263"/>
      <c r="Z305" s="263"/>
      <c r="AA305" s="269"/>
      <c r="AT305" s="270" t="s">
        <v>191</v>
      </c>
      <c r="AU305" s="270" t="s">
        <v>95</v>
      </c>
      <c r="AV305" s="13" t="s">
        <v>188</v>
      </c>
      <c r="AW305" s="13" t="s">
        <v>41</v>
      </c>
      <c r="AX305" s="13" t="s">
        <v>25</v>
      </c>
      <c r="AY305" s="270" t="s">
        <v>183</v>
      </c>
    </row>
    <row r="306" spans="2:65" s="1" customFormat="1" ht="25.5" customHeight="1">
      <c r="B306" s="49"/>
      <c r="C306" s="231" t="s">
        <v>405</v>
      </c>
      <c r="D306" s="231" t="s">
        <v>184</v>
      </c>
      <c r="E306" s="232" t="s">
        <v>880</v>
      </c>
      <c r="F306" s="233" t="s">
        <v>881</v>
      </c>
      <c r="G306" s="233"/>
      <c r="H306" s="233"/>
      <c r="I306" s="233"/>
      <c r="J306" s="234" t="s">
        <v>187</v>
      </c>
      <c r="K306" s="235">
        <v>66.726</v>
      </c>
      <c r="L306" s="236">
        <v>0</v>
      </c>
      <c r="M306" s="237"/>
      <c r="N306" s="238">
        <f>ROUND(L306*K306,2)</f>
        <v>0</v>
      </c>
      <c r="O306" s="238"/>
      <c r="P306" s="238"/>
      <c r="Q306" s="238"/>
      <c r="R306" s="51"/>
      <c r="T306" s="239" t="s">
        <v>23</v>
      </c>
      <c r="U306" s="59" t="s">
        <v>50</v>
      </c>
      <c r="V306" s="50"/>
      <c r="W306" s="240">
        <f>V306*K306</f>
        <v>0</v>
      </c>
      <c r="X306" s="240">
        <v>0</v>
      </c>
      <c r="Y306" s="240">
        <f>X306*K306</f>
        <v>0</v>
      </c>
      <c r="Z306" s="240">
        <v>1.4</v>
      </c>
      <c r="AA306" s="241">
        <f>Z306*K306</f>
        <v>93.4164</v>
      </c>
      <c r="AR306" s="25" t="s">
        <v>188</v>
      </c>
      <c r="AT306" s="25" t="s">
        <v>184</v>
      </c>
      <c r="AU306" s="25" t="s">
        <v>95</v>
      </c>
      <c r="AY306" s="25" t="s">
        <v>183</v>
      </c>
      <c r="BE306" s="156">
        <f>IF(U306="základní",N306,0)</f>
        <v>0</v>
      </c>
      <c r="BF306" s="156">
        <f>IF(U306="snížená",N306,0)</f>
        <v>0</v>
      </c>
      <c r="BG306" s="156">
        <f>IF(U306="zákl. přenesená",N306,0)</f>
        <v>0</v>
      </c>
      <c r="BH306" s="156">
        <f>IF(U306="sníž. přenesená",N306,0)</f>
        <v>0</v>
      </c>
      <c r="BI306" s="156">
        <f>IF(U306="nulová",N306,0)</f>
        <v>0</v>
      </c>
      <c r="BJ306" s="25" t="s">
        <v>25</v>
      </c>
      <c r="BK306" s="156">
        <f>ROUND(L306*K306,2)</f>
        <v>0</v>
      </c>
      <c r="BL306" s="25" t="s">
        <v>188</v>
      </c>
      <c r="BM306" s="25" t="s">
        <v>882</v>
      </c>
    </row>
    <row r="307" spans="2:51" s="12" customFormat="1" ht="16.5" customHeight="1">
      <c r="B307" s="252"/>
      <c r="C307" s="253"/>
      <c r="D307" s="253"/>
      <c r="E307" s="254" t="s">
        <v>23</v>
      </c>
      <c r="F307" s="255" t="s">
        <v>241</v>
      </c>
      <c r="G307" s="256"/>
      <c r="H307" s="256"/>
      <c r="I307" s="256"/>
      <c r="J307" s="253"/>
      <c r="K307" s="254" t="s">
        <v>23</v>
      </c>
      <c r="L307" s="253"/>
      <c r="M307" s="253"/>
      <c r="N307" s="253"/>
      <c r="O307" s="253"/>
      <c r="P307" s="253"/>
      <c r="Q307" s="253"/>
      <c r="R307" s="257"/>
      <c r="T307" s="258"/>
      <c r="U307" s="253"/>
      <c r="V307" s="253"/>
      <c r="W307" s="253"/>
      <c r="X307" s="253"/>
      <c r="Y307" s="253"/>
      <c r="Z307" s="253"/>
      <c r="AA307" s="259"/>
      <c r="AT307" s="260" t="s">
        <v>191</v>
      </c>
      <c r="AU307" s="260" t="s">
        <v>95</v>
      </c>
      <c r="AV307" s="12" t="s">
        <v>25</v>
      </c>
      <c r="AW307" s="12" t="s">
        <v>41</v>
      </c>
      <c r="AX307" s="12" t="s">
        <v>85</v>
      </c>
      <c r="AY307" s="260" t="s">
        <v>183</v>
      </c>
    </row>
    <row r="308" spans="2:51" s="11" customFormat="1" ht="16.5" customHeight="1">
      <c r="B308" s="242"/>
      <c r="C308" s="243"/>
      <c r="D308" s="243"/>
      <c r="E308" s="244" t="s">
        <v>23</v>
      </c>
      <c r="F308" s="261" t="s">
        <v>883</v>
      </c>
      <c r="G308" s="243"/>
      <c r="H308" s="243"/>
      <c r="I308" s="243"/>
      <c r="J308" s="243"/>
      <c r="K308" s="247">
        <v>66.726</v>
      </c>
      <c r="L308" s="243"/>
      <c r="M308" s="243"/>
      <c r="N308" s="243"/>
      <c r="O308" s="243"/>
      <c r="P308" s="243"/>
      <c r="Q308" s="243"/>
      <c r="R308" s="248"/>
      <c r="T308" s="249"/>
      <c r="U308" s="243"/>
      <c r="V308" s="243"/>
      <c r="W308" s="243"/>
      <c r="X308" s="243"/>
      <c r="Y308" s="243"/>
      <c r="Z308" s="243"/>
      <c r="AA308" s="250"/>
      <c r="AT308" s="251" t="s">
        <v>191</v>
      </c>
      <c r="AU308" s="251" t="s">
        <v>95</v>
      </c>
      <c r="AV308" s="11" t="s">
        <v>95</v>
      </c>
      <c r="AW308" s="11" t="s">
        <v>41</v>
      </c>
      <c r="AX308" s="11" t="s">
        <v>25</v>
      </c>
      <c r="AY308" s="251" t="s">
        <v>183</v>
      </c>
    </row>
    <row r="309" spans="2:65" s="1" customFormat="1" ht="25.5" customHeight="1">
      <c r="B309" s="49"/>
      <c r="C309" s="231" t="s">
        <v>411</v>
      </c>
      <c r="D309" s="231" t="s">
        <v>184</v>
      </c>
      <c r="E309" s="232" t="s">
        <v>884</v>
      </c>
      <c r="F309" s="233" t="s">
        <v>885</v>
      </c>
      <c r="G309" s="233"/>
      <c r="H309" s="233"/>
      <c r="I309" s="233"/>
      <c r="J309" s="234" t="s">
        <v>354</v>
      </c>
      <c r="K309" s="235">
        <v>6</v>
      </c>
      <c r="L309" s="236">
        <v>0</v>
      </c>
      <c r="M309" s="237"/>
      <c r="N309" s="238">
        <f>ROUND(L309*K309,2)</f>
        <v>0</v>
      </c>
      <c r="O309" s="238"/>
      <c r="P309" s="238"/>
      <c r="Q309" s="238"/>
      <c r="R309" s="51"/>
      <c r="T309" s="239" t="s">
        <v>23</v>
      </c>
      <c r="U309" s="59" t="s">
        <v>50</v>
      </c>
      <c r="V309" s="50"/>
      <c r="W309" s="240">
        <f>V309*K309</f>
        <v>0</v>
      </c>
      <c r="X309" s="240">
        <v>0</v>
      </c>
      <c r="Y309" s="240">
        <f>X309*K309</f>
        <v>0</v>
      </c>
      <c r="Z309" s="240">
        <v>0.031</v>
      </c>
      <c r="AA309" s="241">
        <f>Z309*K309</f>
        <v>0.186</v>
      </c>
      <c r="AR309" s="25" t="s">
        <v>188</v>
      </c>
      <c r="AT309" s="25" t="s">
        <v>184</v>
      </c>
      <c r="AU309" s="25" t="s">
        <v>95</v>
      </c>
      <c r="AY309" s="25" t="s">
        <v>183</v>
      </c>
      <c r="BE309" s="156">
        <f>IF(U309="základní",N309,0)</f>
        <v>0</v>
      </c>
      <c r="BF309" s="156">
        <f>IF(U309="snížená",N309,0)</f>
        <v>0</v>
      </c>
      <c r="BG309" s="156">
        <f>IF(U309="zákl. přenesená",N309,0)</f>
        <v>0</v>
      </c>
      <c r="BH309" s="156">
        <f>IF(U309="sníž. přenesená",N309,0)</f>
        <v>0</v>
      </c>
      <c r="BI309" s="156">
        <f>IF(U309="nulová",N309,0)</f>
        <v>0</v>
      </c>
      <c r="BJ309" s="25" t="s">
        <v>25</v>
      </c>
      <c r="BK309" s="156">
        <f>ROUND(L309*K309,2)</f>
        <v>0</v>
      </c>
      <c r="BL309" s="25" t="s">
        <v>188</v>
      </c>
      <c r="BM309" s="25" t="s">
        <v>886</v>
      </c>
    </row>
    <row r="310" spans="2:51" s="12" customFormat="1" ht="16.5" customHeight="1">
      <c r="B310" s="252"/>
      <c r="C310" s="253"/>
      <c r="D310" s="253"/>
      <c r="E310" s="254" t="s">
        <v>23</v>
      </c>
      <c r="F310" s="255" t="s">
        <v>887</v>
      </c>
      <c r="G310" s="256"/>
      <c r="H310" s="256"/>
      <c r="I310" s="256"/>
      <c r="J310" s="253"/>
      <c r="K310" s="254" t="s">
        <v>23</v>
      </c>
      <c r="L310" s="253"/>
      <c r="M310" s="253"/>
      <c r="N310" s="253"/>
      <c r="O310" s="253"/>
      <c r="P310" s="253"/>
      <c r="Q310" s="253"/>
      <c r="R310" s="257"/>
      <c r="T310" s="258"/>
      <c r="U310" s="253"/>
      <c r="V310" s="253"/>
      <c r="W310" s="253"/>
      <c r="X310" s="253"/>
      <c r="Y310" s="253"/>
      <c r="Z310" s="253"/>
      <c r="AA310" s="259"/>
      <c r="AT310" s="260" t="s">
        <v>191</v>
      </c>
      <c r="AU310" s="260" t="s">
        <v>95</v>
      </c>
      <c r="AV310" s="12" t="s">
        <v>25</v>
      </c>
      <c r="AW310" s="12" t="s">
        <v>41</v>
      </c>
      <c r="AX310" s="12" t="s">
        <v>85</v>
      </c>
      <c r="AY310" s="260" t="s">
        <v>183</v>
      </c>
    </row>
    <row r="311" spans="2:51" s="11" customFormat="1" ht="16.5" customHeight="1">
      <c r="B311" s="242"/>
      <c r="C311" s="243"/>
      <c r="D311" s="243"/>
      <c r="E311" s="244" t="s">
        <v>23</v>
      </c>
      <c r="F311" s="261" t="s">
        <v>888</v>
      </c>
      <c r="G311" s="243"/>
      <c r="H311" s="243"/>
      <c r="I311" s="243"/>
      <c r="J311" s="243"/>
      <c r="K311" s="247">
        <v>6</v>
      </c>
      <c r="L311" s="243"/>
      <c r="M311" s="243"/>
      <c r="N311" s="243"/>
      <c r="O311" s="243"/>
      <c r="P311" s="243"/>
      <c r="Q311" s="243"/>
      <c r="R311" s="248"/>
      <c r="T311" s="249"/>
      <c r="U311" s="243"/>
      <c r="V311" s="243"/>
      <c r="W311" s="243"/>
      <c r="X311" s="243"/>
      <c r="Y311" s="243"/>
      <c r="Z311" s="243"/>
      <c r="AA311" s="250"/>
      <c r="AT311" s="251" t="s">
        <v>191</v>
      </c>
      <c r="AU311" s="251" t="s">
        <v>95</v>
      </c>
      <c r="AV311" s="11" t="s">
        <v>95</v>
      </c>
      <c r="AW311" s="11" t="s">
        <v>41</v>
      </c>
      <c r="AX311" s="11" t="s">
        <v>25</v>
      </c>
      <c r="AY311" s="251" t="s">
        <v>183</v>
      </c>
    </row>
    <row r="312" spans="2:65" s="1" customFormat="1" ht="25.5" customHeight="1">
      <c r="B312" s="49"/>
      <c r="C312" s="231" t="s">
        <v>415</v>
      </c>
      <c r="D312" s="231" t="s">
        <v>184</v>
      </c>
      <c r="E312" s="232" t="s">
        <v>889</v>
      </c>
      <c r="F312" s="233" t="s">
        <v>890</v>
      </c>
      <c r="G312" s="233"/>
      <c r="H312" s="233"/>
      <c r="I312" s="233"/>
      <c r="J312" s="234" t="s">
        <v>262</v>
      </c>
      <c r="K312" s="235">
        <v>0.9</v>
      </c>
      <c r="L312" s="236">
        <v>0</v>
      </c>
      <c r="M312" s="237"/>
      <c r="N312" s="238">
        <f>ROUND(L312*K312,2)</f>
        <v>0</v>
      </c>
      <c r="O312" s="238"/>
      <c r="P312" s="238"/>
      <c r="Q312" s="238"/>
      <c r="R312" s="51"/>
      <c r="T312" s="239" t="s">
        <v>23</v>
      </c>
      <c r="U312" s="59" t="s">
        <v>50</v>
      </c>
      <c r="V312" s="50"/>
      <c r="W312" s="240">
        <f>V312*K312</f>
        <v>0</v>
      </c>
      <c r="X312" s="240">
        <v>0</v>
      </c>
      <c r="Y312" s="240">
        <f>X312*K312</f>
        <v>0</v>
      </c>
      <c r="Z312" s="240">
        <v>0.081</v>
      </c>
      <c r="AA312" s="241">
        <f>Z312*K312</f>
        <v>0.0729</v>
      </c>
      <c r="AR312" s="25" t="s">
        <v>188</v>
      </c>
      <c r="AT312" s="25" t="s">
        <v>184</v>
      </c>
      <c r="AU312" s="25" t="s">
        <v>95</v>
      </c>
      <c r="AY312" s="25" t="s">
        <v>183</v>
      </c>
      <c r="BE312" s="156">
        <f>IF(U312="základní",N312,0)</f>
        <v>0</v>
      </c>
      <c r="BF312" s="156">
        <f>IF(U312="snížená",N312,0)</f>
        <v>0</v>
      </c>
      <c r="BG312" s="156">
        <f>IF(U312="zákl. přenesená",N312,0)</f>
        <v>0</v>
      </c>
      <c r="BH312" s="156">
        <f>IF(U312="sníž. přenesená",N312,0)</f>
        <v>0</v>
      </c>
      <c r="BI312" s="156">
        <f>IF(U312="nulová",N312,0)</f>
        <v>0</v>
      </c>
      <c r="BJ312" s="25" t="s">
        <v>25</v>
      </c>
      <c r="BK312" s="156">
        <f>ROUND(L312*K312,2)</f>
        <v>0</v>
      </c>
      <c r="BL312" s="25" t="s">
        <v>188</v>
      </c>
      <c r="BM312" s="25" t="s">
        <v>891</v>
      </c>
    </row>
    <row r="313" spans="2:51" s="12" customFormat="1" ht="16.5" customHeight="1">
      <c r="B313" s="252"/>
      <c r="C313" s="253"/>
      <c r="D313" s="253"/>
      <c r="E313" s="254" t="s">
        <v>23</v>
      </c>
      <c r="F313" s="255" t="s">
        <v>892</v>
      </c>
      <c r="G313" s="256"/>
      <c r="H313" s="256"/>
      <c r="I313" s="256"/>
      <c r="J313" s="253"/>
      <c r="K313" s="254" t="s">
        <v>23</v>
      </c>
      <c r="L313" s="253"/>
      <c r="M313" s="253"/>
      <c r="N313" s="253"/>
      <c r="O313" s="253"/>
      <c r="P313" s="253"/>
      <c r="Q313" s="253"/>
      <c r="R313" s="257"/>
      <c r="T313" s="258"/>
      <c r="U313" s="253"/>
      <c r="V313" s="253"/>
      <c r="W313" s="253"/>
      <c r="X313" s="253"/>
      <c r="Y313" s="253"/>
      <c r="Z313" s="253"/>
      <c r="AA313" s="259"/>
      <c r="AT313" s="260" t="s">
        <v>191</v>
      </c>
      <c r="AU313" s="260" t="s">
        <v>95</v>
      </c>
      <c r="AV313" s="12" t="s">
        <v>25</v>
      </c>
      <c r="AW313" s="12" t="s">
        <v>41</v>
      </c>
      <c r="AX313" s="12" t="s">
        <v>85</v>
      </c>
      <c r="AY313" s="260" t="s">
        <v>183</v>
      </c>
    </row>
    <row r="314" spans="2:51" s="11" customFormat="1" ht="16.5" customHeight="1">
      <c r="B314" s="242"/>
      <c r="C314" s="243"/>
      <c r="D314" s="243"/>
      <c r="E314" s="244" t="s">
        <v>23</v>
      </c>
      <c r="F314" s="261" t="s">
        <v>893</v>
      </c>
      <c r="G314" s="243"/>
      <c r="H314" s="243"/>
      <c r="I314" s="243"/>
      <c r="J314" s="243"/>
      <c r="K314" s="247">
        <v>0.9</v>
      </c>
      <c r="L314" s="243"/>
      <c r="M314" s="243"/>
      <c r="N314" s="243"/>
      <c r="O314" s="243"/>
      <c r="P314" s="243"/>
      <c r="Q314" s="243"/>
      <c r="R314" s="248"/>
      <c r="T314" s="249"/>
      <c r="U314" s="243"/>
      <c r="V314" s="243"/>
      <c r="W314" s="243"/>
      <c r="X314" s="243"/>
      <c r="Y314" s="243"/>
      <c r="Z314" s="243"/>
      <c r="AA314" s="250"/>
      <c r="AT314" s="251" t="s">
        <v>191</v>
      </c>
      <c r="AU314" s="251" t="s">
        <v>95</v>
      </c>
      <c r="AV314" s="11" t="s">
        <v>95</v>
      </c>
      <c r="AW314" s="11" t="s">
        <v>41</v>
      </c>
      <c r="AX314" s="11" t="s">
        <v>25</v>
      </c>
      <c r="AY314" s="251" t="s">
        <v>183</v>
      </c>
    </row>
    <row r="315" spans="2:65" s="1" customFormat="1" ht="38.25" customHeight="1">
      <c r="B315" s="49"/>
      <c r="C315" s="231" t="s">
        <v>423</v>
      </c>
      <c r="D315" s="231" t="s">
        <v>184</v>
      </c>
      <c r="E315" s="232" t="s">
        <v>894</v>
      </c>
      <c r="F315" s="233" t="s">
        <v>895</v>
      </c>
      <c r="G315" s="233"/>
      <c r="H315" s="233"/>
      <c r="I315" s="233"/>
      <c r="J315" s="234" t="s">
        <v>194</v>
      </c>
      <c r="K315" s="235">
        <v>413.686</v>
      </c>
      <c r="L315" s="236">
        <v>0</v>
      </c>
      <c r="M315" s="237"/>
      <c r="N315" s="238">
        <f>ROUND(L315*K315,2)</f>
        <v>0</v>
      </c>
      <c r="O315" s="238"/>
      <c r="P315" s="238"/>
      <c r="Q315" s="238"/>
      <c r="R315" s="51"/>
      <c r="T315" s="239" t="s">
        <v>23</v>
      </c>
      <c r="U315" s="59" t="s">
        <v>50</v>
      </c>
      <c r="V315" s="50"/>
      <c r="W315" s="240">
        <f>V315*K315</f>
        <v>0</v>
      </c>
      <c r="X315" s="240">
        <v>0</v>
      </c>
      <c r="Y315" s="240">
        <f>X315*K315</f>
        <v>0</v>
      </c>
      <c r="Z315" s="240">
        <v>0.046</v>
      </c>
      <c r="AA315" s="241">
        <f>Z315*K315</f>
        <v>19.029556</v>
      </c>
      <c r="AR315" s="25" t="s">
        <v>188</v>
      </c>
      <c r="AT315" s="25" t="s">
        <v>184</v>
      </c>
      <c r="AU315" s="25" t="s">
        <v>95</v>
      </c>
      <c r="AY315" s="25" t="s">
        <v>183</v>
      </c>
      <c r="BE315" s="156">
        <f>IF(U315="základní",N315,0)</f>
        <v>0</v>
      </c>
      <c r="BF315" s="156">
        <f>IF(U315="snížená",N315,0)</f>
        <v>0</v>
      </c>
      <c r="BG315" s="156">
        <f>IF(U315="zákl. přenesená",N315,0)</f>
        <v>0</v>
      </c>
      <c r="BH315" s="156">
        <f>IF(U315="sníž. přenesená",N315,0)</f>
        <v>0</v>
      </c>
      <c r="BI315" s="156">
        <f>IF(U315="nulová",N315,0)</f>
        <v>0</v>
      </c>
      <c r="BJ315" s="25" t="s">
        <v>25</v>
      </c>
      <c r="BK315" s="156">
        <f>ROUND(L315*K315,2)</f>
        <v>0</v>
      </c>
      <c r="BL315" s="25" t="s">
        <v>188</v>
      </c>
      <c r="BM315" s="25" t="s">
        <v>896</v>
      </c>
    </row>
    <row r="316" spans="2:51" s="11" customFormat="1" ht="25.5" customHeight="1">
      <c r="B316" s="242"/>
      <c r="C316" s="243"/>
      <c r="D316" s="243"/>
      <c r="E316" s="244" t="s">
        <v>23</v>
      </c>
      <c r="F316" s="245" t="s">
        <v>776</v>
      </c>
      <c r="G316" s="246"/>
      <c r="H316" s="246"/>
      <c r="I316" s="246"/>
      <c r="J316" s="243"/>
      <c r="K316" s="247">
        <v>52.09</v>
      </c>
      <c r="L316" s="243"/>
      <c r="M316" s="243"/>
      <c r="N316" s="243"/>
      <c r="O316" s="243"/>
      <c r="P316" s="243"/>
      <c r="Q316" s="243"/>
      <c r="R316" s="248"/>
      <c r="T316" s="249"/>
      <c r="U316" s="243"/>
      <c r="V316" s="243"/>
      <c r="W316" s="243"/>
      <c r="X316" s="243"/>
      <c r="Y316" s="243"/>
      <c r="Z316" s="243"/>
      <c r="AA316" s="250"/>
      <c r="AT316" s="251" t="s">
        <v>191</v>
      </c>
      <c r="AU316" s="251" t="s">
        <v>95</v>
      </c>
      <c r="AV316" s="11" t="s">
        <v>95</v>
      </c>
      <c r="AW316" s="11" t="s">
        <v>41</v>
      </c>
      <c r="AX316" s="11" t="s">
        <v>85</v>
      </c>
      <c r="AY316" s="251" t="s">
        <v>183</v>
      </c>
    </row>
    <row r="317" spans="2:51" s="14" customFormat="1" ht="16.5" customHeight="1">
      <c r="B317" s="284"/>
      <c r="C317" s="285"/>
      <c r="D317" s="285"/>
      <c r="E317" s="286" t="s">
        <v>23</v>
      </c>
      <c r="F317" s="287" t="s">
        <v>306</v>
      </c>
      <c r="G317" s="285"/>
      <c r="H317" s="285"/>
      <c r="I317" s="285"/>
      <c r="J317" s="285"/>
      <c r="K317" s="288">
        <v>52.09</v>
      </c>
      <c r="L317" s="285"/>
      <c r="M317" s="285"/>
      <c r="N317" s="285"/>
      <c r="O317" s="285"/>
      <c r="P317" s="285"/>
      <c r="Q317" s="285"/>
      <c r="R317" s="289"/>
      <c r="T317" s="290"/>
      <c r="U317" s="285"/>
      <c r="V317" s="285"/>
      <c r="W317" s="285"/>
      <c r="X317" s="285"/>
      <c r="Y317" s="285"/>
      <c r="Z317" s="285"/>
      <c r="AA317" s="291"/>
      <c r="AT317" s="292" t="s">
        <v>191</v>
      </c>
      <c r="AU317" s="292" t="s">
        <v>95</v>
      </c>
      <c r="AV317" s="14" t="s">
        <v>102</v>
      </c>
      <c r="AW317" s="14" t="s">
        <v>41</v>
      </c>
      <c r="AX317" s="14" t="s">
        <v>85</v>
      </c>
      <c r="AY317" s="292" t="s">
        <v>183</v>
      </c>
    </row>
    <row r="318" spans="2:51" s="11" customFormat="1" ht="25.5" customHeight="1">
      <c r="B318" s="242"/>
      <c r="C318" s="243"/>
      <c r="D318" s="243"/>
      <c r="E318" s="244" t="s">
        <v>23</v>
      </c>
      <c r="F318" s="261" t="s">
        <v>777</v>
      </c>
      <c r="G318" s="243"/>
      <c r="H318" s="243"/>
      <c r="I318" s="243"/>
      <c r="J318" s="243"/>
      <c r="K318" s="247">
        <v>61.08</v>
      </c>
      <c r="L318" s="243"/>
      <c r="M318" s="243"/>
      <c r="N318" s="243"/>
      <c r="O318" s="243"/>
      <c r="P318" s="243"/>
      <c r="Q318" s="243"/>
      <c r="R318" s="248"/>
      <c r="T318" s="249"/>
      <c r="U318" s="243"/>
      <c r="V318" s="243"/>
      <c r="W318" s="243"/>
      <c r="X318" s="243"/>
      <c r="Y318" s="243"/>
      <c r="Z318" s="243"/>
      <c r="AA318" s="250"/>
      <c r="AT318" s="251" t="s">
        <v>191</v>
      </c>
      <c r="AU318" s="251" t="s">
        <v>95</v>
      </c>
      <c r="AV318" s="11" t="s">
        <v>95</v>
      </c>
      <c r="AW318" s="11" t="s">
        <v>41</v>
      </c>
      <c r="AX318" s="11" t="s">
        <v>85</v>
      </c>
      <c r="AY318" s="251" t="s">
        <v>183</v>
      </c>
    </row>
    <row r="319" spans="2:51" s="14" customFormat="1" ht="16.5" customHeight="1">
      <c r="B319" s="284"/>
      <c r="C319" s="285"/>
      <c r="D319" s="285"/>
      <c r="E319" s="286" t="s">
        <v>23</v>
      </c>
      <c r="F319" s="287" t="s">
        <v>306</v>
      </c>
      <c r="G319" s="285"/>
      <c r="H319" s="285"/>
      <c r="I319" s="285"/>
      <c r="J319" s="285"/>
      <c r="K319" s="288">
        <v>61.08</v>
      </c>
      <c r="L319" s="285"/>
      <c r="M319" s="285"/>
      <c r="N319" s="285"/>
      <c r="O319" s="285"/>
      <c r="P319" s="285"/>
      <c r="Q319" s="285"/>
      <c r="R319" s="289"/>
      <c r="T319" s="290"/>
      <c r="U319" s="285"/>
      <c r="V319" s="285"/>
      <c r="W319" s="285"/>
      <c r="X319" s="285"/>
      <c r="Y319" s="285"/>
      <c r="Z319" s="285"/>
      <c r="AA319" s="291"/>
      <c r="AT319" s="292" t="s">
        <v>191</v>
      </c>
      <c r="AU319" s="292" t="s">
        <v>95</v>
      </c>
      <c r="AV319" s="14" t="s">
        <v>102</v>
      </c>
      <c r="AW319" s="14" t="s">
        <v>41</v>
      </c>
      <c r="AX319" s="14" t="s">
        <v>85</v>
      </c>
      <c r="AY319" s="292" t="s">
        <v>183</v>
      </c>
    </row>
    <row r="320" spans="2:51" s="11" customFormat="1" ht="25.5" customHeight="1">
      <c r="B320" s="242"/>
      <c r="C320" s="243"/>
      <c r="D320" s="243"/>
      <c r="E320" s="244" t="s">
        <v>23</v>
      </c>
      <c r="F320" s="261" t="s">
        <v>778</v>
      </c>
      <c r="G320" s="243"/>
      <c r="H320" s="243"/>
      <c r="I320" s="243"/>
      <c r="J320" s="243"/>
      <c r="K320" s="247">
        <v>46.29</v>
      </c>
      <c r="L320" s="243"/>
      <c r="M320" s="243"/>
      <c r="N320" s="243"/>
      <c r="O320" s="243"/>
      <c r="P320" s="243"/>
      <c r="Q320" s="243"/>
      <c r="R320" s="248"/>
      <c r="T320" s="249"/>
      <c r="U320" s="243"/>
      <c r="V320" s="243"/>
      <c r="W320" s="243"/>
      <c r="X320" s="243"/>
      <c r="Y320" s="243"/>
      <c r="Z320" s="243"/>
      <c r="AA320" s="250"/>
      <c r="AT320" s="251" t="s">
        <v>191</v>
      </c>
      <c r="AU320" s="251" t="s">
        <v>95</v>
      </c>
      <c r="AV320" s="11" t="s">
        <v>95</v>
      </c>
      <c r="AW320" s="11" t="s">
        <v>41</v>
      </c>
      <c r="AX320" s="11" t="s">
        <v>85</v>
      </c>
      <c r="AY320" s="251" t="s">
        <v>183</v>
      </c>
    </row>
    <row r="321" spans="2:51" s="14" customFormat="1" ht="16.5" customHeight="1">
      <c r="B321" s="284"/>
      <c r="C321" s="285"/>
      <c r="D321" s="285"/>
      <c r="E321" s="286" t="s">
        <v>23</v>
      </c>
      <c r="F321" s="287" t="s">
        <v>306</v>
      </c>
      <c r="G321" s="285"/>
      <c r="H321" s="285"/>
      <c r="I321" s="285"/>
      <c r="J321" s="285"/>
      <c r="K321" s="288">
        <v>46.29</v>
      </c>
      <c r="L321" s="285"/>
      <c r="M321" s="285"/>
      <c r="N321" s="285"/>
      <c r="O321" s="285"/>
      <c r="P321" s="285"/>
      <c r="Q321" s="285"/>
      <c r="R321" s="289"/>
      <c r="T321" s="290"/>
      <c r="U321" s="285"/>
      <c r="V321" s="285"/>
      <c r="W321" s="285"/>
      <c r="X321" s="285"/>
      <c r="Y321" s="285"/>
      <c r="Z321" s="285"/>
      <c r="AA321" s="291"/>
      <c r="AT321" s="292" t="s">
        <v>191</v>
      </c>
      <c r="AU321" s="292" t="s">
        <v>95</v>
      </c>
      <c r="AV321" s="14" t="s">
        <v>102</v>
      </c>
      <c r="AW321" s="14" t="s">
        <v>41</v>
      </c>
      <c r="AX321" s="14" t="s">
        <v>85</v>
      </c>
      <c r="AY321" s="292" t="s">
        <v>183</v>
      </c>
    </row>
    <row r="322" spans="2:51" s="11" customFormat="1" ht="38.25" customHeight="1">
      <c r="B322" s="242"/>
      <c r="C322" s="243"/>
      <c r="D322" s="243"/>
      <c r="E322" s="244" t="s">
        <v>23</v>
      </c>
      <c r="F322" s="261" t="s">
        <v>779</v>
      </c>
      <c r="G322" s="243"/>
      <c r="H322" s="243"/>
      <c r="I322" s="243"/>
      <c r="J322" s="243"/>
      <c r="K322" s="247">
        <v>61.6</v>
      </c>
      <c r="L322" s="243"/>
      <c r="M322" s="243"/>
      <c r="N322" s="243"/>
      <c r="O322" s="243"/>
      <c r="P322" s="243"/>
      <c r="Q322" s="243"/>
      <c r="R322" s="248"/>
      <c r="T322" s="249"/>
      <c r="U322" s="243"/>
      <c r="V322" s="243"/>
      <c r="W322" s="243"/>
      <c r="X322" s="243"/>
      <c r="Y322" s="243"/>
      <c r="Z322" s="243"/>
      <c r="AA322" s="250"/>
      <c r="AT322" s="251" t="s">
        <v>191</v>
      </c>
      <c r="AU322" s="251" t="s">
        <v>95</v>
      </c>
      <c r="AV322" s="11" t="s">
        <v>95</v>
      </c>
      <c r="AW322" s="11" t="s">
        <v>41</v>
      </c>
      <c r="AX322" s="11" t="s">
        <v>85</v>
      </c>
      <c r="AY322" s="251" t="s">
        <v>183</v>
      </c>
    </row>
    <row r="323" spans="2:51" s="14" customFormat="1" ht="16.5" customHeight="1">
      <c r="B323" s="284"/>
      <c r="C323" s="285"/>
      <c r="D323" s="285"/>
      <c r="E323" s="286" t="s">
        <v>23</v>
      </c>
      <c r="F323" s="287" t="s">
        <v>306</v>
      </c>
      <c r="G323" s="285"/>
      <c r="H323" s="285"/>
      <c r="I323" s="285"/>
      <c r="J323" s="285"/>
      <c r="K323" s="288">
        <v>61.6</v>
      </c>
      <c r="L323" s="285"/>
      <c r="M323" s="285"/>
      <c r="N323" s="285"/>
      <c r="O323" s="285"/>
      <c r="P323" s="285"/>
      <c r="Q323" s="285"/>
      <c r="R323" s="289"/>
      <c r="T323" s="290"/>
      <c r="U323" s="285"/>
      <c r="V323" s="285"/>
      <c r="W323" s="285"/>
      <c r="X323" s="285"/>
      <c r="Y323" s="285"/>
      <c r="Z323" s="285"/>
      <c r="AA323" s="291"/>
      <c r="AT323" s="292" t="s">
        <v>191</v>
      </c>
      <c r="AU323" s="292" t="s">
        <v>95</v>
      </c>
      <c r="AV323" s="14" t="s">
        <v>102</v>
      </c>
      <c r="AW323" s="14" t="s">
        <v>41</v>
      </c>
      <c r="AX323" s="14" t="s">
        <v>85</v>
      </c>
      <c r="AY323" s="292" t="s">
        <v>183</v>
      </c>
    </row>
    <row r="324" spans="2:51" s="11" customFormat="1" ht="16.5" customHeight="1">
      <c r="B324" s="242"/>
      <c r="C324" s="243"/>
      <c r="D324" s="243"/>
      <c r="E324" s="244" t="s">
        <v>23</v>
      </c>
      <c r="F324" s="261" t="s">
        <v>780</v>
      </c>
      <c r="G324" s="243"/>
      <c r="H324" s="243"/>
      <c r="I324" s="243"/>
      <c r="J324" s="243"/>
      <c r="K324" s="247">
        <v>193.5</v>
      </c>
      <c r="L324" s="243"/>
      <c r="M324" s="243"/>
      <c r="N324" s="243"/>
      <c r="O324" s="243"/>
      <c r="P324" s="243"/>
      <c r="Q324" s="243"/>
      <c r="R324" s="248"/>
      <c r="T324" s="249"/>
      <c r="U324" s="243"/>
      <c r="V324" s="243"/>
      <c r="W324" s="243"/>
      <c r="X324" s="243"/>
      <c r="Y324" s="243"/>
      <c r="Z324" s="243"/>
      <c r="AA324" s="250"/>
      <c r="AT324" s="251" t="s">
        <v>191</v>
      </c>
      <c r="AU324" s="251" t="s">
        <v>95</v>
      </c>
      <c r="AV324" s="11" t="s">
        <v>95</v>
      </c>
      <c r="AW324" s="11" t="s">
        <v>41</v>
      </c>
      <c r="AX324" s="11" t="s">
        <v>85</v>
      </c>
      <c r="AY324" s="251" t="s">
        <v>183</v>
      </c>
    </row>
    <row r="325" spans="2:51" s="11" customFormat="1" ht="16.5" customHeight="1">
      <c r="B325" s="242"/>
      <c r="C325" s="243"/>
      <c r="D325" s="243"/>
      <c r="E325" s="244" t="s">
        <v>23</v>
      </c>
      <c r="F325" s="261" t="s">
        <v>781</v>
      </c>
      <c r="G325" s="243"/>
      <c r="H325" s="243"/>
      <c r="I325" s="243"/>
      <c r="J325" s="243"/>
      <c r="K325" s="247">
        <v>8.75</v>
      </c>
      <c r="L325" s="243"/>
      <c r="M325" s="243"/>
      <c r="N325" s="243"/>
      <c r="O325" s="243"/>
      <c r="P325" s="243"/>
      <c r="Q325" s="243"/>
      <c r="R325" s="248"/>
      <c r="T325" s="249"/>
      <c r="U325" s="243"/>
      <c r="V325" s="243"/>
      <c r="W325" s="243"/>
      <c r="X325" s="243"/>
      <c r="Y325" s="243"/>
      <c r="Z325" s="243"/>
      <c r="AA325" s="250"/>
      <c r="AT325" s="251" t="s">
        <v>191</v>
      </c>
      <c r="AU325" s="251" t="s">
        <v>95</v>
      </c>
      <c r="AV325" s="11" t="s">
        <v>95</v>
      </c>
      <c r="AW325" s="11" t="s">
        <v>41</v>
      </c>
      <c r="AX325" s="11" t="s">
        <v>85</v>
      </c>
      <c r="AY325" s="251" t="s">
        <v>183</v>
      </c>
    </row>
    <row r="326" spans="2:51" s="11" customFormat="1" ht="16.5" customHeight="1">
      <c r="B326" s="242"/>
      <c r="C326" s="243"/>
      <c r="D326" s="243"/>
      <c r="E326" s="244" t="s">
        <v>23</v>
      </c>
      <c r="F326" s="261" t="s">
        <v>797</v>
      </c>
      <c r="G326" s="243"/>
      <c r="H326" s="243"/>
      <c r="I326" s="243"/>
      <c r="J326" s="243"/>
      <c r="K326" s="247">
        <v>-8.1</v>
      </c>
      <c r="L326" s="243"/>
      <c r="M326" s="243"/>
      <c r="N326" s="243"/>
      <c r="O326" s="243"/>
      <c r="P326" s="243"/>
      <c r="Q326" s="243"/>
      <c r="R326" s="248"/>
      <c r="T326" s="249"/>
      <c r="U326" s="243"/>
      <c r="V326" s="243"/>
      <c r="W326" s="243"/>
      <c r="X326" s="243"/>
      <c r="Y326" s="243"/>
      <c r="Z326" s="243"/>
      <c r="AA326" s="250"/>
      <c r="AT326" s="251" t="s">
        <v>191</v>
      </c>
      <c r="AU326" s="251" t="s">
        <v>95</v>
      </c>
      <c r="AV326" s="11" t="s">
        <v>95</v>
      </c>
      <c r="AW326" s="11" t="s">
        <v>41</v>
      </c>
      <c r="AX326" s="11" t="s">
        <v>85</v>
      </c>
      <c r="AY326" s="251" t="s">
        <v>183</v>
      </c>
    </row>
    <row r="327" spans="2:51" s="11" customFormat="1" ht="16.5" customHeight="1">
      <c r="B327" s="242"/>
      <c r="C327" s="243"/>
      <c r="D327" s="243"/>
      <c r="E327" s="244" t="s">
        <v>23</v>
      </c>
      <c r="F327" s="261" t="s">
        <v>783</v>
      </c>
      <c r="G327" s="243"/>
      <c r="H327" s="243"/>
      <c r="I327" s="243"/>
      <c r="J327" s="243"/>
      <c r="K327" s="247">
        <v>-9.5</v>
      </c>
      <c r="L327" s="243"/>
      <c r="M327" s="243"/>
      <c r="N327" s="243"/>
      <c r="O327" s="243"/>
      <c r="P327" s="243"/>
      <c r="Q327" s="243"/>
      <c r="R327" s="248"/>
      <c r="T327" s="249"/>
      <c r="U327" s="243"/>
      <c r="V327" s="243"/>
      <c r="W327" s="243"/>
      <c r="X327" s="243"/>
      <c r="Y327" s="243"/>
      <c r="Z327" s="243"/>
      <c r="AA327" s="250"/>
      <c r="AT327" s="251" t="s">
        <v>191</v>
      </c>
      <c r="AU327" s="251" t="s">
        <v>95</v>
      </c>
      <c r="AV327" s="11" t="s">
        <v>95</v>
      </c>
      <c r="AW327" s="11" t="s">
        <v>41</v>
      </c>
      <c r="AX327" s="11" t="s">
        <v>85</v>
      </c>
      <c r="AY327" s="251" t="s">
        <v>183</v>
      </c>
    </row>
    <row r="328" spans="2:51" s="11" customFormat="1" ht="16.5" customHeight="1">
      <c r="B328" s="242"/>
      <c r="C328" s="243"/>
      <c r="D328" s="243"/>
      <c r="E328" s="244" t="s">
        <v>23</v>
      </c>
      <c r="F328" s="261" t="s">
        <v>784</v>
      </c>
      <c r="G328" s="243"/>
      <c r="H328" s="243"/>
      <c r="I328" s="243"/>
      <c r="J328" s="243"/>
      <c r="K328" s="247">
        <v>-3.52</v>
      </c>
      <c r="L328" s="243"/>
      <c r="M328" s="243"/>
      <c r="N328" s="243"/>
      <c r="O328" s="243"/>
      <c r="P328" s="243"/>
      <c r="Q328" s="243"/>
      <c r="R328" s="248"/>
      <c r="T328" s="249"/>
      <c r="U328" s="243"/>
      <c r="V328" s="243"/>
      <c r="W328" s="243"/>
      <c r="X328" s="243"/>
      <c r="Y328" s="243"/>
      <c r="Z328" s="243"/>
      <c r="AA328" s="250"/>
      <c r="AT328" s="251" t="s">
        <v>191</v>
      </c>
      <c r="AU328" s="251" t="s">
        <v>95</v>
      </c>
      <c r="AV328" s="11" t="s">
        <v>95</v>
      </c>
      <c r="AW328" s="11" t="s">
        <v>41</v>
      </c>
      <c r="AX328" s="11" t="s">
        <v>85</v>
      </c>
      <c r="AY328" s="251" t="s">
        <v>183</v>
      </c>
    </row>
    <row r="329" spans="2:51" s="11" customFormat="1" ht="16.5" customHeight="1">
      <c r="B329" s="242"/>
      <c r="C329" s="243"/>
      <c r="D329" s="243"/>
      <c r="E329" s="244" t="s">
        <v>23</v>
      </c>
      <c r="F329" s="261" t="s">
        <v>785</v>
      </c>
      <c r="G329" s="243"/>
      <c r="H329" s="243"/>
      <c r="I329" s="243"/>
      <c r="J329" s="243"/>
      <c r="K329" s="247">
        <v>-6.93</v>
      </c>
      <c r="L329" s="243"/>
      <c r="M329" s="243"/>
      <c r="N329" s="243"/>
      <c r="O329" s="243"/>
      <c r="P329" s="243"/>
      <c r="Q329" s="243"/>
      <c r="R329" s="248"/>
      <c r="T329" s="249"/>
      <c r="U329" s="243"/>
      <c r="V329" s="243"/>
      <c r="W329" s="243"/>
      <c r="X329" s="243"/>
      <c r="Y329" s="243"/>
      <c r="Z329" s="243"/>
      <c r="AA329" s="250"/>
      <c r="AT329" s="251" t="s">
        <v>191</v>
      </c>
      <c r="AU329" s="251" t="s">
        <v>95</v>
      </c>
      <c r="AV329" s="11" t="s">
        <v>95</v>
      </c>
      <c r="AW329" s="11" t="s">
        <v>41</v>
      </c>
      <c r="AX329" s="11" t="s">
        <v>85</v>
      </c>
      <c r="AY329" s="251" t="s">
        <v>183</v>
      </c>
    </row>
    <row r="330" spans="2:51" s="11" customFormat="1" ht="16.5" customHeight="1">
      <c r="B330" s="242"/>
      <c r="C330" s="243"/>
      <c r="D330" s="243"/>
      <c r="E330" s="244" t="s">
        <v>23</v>
      </c>
      <c r="F330" s="261" t="s">
        <v>786</v>
      </c>
      <c r="G330" s="243"/>
      <c r="H330" s="243"/>
      <c r="I330" s="243"/>
      <c r="J330" s="243"/>
      <c r="K330" s="247">
        <v>10.656</v>
      </c>
      <c r="L330" s="243"/>
      <c r="M330" s="243"/>
      <c r="N330" s="243"/>
      <c r="O330" s="243"/>
      <c r="P330" s="243"/>
      <c r="Q330" s="243"/>
      <c r="R330" s="248"/>
      <c r="T330" s="249"/>
      <c r="U330" s="243"/>
      <c r="V330" s="243"/>
      <c r="W330" s="243"/>
      <c r="X330" s="243"/>
      <c r="Y330" s="243"/>
      <c r="Z330" s="243"/>
      <c r="AA330" s="250"/>
      <c r="AT330" s="251" t="s">
        <v>191</v>
      </c>
      <c r="AU330" s="251" t="s">
        <v>95</v>
      </c>
      <c r="AV330" s="11" t="s">
        <v>95</v>
      </c>
      <c r="AW330" s="11" t="s">
        <v>41</v>
      </c>
      <c r="AX330" s="11" t="s">
        <v>85</v>
      </c>
      <c r="AY330" s="251" t="s">
        <v>183</v>
      </c>
    </row>
    <row r="331" spans="2:51" s="11" customFormat="1" ht="16.5" customHeight="1">
      <c r="B331" s="242"/>
      <c r="C331" s="243"/>
      <c r="D331" s="243"/>
      <c r="E331" s="244" t="s">
        <v>23</v>
      </c>
      <c r="F331" s="261" t="s">
        <v>787</v>
      </c>
      <c r="G331" s="243"/>
      <c r="H331" s="243"/>
      <c r="I331" s="243"/>
      <c r="J331" s="243"/>
      <c r="K331" s="247">
        <v>5.76</v>
      </c>
      <c r="L331" s="243"/>
      <c r="M331" s="243"/>
      <c r="N331" s="243"/>
      <c r="O331" s="243"/>
      <c r="P331" s="243"/>
      <c r="Q331" s="243"/>
      <c r="R331" s="248"/>
      <c r="T331" s="249"/>
      <c r="U331" s="243"/>
      <c r="V331" s="243"/>
      <c r="W331" s="243"/>
      <c r="X331" s="243"/>
      <c r="Y331" s="243"/>
      <c r="Z331" s="243"/>
      <c r="AA331" s="250"/>
      <c r="AT331" s="251" t="s">
        <v>191</v>
      </c>
      <c r="AU331" s="251" t="s">
        <v>95</v>
      </c>
      <c r="AV331" s="11" t="s">
        <v>95</v>
      </c>
      <c r="AW331" s="11" t="s">
        <v>41</v>
      </c>
      <c r="AX331" s="11" t="s">
        <v>85</v>
      </c>
      <c r="AY331" s="251" t="s">
        <v>183</v>
      </c>
    </row>
    <row r="332" spans="2:51" s="11" customFormat="1" ht="16.5" customHeight="1">
      <c r="B332" s="242"/>
      <c r="C332" s="243"/>
      <c r="D332" s="243"/>
      <c r="E332" s="244" t="s">
        <v>23</v>
      </c>
      <c r="F332" s="261" t="s">
        <v>788</v>
      </c>
      <c r="G332" s="243"/>
      <c r="H332" s="243"/>
      <c r="I332" s="243"/>
      <c r="J332" s="243"/>
      <c r="K332" s="247">
        <v>2.01</v>
      </c>
      <c r="L332" s="243"/>
      <c r="M332" s="243"/>
      <c r="N332" s="243"/>
      <c r="O332" s="243"/>
      <c r="P332" s="243"/>
      <c r="Q332" s="243"/>
      <c r="R332" s="248"/>
      <c r="T332" s="249"/>
      <c r="U332" s="243"/>
      <c r="V332" s="243"/>
      <c r="W332" s="243"/>
      <c r="X332" s="243"/>
      <c r="Y332" s="243"/>
      <c r="Z332" s="243"/>
      <c r="AA332" s="250"/>
      <c r="AT332" s="251" t="s">
        <v>191</v>
      </c>
      <c r="AU332" s="251" t="s">
        <v>95</v>
      </c>
      <c r="AV332" s="11" t="s">
        <v>95</v>
      </c>
      <c r="AW332" s="11" t="s">
        <v>41</v>
      </c>
      <c r="AX332" s="11" t="s">
        <v>85</v>
      </c>
      <c r="AY332" s="251" t="s">
        <v>183</v>
      </c>
    </row>
    <row r="333" spans="2:51" s="13" customFormat="1" ht="16.5" customHeight="1">
      <c r="B333" s="262"/>
      <c r="C333" s="263"/>
      <c r="D333" s="263"/>
      <c r="E333" s="264" t="s">
        <v>23</v>
      </c>
      <c r="F333" s="265" t="s">
        <v>218</v>
      </c>
      <c r="G333" s="263"/>
      <c r="H333" s="263"/>
      <c r="I333" s="263"/>
      <c r="J333" s="263"/>
      <c r="K333" s="266">
        <v>413.686</v>
      </c>
      <c r="L333" s="263"/>
      <c r="M333" s="263"/>
      <c r="N333" s="263"/>
      <c r="O333" s="263"/>
      <c r="P333" s="263"/>
      <c r="Q333" s="263"/>
      <c r="R333" s="267"/>
      <c r="T333" s="268"/>
      <c r="U333" s="263"/>
      <c r="V333" s="263"/>
      <c r="W333" s="263"/>
      <c r="X333" s="263"/>
      <c r="Y333" s="263"/>
      <c r="Z333" s="263"/>
      <c r="AA333" s="269"/>
      <c r="AT333" s="270" t="s">
        <v>191</v>
      </c>
      <c r="AU333" s="270" t="s">
        <v>95</v>
      </c>
      <c r="AV333" s="13" t="s">
        <v>188</v>
      </c>
      <c r="AW333" s="13" t="s">
        <v>41</v>
      </c>
      <c r="AX333" s="13" t="s">
        <v>25</v>
      </c>
      <c r="AY333" s="270" t="s">
        <v>183</v>
      </c>
    </row>
    <row r="334" spans="2:65" s="1" customFormat="1" ht="38.25" customHeight="1">
      <c r="B334" s="49"/>
      <c r="C334" s="231" t="s">
        <v>431</v>
      </c>
      <c r="D334" s="231" t="s">
        <v>184</v>
      </c>
      <c r="E334" s="232" t="s">
        <v>897</v>
      </c>
      <c r="F334" s="233" t="s">
        <v>898</v>
      </c>
      <c r="G334" s="233"/>
      <c r="H334" s="233"/>
      <c r="I334" s="233"/>
      <c r="J334" s="234" t="s">
        <v>194</v>
      </c>
      <c r="K334" s="235">
        <v>362.073</v>
      </c>
      <c r="L334" s="236">
        <v>0</v>
      </c>
      <c r="M334" s="237"/>
      <c r="N334" s="238">
        <f>ROUND(L334*K334,2)</f>
        <v>0</v>
      </c>
      <c r="O334" s="238"/>
      <c r="P334" s="238"/>
      <c r="Q334" s="238"/>
      <c r="R334" s="51"/>
      <c r="T334" s="239" t="s">
        <v>23</v>
      </c>
      <c r="U334" s="59" t="s">
        <v>50</v>
      </c>
      <c r="V334" s="50"/>
      <c r="W334" s="240">
        <f>V334*K334</f>
        <v>0</v>
      </c>
      <c r="X334" s="240">
        <v>0</v>
      </c>
      <c r="Y334" s="240">
        <f>X334*K334</f>
        <v>0</v>
      </c>
      <c r="Z334" s="240">
        <v>0.072</v>
      </c>
      <c r="AA334" s="241">
        <f>Z334*K334</f>
        <v>26.069255999999996</v>
      </c>
      <c r="AR334" s="25" t="s">
        <v>188</v>
      </c>
      <c r="AT334" s="25" t="s">
        <v>184</v>
      </c>
      <c r="AU334" s="25" t="s">
        <v>95</v>
      </c>
      <c r="AY334" s="25" t="s">
        <v>183</v>
      </c>
      <c r="BE334" s="156">
        <f>IF(U334="základní",N334,0)</f>
        <v>0</v>
      </c>
      <c r="BF334" s="156">
        <f>IF(U334="snížená",N334,0)</f>
        <v>0</v>
      </c>
      <c r="BG334" s="156">
        <f>IF(U334="zákl. přenesená",N334,0)</f>
        <v>0</v>
      </c>
      <c r="BH334" s="156">
        <f>IF(U334="sníž. přenesená",N334,0)</f>
        <v>0</v>
      </c>
      <c r="BI334" s="156">
        <f>IF(U334="nulová",N334,0)</f>
        <v>0</v>
      </c>
      <c r="BJ334" s="25" t="s">
        <v>25</v>
      </c>
      <c r="BK334" s="156">
        <f>ROUND(L334*K334,2)</f>
        <v>0</v>
      </c>
      <c r="BL334" s="25" t="s">
        <v>188</v>
      </c>
      <c r="BM334" s="25" t="s">
        <v>899</v>
      </c>
    </row>
    <row r="335" spans="2:51" s="11" customFormat="1" ht="25.5" customHeight="1">
      <c r="B335" s="242"/>
      <c r="C335" s="243"/>
      <c r="D335" s="243"/>
      <c r="E335" s="244" t="s">
        <v>23</v>
      </c>
      <c r="F335" s="245" t="s">
        <v>816</v>
      </c>
      <c r="G335" s="246"/>
      <c r="H335" s="246"/>
      <c r="I335" s="246"/>
      <c r="J335" s="243"/>
      <c r="K335" s="247">
        <v>202.044</v>
      </c>
      <c r="L335" s="243"/>
      <c r="M335" s="243"/>
      <c r="N335" s="243"/>
      <c r="O335" s="243"/>
      <c r="P335" s="243"/>
      <c r="Q335" s="243"/>
      <c r="R335" s="248"/>
      <c r="T335" s="249"/>
      <c r="U335" s="243"/>
      <c r="V335" s="243"/>
      <c r="W335" s="243"/>
      <c r="X335" s="243"/>
      <c r="Y335" s="243"/>
      <c r="Z335" s="243"/>
      <c r="AA335" s="250"/>
      <c r="AT335" s="251" t="s">
        <v>191</v>
      </c>
      <c r="AU335" s="251" t="s">
        <v>95</v>
      </c>
      <c r="AV335" s="11" t="s">
        <v>95</v>
      </c>
      <c r="AW335" s="11" t="s">
        <v>41</v>
      </c>
      <c r="AX335" s="11" t="s">
        <v>85</v>
      </c>
      <c r="AY335" s="251" t="s">
        <v>183</v>
      </c>
    </row>
    <row r="336" spans="2:51" s="11" customFormat="1" ht="16.5" customHeight="1">
      <c r="B336" s="242"/>
      <c r="C336" s="243"/>
      <c r="D336" s="243"/>
      <c r="E336" s="244" t="s">
        <v>23</v>
      </c>
      <c r="F336" s="261" t="s">
        <v>817</v>
      </c>
      <c r="G336" s="243"/>
      <c r="H336" s="243"/>
      <c r="I336" s="243"/>
      <c r="J336" s="243"/>
      <c r="K336" s="247">
        <v>84.344</v>
      </c>
      <c r="L336" s="243"/>
      <c r="M336" s="243"/>
      <c r="N336" s="243"/>
      <c r="O336" s="243"/>
      <c r="P336" s="243"/>
      <c r="Q336" s="243"/>
      <c r="R336" s="248"/>
      <c r="T336" s="249"/>
      <c r="U336" s="243"/>
      <c r="V336" s="243"/>
      <c r="W336" s="243"/>
      <c r="X336" s="243"/>
      <c r="Y336" s="243"/>
      <c r="Z336" s="243"/>
      <c r="AA336" s="250"/>
      <c r="AT336" s="251" t="s">
        <v>191</v>
      </c>
      <c r="AU336" s="251" t="s">
        <v>95</v>
      </c>
      <c r="AV336" s="11" t="s">
        <v>95</v>
      </c>
      <c r="AW336" s="11" t="s">
        <v>41</v>
      </c>
      <c r="AX336" s="11" t="s">
        <v>85</v>
      </c>
      <c r="AY336" s="251" t="s">
        <v>183</v>
      </c>
    </row>
    <row r="337" spans="2:51" s="11" customFormat="1" ht="16.5" customHeight="1">
      <c r="B337" s="242"/>
      <c r="C337" s="243"/>
      <c r="D337" s="243"/>
      <c r="E337" s="244" t="s">
        <v>23</v>
      </c>
      <c r="F337" s="261" t="s">
        <v>818</v>
      </c>
      <c r="G337" s="243"/>
      <c r="H337" s="243"/>
      <c r="I337" s="243"/>
      <c r="J337" s="243"/>
      <c r="K337" s="247">
        <v>96.811</v>
      </c>
      <c r="L337" s="243"/>
      <c r="M337" s="243"/>
      <c r="N337" s="243"/>
      <c r="O337" s="243"/>
      <c r="P337" s="243"/>
      <c r="Q337" s="243"/>
      <c r="R337" s="248"/>
      <c r="T337" s="249"/>
      <c r="U337" s="243"/>
      <c r="V337" s="243"/>
      <c r="W337" s="243"/>
      <c r="X337" s="243"/>
      <c r="Y337" s="243"/>
      <c r="Z337" s="243"/>
      <c r="AA337" s="250"/>
      <c r="AT337" s="251" t="s">
        <v>191</v>
      </c>
      <c r="AU337" s="251" t="s">
        <v>95</v>
      </c>
      <c r="AV337" s="11" t="s">
        <v>95</v>
      </c>
      <c r="AW337" s="11" t="s">
        <v>41</v>
      </c>
      <c r="AX337" s="11" t="s">
        <v>85</v>
      </c>
      <c r="AY337" s="251" t="s">
        <v>183</v>
      </c>
    </row>
    <row r="338" spans="2:51" s="11" customFormat="1" ht="16.5" customHeight="1">
      <c r="B338" s="242"/>
      <c r="C338" s="243"/>
      <c r="D338" s="243"/>
      <c r="E338" s="244" t="s">
        <v>23</v>
      </c>
      <c r="F338" s="261" t="s">
        <v>784</v>
      </c>
      <c r="G338" s="243"/>
      <c r="H338" s="243"/>
      <c r="I338" s="243"/>
      <c r="J338" s="243"/>
      <c r="K338" s="247">
        <v>-3.52</v>
      </c>
      <c r="L338" s="243"/>
      <c r="M338" s="243"/>
      <c r="N338" s="243"/>
      <c r="O338" s="243"/>
      <c r="P338" s="243"/>
      <c r="Q338" s="243"/>
      <c r="R338" s="248"/>
      <c r="T338" s="249"/>
      <c r="U338" s="243"/>
      <c r="V338" s="243"/>
      <c r="W338" s="243"/>
      <c r="X338" s="243"/>
      <c r="Y338" s="243"/>
      <c r="Z338" s="243"/>
      <c r="AA338" s="250"/>
      <c r="AT338" s="251" t="s">
        <v>191</v>
      </c>
      <c r="AU338" s="251" t="s">
        <v>95</v>
      </c>
      <c r="AV338" s="11" t="s">
        <v>95</v>
      </c>
      <c r="AW338" s="11" t="s">
        <v>41</v>
      </c>
      <c r="AX338" s="11" t="s">
        <v>85</v>
      </c>
      <c r="AY338" s="251" t="s">
        <v>183</v>
      </c>
    </row>
    <row r="339" spans="2:51" s="11" customFormat="1" ht="16.5" customHeight="1">
      <c r="B339" s="242"/>
      <c r="C339" s="243"/>
      <c r="D339" s="243"/>
      <c r="E339" s="244" t="s">
        <v>23</v>
      </c>
      <c r="F339" s="261" t="s">
        <v>819</v>
      </c>
      <c r="G339" s="243"/>
      <c r="H339" s="243"/>
      <c r="I339" s="243"/>
      <c r="J339" s="243"/>
      <c r="K339" s="247">
        <v>-10.5</v>
      </c>
      <c r="L339" s="243"/>
      <c r="M339" s="243"/>
      <c r="N339" s="243"/>
      <c r="O339" s="243"/>
      <c r="P339" s="243"/>
      <c r="Q339" s="243"/>
      <c r="R339" s="248"/>
      <c r="T339" s="249"/>
      <c r="U339" s="243"/>
      <c r="V339" s="243"/>
      <c r="W339" s="243"/>
      <c r="X339" s="243"/>
      <c r="Y339" s="243"/>
      <c r="Z339" s="243"/>
      <c r="AA339" s="250"/>
      <c r="AT339" s="251" t="s">
        <v>191</v>
      </c>
      <c r="AU339" s="251" t="s">
        <v>95</v>
      </c>
      <c r="AV339" s="11" t="s">
        <v>95</v>
      </c>
      <c r="AW339" s="11" t="s">
        <v>41</v>
      </c>
      <c r="AX339" s="11" t="s">
        <v>85</v>
      </c>
      <c r="AY339" s="251" t="s">
        <v>183</v>
      </c>
    </row>
    <row r="340" spans="2:51" s="11" customFormat="1" ht="16.5" customHeight="1">
      <c r="B340" s="242"/>
      <c r="C340" s="243"/>
      <c r="D340" s="243"/>
      <c r="E340" s="244" t="s">
        <v>23</v>
      </c>
      <c r="F340" s="261" t="s">
        <v>820</v>
      </c>
      <c r="G340" s="243"/>
      <c r="H340" s="243"/>
      <c r="I340" s="243"/>
      <c r="J340" s="243"/>
      <c r="K340" s="247">
        <v>-9.072</v>
      </c>
      <c r="L340" s="243"/>
      <c r="M340" s="243"/>
      <c r="N340" s="243"/>
      <c r="O340" s="243"/>
      <c r="P340" s="243"/>
      <c r="Q340" s="243"/>
      <c r="R340" s="248"/>
      <c r="T340" s="249"/>
      <c r="U340" s="243"/>
      <c r="V340" s="243"/>
      <c r="W340" s="243"/>
      <c r="X340" s="243"/>
      <c r="Y340" s="243"/>
      <c r="Z340" s="243"/>
      <c r="AA340" s="250"/>
      <c r="AT340" s="251" t="s">
        <v>191</v>
      </c>
      <c r="AU340" s="251" t="s">
        <v>95</v>
      </c>
      <c r="AV340" s="11" t="s">
        <v>95</v>
      </c>
      <c r="AW340" s="11" t="s">
        <v>41</v>
      </c>
      <c r="AX340" s="11" t="s">
        <v>85</v>
      </c>
      <c r="AY340" s="251" t="s">
        <v>183</v>
      </c>
    </row>
    <row r="341" spans="2:51" s="11" customFormat="1" ht="16.5" customHeight="1">
      <c r="B341" s="242"/>
      <c r="C341" s="243"/>
      <c r="D341" s="243"/>
      <c r="E341" s="244" t="s">
        <v>23</v>
      </c>
      <c r="F341" s="261" t="s">
        <v>785</v>
      </c>
      <c r="G341" s="243"/>
      <c r="H341" s="243"/>
      <c r="I341" s="243"/>
      <c r="J341" s="243"/>
      <c r="K341" s="247">
        <v>-6.93</v>
      </c>
      <c r="L341" s="243"/>
      <c r="M341" s="243"/>
      <c r="N341" s="243"/>
      <c r="O341" s="243"/>
      <c r="P341" s="243"/>
      <c r="Q341" s="243"/>
      <c r="R341" s="248"/>
      <c r="T341" s="249"/>
      <c r="U341" s="243"/>
      <c r="V341" s="243"/>
      <c r="W341" s="243"/>
      <c r="X341" s="243"/>
      <c r="Y341" s="243"/>
      <c r="Z341" s="243"/>
      <c r="AA341" s="250"/>
      <c r="AT341" s="251" t="s">
        <v>191</v>
      </c>
      <c r="AU341" s="251" t="s">
        <v>95</v>
      </c>
      <c r="AV341" s="11" t="s">
        <v>95</v>
      </c>
      <c r="AW341" s="11" t="s">
        <v>41</v>
      </c>
      <c r="AX341" s="11" t="s">
        <v>85</v>
      </c>
      <c r="AY341" s="251" t="s">
        <v>183</v>
      </c>
    </row>
    <row r="342" spans="2:51" s="11" customFormat="1" ht="16.5" customHeight="1">
      <c r="B342" s="242"/>
      <c r="C342" s="243"/>
      <c r="D342" s="243"/>
      <c r="E342" s="244" t="s">
        <v>23</v>
      </c>
      <c r="F342" s="261" t="s">
        <v>821</v>
      </c>
      <c r="G342" s="243"/>
      <c r="H342" s="243"/>
      <c r="I342" s="243"/>
      <c r="J342" s="243"/>
      <c r="K342" s="247">
        <v>-4.48</v>
      </c>
      <c r="L342" s="243"/>
      <c r="M342" s="243"/>
      <c r="N342" s="243"/>
      <c r="O342" s="243"/>
      <c r="P342" s="243"/>
      <c r="Q342" s="243"/>
      <c r="R342" s="248"/>
      <c r="T342" s="249"/>
      <c r="U342" s="243"/>
      <c r="V342" s="243"/>
      <c r="W342" s="243"/>
      <c r="X342" s="243"/>
      <c r="Y342" s="243"/>
      <c r="Z342" s="243"/>
      <c r="AA342" s="250"/>
      <c r="AT342" s="251" t="s">
        <v>191</v>
      </c>
      <c r="AU342" s="251" t="s">
        <v>95</v>
      </c>
      <c r="AV342" s="11" t="s">
        <v>95</v>
      </c>
      <c r="AW342" s="11" t="s">
        <v>41</v>
      </c>
      <c r="AX342" s="11" t="s">
        <v>85</v>
      </c>
      <c r="AY342" s="251" t="s">
        <v>183</v>
      </c>
    </row>
    <row r="343" spans="2:51" s="11" customFormat="1" ht="16.5" customHeight="1">
      <c r="B343" s="242"/>
      <c r="C343" s="243"/>
      <c r="D343" s="243"/>
      <c r="E343" s="244" t="s">
        <v>23</v>
      </c>
      <c r="F343" s="261" t="s">
        <v>822</v>
      </c>
      <c r="G343" s="243"/>
      <c r="H343" s="243"/>
      <c r="I343" s="243"/>
      <c r="J343" s="243"/>
      <c r="K343" s="247">
        <v>2.08</v>
      </c>
      <c r="L343" s="243"/>
      <c r="M343" s="243"/>
      <c r="N343" s="243"/>
      <c r="O343" s="243"/>
      <c r="P343" s="243"/>
      <c r="Q343" s="243"/>
      <c r="R343" s="248"/>
      <c r="T343" s="249"/>
      <c r="U343" s="243"/>
      <c r="V343" s="243"/>
      <c r="W343" s="243"/>
      <c r="X343" s="243"/>
      <c r="Y343" s="243"/>
      <c r="Z343" s="243"/>
      <c r="AA343" s="250"/>
      <c r="AT343" s="251" t="s">
        <v>191</v>
      </c>
      <c r="AU343" s="251" t="s">
        <v>95</v>
      </c>
      <c r="AV343" s="11" t="s">
        <v>95</v>
      </c>
      <c r="AW343" s="11" t="s">
        <v>41</v>
      </c>
      <c r="AX343" s="11" t="s">
        <v>85</v>
      </c>
      <c r="AY343" s="251" t="s">
        <v>183</v>
      </c>
    </row>
    <row r="344" spans="2:51" s="11" customFormat="1" ht="16.5" customHeight="1">
      <c r="B344" s="242"/>
      <c r="C344" s="243"/>
      <c r="D344" s="243"/>
      <c r="E344" s="244" t="s">
        <v>23</v>
      </c>
      <c r="F344" s="261" t="s">
        <v>823</v>
      </c>
      <c r="G344" s="243"/>
      <c r="H344" s="243"/>
      <c r="I344" s="243"/>
      <c r="J344" s="243"/>
      <c r="K344" s="247">
        <v>5.2</v>
      </c>
      <c r="L344" s="243"/>
      <c r="M344" s="243"/>
      <c r="N344" s="243"/>
      <c r="O344" s="243"/>
      <c r="P344" s="243"/>
      <c r="Q344" s="243"/>
      <c r="R344" s="248"/>
      <c r="T344" s="249"/>
      <c r="U344" s="243"/>
      <c r="V344" s="243"/>
      <c r="W344" s="243"/>
      <c r="X344" s="243"/>
      <c r="Y344" s="243"/>
      <c r="Z344" s="243"/>
      <c r="AA344" s="250"/>
      <c r="AT344" s="251" t="s">
        <v>191</v>
      </c>
      <c r="AU344" s="251" t="s">
        <v>95</v>
      </c>
      <c r="AV344" s="11" t="s">
        <v>95</v>
      </c>
      <c r="AW344" s="11" t="s">
        <v>41</v>
      </c>
      <c r="AX344" s="11" t="s">
        <v>85</v>
      </c>
      <c r="AY344" s="251" t="s">
        <v>183</v>
      </c>
    </row>
    <row r="345" spans="2:51" s="11" customFormat="1" ht="16.5" customHeight="1">
      <c r="B345" s="242"/>
      <c r="C345" s="243"/>
      <c r="D345" s="243"/>
      <c r="E345" s="244" t="s">
        <v>23</v>
      </c>
      <c r="F345" s="261" t="s">
        <v>824</v>
      </c>
      <c r="G345" s="243"/>
      <c r="H345" s="243"/>
      <c r="I345" s="243"/>
      <c r="J345" s="243"/>
      <c r="K345" s="247">
        <v>4.086</v>
      </c>
      <c r="L345" s="243"/>
      <c r="M345" s="243"/>
      <c r="N345" s="243"/>
      <c r="O345" s="243"/>
      <c r="P345" s="243"/>
      <c r="Q345" s="243"/>
      <c r="R345" s="248"/>
      <c r="T345" s="249"/>
      <c r="U345" s="243"/>
      <c r="V345" s="243"/>
      <c r="W345" s="243"/>
      <c r="X345" s="243"/>
      <c r="Y345" s="243"/>
      <c r="Z345" s="243"/>
      <c r="AA345" s="250"/>
      <c r="AT345" s="251" t="s">
        <v>191</v>
      </c>
      <c r="AU345" s="251" t="s">
        <v>95</v>
      </c>
      <c r="AV345" s="11" t="s">
        <v>95</v>
      </c>
      <c r="AW345" s="11" t="s">
        <v>41</v>
      </c>
      <c r="AX345" s="11" t="s">
        <v>85</v>
      </c>
      <c r="AY345" s="251" t="s">
        <v>183</v>
      </c>
    </row>
    <row r="346" spans="2:51" s="11" customFormat="1" ht="16.5" customHeight="1">
      <c r="B346" s="242"/>
      <c r="C346" s="243"/>
      <c r="D346" s="243"/>
      <c r="E346" s="244" t="s">
        <v>23</v>
      </c>
      <c r="F346" s="261" t="s">
        <v>788</v>
      </c>
      <c r="G346" s="243"/>
      <c r="H346" s="243"/>
      <c r="I346" s="243"/>
      <c r="J346" s="243"/>
      <c r="K346" s="247">
        <v>2.01</v>
      </c>
      <c r="L346" s="243"/>
      <c r="M346" s="243"/>
      <c r="N346" s="243"/>
      <c r="O346" s="243"/>
      <c r="P346" s="243"/>
      <c r="Q346" s="243"/>
      <c r="R346" s="248"/>
      <c r="T346" s="249"/>
      <c r="U346" s="243"/>
      <c r="V346" s="243"/>
      <c r="W346" s="243"/>
      <c r="X346" s="243"/>
      <c r="Y346" s="243"/>
      <c r="Z346" s="243"/>
      <c r="AA346" s="250"/>
      <c r="AT346" s="251" t="s">
        <v>191</v>
      </c>
      <c r="AU346" s="251" t="s">
        <v>95</v>
      </c>
      <c r="AV346" s="11" t="s">
        <v>95</v>
      </c>
      <c r="AW346" s="11" t="s">
        <v>41</v>
      </c>
      <c r="AX346" s="11" t="s">
        <v>85</v>
      </c>
      <c r="AY346" s="251" t="s">
        <v>183</v>
      </c>
    </row>
    <row r="347" spans="2:51" s="13" customFormat="1" ht="16.5" customHeight="1">
      <c r="B347" s="262"/>
      <c r="C347" s="263"/>
      <c r="D347" s="263"/>
      <c r="E347" s="264" t="s">
        <v>23</v>
      </c>
      <c r="F347" s="265" t="s">
        <v>218</v>
      </c>
      <c r="G347" s="263"/>
      <c r="H347" s="263"/>
      <c r="I347" s="263"/>
      <c r="J347" s="263"/>
      <c r="K347" s="266">
        <v>362.073</v>
      </c>
      <c r="L347" s="263"/>
      <c r="M347" s="263"/>
      <c r="N347" s="263"/>
      <c r="O347" s="263"/>
      <c r="P347" s="263"/>
      <c r="Q347" s="263"/>
      <c r="R347" s="267"/>
      <c r="T347" s="268"/>
      <c r="U347" s="263"/>
      <c r="V347" s="263"/>
      <c r="W347" s="263"/>
      <c r="X347" s="263"/>
      <c r="Y347" s="263"/>
      <c r="Z347" s="263"/>
      <c r="AA347" s="269"/>
      <c r="AT347" s="270" t="s">
        <v>191</v>
      </c>
      <c r="AU347" s="270" t="s">
        <v>95</v>
      </c>
      <c r="AV347" s="13" t="s">
        <v>188</v>
      </c>
      <c r="AW347" s="13" t="s">
        <v>41</v>
      </c>
      <c r="AX347" s="13" t="s">
        <v>25</v>
      </c>
      <c r="AY347" s="270" t="s">
        <v>183</v>
      </c>
    </row>
    <row r="348" spans="2:63" s="10" customFormat="1" ht="29.85" customHeight="1">
      <c r="B348" s="218"/>
      <c r="C348" s="219"/>
      <c r="D348" s="228" t="s">
        <v>150</v>
      </c>
      <c r="E348" s="228"/>
      <c r="F348" s="228"/>
      <c r="G348" s="228"/>
      <c r="H348" s="228"/>
      <c r="I348" s="228"/>
      <c r="J348" s="228"/>
      <c r="K348" s="228"/>
      <c r="L348" s="228"/>
      <c r="M348" s="228"/>
      <c r="N348" s="229">
        <f>BK348</f>
        <v>0</v>
      </c>
      <c r="O348" s="230"/>
      <c r="P348" s="230"/>
      <c r="Q348" s="230"/>
      <c r="R348" s="221"/>
      <c r="T348" s="222"/>
      <c r="U348" s="219"/>
      <c r="V348" s="219"/>
      <c r="W348" s="223">
        <f>SUM(W349:W352)</f>
        <v>0</v>
      </c>
      <c r="X348" s="219"/>
      <c r="Y348" s="223">
        <f>SUM(Y349:Y352)</f>
        <v>0</v>
      </c>
      <c r="Z348" s="219"/>
      <c r="AA348" s="224">
        <f>SUM(AA349:AA352)</f>
        <v>0</v>
      </c>
      <c r="AR348" s="225" t="s">
        <v>25</v>
      </c>
      <c r="AT348" s="226" t="s">
        <v>84</v>
      </c>
      <c r="AU348" s="226" t="s">
        <v>25</v>
      </c>
      <c r="AY348" s="225" t="s">
        <v>183</v>
      </c>
      <c r="BK348" s="227">
        <f>SUM(BK349:BK352)</f>
        <v>0</v>
      </c>
    </row>
    <row r="349" spans="2:65" s="1" customFormat="1" ht="38.25" customHeight="1">
      <c r="B349" s="49"/>
      <c r="C349" s="231" t="s">
        <v>437</v>
      </c>
      <c r="D349" s="231" t="s">
        <v>184</v>
      </c>
      <c r="E349" s="232" t="s">
        <v>266</v>
      </c>
      <c r="F349" s="233" t="s">
        <v>267</v>
      </c>
      <c r="G349" s="233"/>
      <c r="H349" s="233"/>
      <c r="I349" s="233"/>
      <c r="J349" s="234" t="s">
        <v>202</v>
      </c>
      <c r="K349" s="235">
        <v>138.774</v>
      </c>
      <c r="L349" s="236">
        <v>0</v>
      </c>
      <c r="M349" s="237"/>
      <c r="N349" s="238">
        <f>ROUND(L349*K349,2)</f>
        <v>0</v>
      </c>
      <c r="O349" s="238"/>
      <c r="P349" s="238"/>
      <c r="Q349" s="238"/>
      <c r="R349" s="51"/>
      <c r="T349" s="239" t="s">
        <v>23</v>
      </c>
      <c r="U349" s="59" t="s">
        <v>50</v>
      </c>
      <c r="V349" s="50"/>
      <c r="W349" s="240">
        <f>V349*K349</f>
        <v>0</v>
      </c>
      <c r="X349" s="240">
        <v>0</v>
      </c>
      <c r="Y349" s="240">
        <f>X349*K349</f>
        <v>0</v>
      </c>
      <c r="Z349" s="240">
        <v>0</v>
      </c>
      <c r="AA349" s="241">
        <f>Z349*K349</f>
        <v>0</v>
      </c>
      <c r="AR349" s="25" t="s">
        <v>188</v>
      </c>
      <c r="AT349" s="25" t="s">
        <v>184</v>
      </c>
      <c r="AU349" s="25" t="s">
        <v>95</v>
      </c>
      <c r="AY349" s="25" t="s">
        <v>183</v>
      </c>
      <c r="BE349" s="156">
        <f>IF(U349="základní",N349,0)</f>
        <v>0</v>
      </c>
      <c r="BF349" s="156">
        <f>IF(U349="snížená",N349,0)</f>
        <v>0</v>
      </c>
      <c r="BG349" s="156">
        <f>IF(U349="zákl. přenesená",N349,0)</f>
        <v>0</v>
      </c>
      <c r="BH349" s="156">
        <f>IF(U349="sníž. přenesená",N349,0)</f>
        <v>0</v>
      </c>
      <c r="BI349" s="156">
        <f>IF(U349="nulová",N349,0)</f>
        <v>0</v>
      </c>
      <c r="BJ349" s="25" t="s">
        <v>25</v>
      </c>
      <c r="BK349" s="156">
        <f>ROUND(L349*K349,2)</f>
        <v>0</v>
      </c>
      <c r="BL349" s="25" t="s">
        <v>188</v>
      </c>
      <c r="BM349" s="25" t="s">
        <v>900</v>
      </c>
    </row>
    <row r="350" spans="2:65" s="1" customFormat="1" ht="25.5" customHeight="1">
      <c r="B350" s="49"/>
      <c r="C350" s="231" t="s">
        <v>443</v>
      </c>
      <c r="D350" s="231" t="s">
        <v>184</v>
      </c>
      <c r="E350" s="232" t="s">
        <v>270</v>
      </c>
      <c r="F350" s="233" t="s">
        <v>271</v>
      </c>
      <c r="G350" s="233"/>
      <c r="H350" s="233"/>
      <c r="I350" s="233"/>
      <c r="J350" s="234" t="s">
        <v>202</v>
      </c>
      <c r="K350" s="235">
        <v>1248.966</v>
      </c>
      <c r="L350" s="236">
        <v>0</v>
      </c>
      <c r="M350" s="237"/>
      <c r="N350" s="238">
        <f>ROUND(L350*K350,2)</f>
        <v>0</v>
      </c>
      <c r="O350" s="238"/>
      <c r="P350" s="238"/>
      <c r="Q350" s="238"/>
      <c r="R350" s="51"/>
      <c r="T350" s="239" t="s">
        <v>23</v>
      </c>
      <c r="U350" s="59" t="s">
        <v>50</v>
      </c>
      <c r="V350" s="50"/>
      <c r="W350" s="240">
        <f>V350*K350</f>
        <v>0</v>
      </c>
      <c r="X350" s="240">
        <v>0</v>
      </c>
      <c r="Y350" s="240">
        <f>X350*K350</f>
        <v>0</v>
      </c>
      <c r="Z350" s="240">
        <v>0</v>
      </c>
      <c r="AA350" s="241">
        <f>Z350*K350</f>
        <v>0</v>
      </c>
      <c r="AR350" s="25" t="s">
        <v>188</v>
      </c>
      <c r="AT350" s="25" t="s">
        <v>184</v>
      </c>
      <c r="AU350" s="25" t="s">
        <v>95</v>
      </c>
      <c r="AY350" s="25" t="s">
        <v>183</v>
      </c>
      <c r="BE350" s="156">
        <f>IF(U350="základní",N350,0)</f>
        <v>0</v>
      </c>
      <c r="BF350" s="156">
        <f>IF(U350="snížená",N350,0)</f>
        <v>0</v>
      </c>
      <c r="BG350" s="156">
        <f>IF(U350="zákl. přenesená",N350,0)</f>
        <v>0</v>
      </c>
      <c r="BH350" s="156">
        <f>IF(U350="sníž. přenesená",N350,0)</f>
        <v>0</v>
      </c>
      <c r="BI350" s="156">
        <f>IF(U350="nulová",N350,0)</f>
        <v>0</v>
      </c>
      <c r="BJ350" s="25" t="s">
        <v>25</v>
      </c>
      <c r="BK350" s="156">
        <f>ROUND(L350*K350,2)</f>
        <v>0</v>
      </c>
      <c r="BL350" s="25" t="s">
        <v>188</v>
      </c>
      <c r="BM350" s="25" t="s">
        <v>901</v>
      </c>
    </row>
    <row r="351" spans="2:65" s="1" customFormat="1" ht="38.25" customHeight="1">
      <c r="B351" s="49"/>
      <c r="C351" s="231" t="s">
        <v>449</v>
      </c>
      <c r="D351" s="231" t="s">
        <v>184</v>
      </c>
      <c r="E351" s="232" t="s">
        <v>274</v>
      </c>
      <c r="F351" s="233" t="s">
        <v>275</v>
      </c>
      <c r="G351" s="233"/>
      <c r="H351" s="233"/>
      <c r="I351" s="233"/>
      <c r="J351" s="234" t="s">
        <v>202</v>
      </c>
      <c r="K351" s="235">
        <v>138.774</v>
      </c>
      <c r="L351" s="236">
        <v>0</v>
      </c>
      <c r="M351" s="237"/>
      <c r="N351" s="238">
        <f>ROUND(L351*K351,2)</f>
        <v>0</v>
      </c>
      <c r="O351" s="238"/>
      <c r="P351" s="238"/>
      <c r="Q351" s="238"/>
      <c r="R351" s="51"/>
      <c r="T351" s="239" t="s">
        <v>23</v>
      </c>
      <c r="U351" s="59" t="s">
        <v>50</v>
      </c>
      <c r="V351" s="50"/>
      <c r="W351" s="240">
        <f>V351*K351</f>
        <v>0</v>
      </c>
      <c r="X351" s="240">
        <v>0</v>
      </c>
      <c r="Y351" s="240">
        <f>X351*K351</f>
        <v>0</v>
      </c>
      <c r="Z351" s="240">
        <v>0</v>
      </c>
      <c r="AA351" s="241">
        <f>Z351*K351</f>
        <v>0</v>
      </c>
      <c r="AR351" s="25" t="s">
        <v>188</v>
      </c>
      <c r="AT351" s="25" t="s">
        <v>184</v>
      </c>
      <c r="AU351" s="25" t="s">
        <v>95</v>
      </c>
      <c r="AY351" s="25" t="s">
        <v>183</v>
      </c>
      <c r="BE351" s="156">
        <f>IF(U351="základní",N351,0)</f>
        <v>0</v>
      </c>
      <c r="BF351" s="156">
        <f>IF(U351="snížená",N351,0)</f>
        <v>0</v>
      </c>
      <c r="BG351" s="156">
        <f>IF(U351="zákl. přenesená",N351,0)</f>
        <v>0</v>
      </c>
      <c r="BH351" s="156">
        <f>IF(U351="sníž. přenesená",N351,0)</f>
        <v>0</v>
      </c>
      <c r="BI351" s="156">
        <f>IF(U351="nulová",N351,0)</f>
        <v>0</v>
      </c>
      <c r="BJ351" s="25" t="s">
        <v>25</v>
      </c>
      <c r="BK351" s="156">
        <f>ROUND(L351*K351,2)</f>
        <v>0</v>
      </c>
      <c r="BL351" s="25" t="s">
        <v>188</v>
      </c>
      <c r="BM351" s="25" t="s">
        <v>902</v>
      </c>
    </row>
    <row r="352" spans="2:65" s="1" customFormat="1" ht="25.5" customHeight="1">
      <c r="B352" s="49"/>
      <c r="C352" s="231" t="s">
        <v>453</v>
      </c>
      <c r="D352" s="231" t="s">
        <v>184</v>
      </c>
      <c r="E352" s="232" t="s">
        <v>278</v>
      </c>
      <c r="F352" s="233" t="s">
        <v>279</v>
      </c>
      <c r="G352" s="233"/>
      <c r="H352" s="233"/>
      <c r="I352" s="233"/>
      <c r="J352" s="234" t="s">
        <v>202</v>
      </c>
      <c r="K352" s="235">
        <v>138.774</v>
      </c>
      <c r="L352" s="236">
        <v>0</v>
      </c>
      <c r="M352" s="237"/>
      <c r="N352" s="238">
        <f>ROUND(L352*K352,2)</f>
        <v>0</v>
      </c>
      <c r="O352" s="238"/>
      <c r="P352" s="238"/>
      <c r="Q352" s="238"/>
      <c r="R352" s="51"/>
      <c r="T352" s="239" t="s">
        <v>23</v>
      </c>
      <c r="U352" s="59" t="s">
        <v>50</v>
      </c>
      <c r="V352" s="50"/>
      <c r="W352" s="240">
        <f>V352*K352</f>
        <v>0</v>
      </c>
      <c r="X352" s="240">
        <v>0</v>
      </c>
      <c r="Y352" s="240">
        <f>X352*K352</f>
        <v>0</v>
      </c>
      <c r="Z352" s="240">
        <v>0</v>
      </c>
      <c r="AA352" s="241">
        <f>Z352*K352</f>
        <v>0</v>
      </c>
      <c r="AR352" s="25" t="s">
        <v>188</v>
      </c>
      <c r="AT352" s="25" t="s">
        <v>184</v>
      </c>
      <c r="AU352" s="25" t="s">
        <v>95</v>
      </c>
      <c r="AY352" s="25" t="s">
        <v>183</v>
      </c>
      <c r="BE352" s="156">
        <f>IF(U352="základní",N352,0)</f>
        <v>0</v>
      </c>
      <c r="BF352" s="156">
        <f>IF(U352="snížená",N352,0)</f>
        <v>0</v>
      </c>
      <c r="BG352" s="156">
        <f>IF(U352="zákl. přenesená",N352,0)</f>
        <v>0</v>
      </c>
      <c r="BH352" s="156">
        <f>IF(U352="sníž. přenesená",N352,0)</f>
        <v>0</v>
      </c>
      <c r="BI352" s="156">
        <f>IF(U352="nulová",N352,0)</f>
        <v>0</v>
      </c>
      <c r="BJ352" s="25" t="s">
        <v>25</v>
      </c>
      <c r="BK352" s="156">
        <f>ROUND(L352*K352,2)</f>
        <v>0</v>
      </c>
      <c r="BL352" s="25" t="s">
        <v>188</v>
      </c>
      <c r="BM352" s="25" t="s">
        <v>903</v>
      </c>
    </row>
    <row r="353" spans="2:63" s="10" customFormat="1" ht="29.85" customHeight="1">
      <c r="B353" s="218"/>
      <c r="C353" s="219"/>
      <c r="D353" s="228" t="s">
        <v>151</v>
      </c>
      <c r="E353" s="228"/>
      <c r="F353" s="228"/>
      <c r="G353" s="228"/>
      <c r="H353" s="228"/>
      <c r="I353" s="228"/>
      <c r="J353" s="228"/>
      <c r="K353" s="228"/>
      <c r="L353" s="228"/>
      <c r="M353" s="228"/>
      <c r="N353" s="271">
        <f>BK353</f>
        <v>0</v>
      </c>
      <c r="O353" s="272"/>
      <c r="P353" s="272"/>
      <c r="Q353" s="272"/>
      <c r="R353" s="221"/>
      <c r="T353" s="222"/>
      <c r="U353" s="219"/>
      <c r="V353" s="219"/>
      <c r="W353" s="223">
        <f>W354</f>
        <v>0</v>
      </c>
      <c r="X353" s="219"/>
      <c r="Y353" s="223">
        <f>Y354</f>
        <v>0</v>
      </c>
      <c r="Z353" s="219"/>
      <c r="AA353" s="224">
        <f>AA354</f>
        <v>0</v>
      </c>
      <c r="AR353" s="225" t="s">
        <v>25</v>
      </c>
      <c r="AT353" s="226" t="s">
        <v>84</v>
      </c>
      <c r="AU353" s="226" t="s">
        <v>25</v>
      </c>
      <c r="AY353" s="225" t="s">
        <v>183</v>
      </c>
      <c r="BK353" s="227">
        <f>BK354</f>
        <v>0</v>
      </c>
    </row>
    <row r="354" spans="2:65" s="1" customFormat="1" ht="25.5" customHeight="1">
      <c r="B354" s="49"/>
      <c r="C354" s="231" t="s">
        <v>457</v>
      </c>
      <c r="D354" s="231" t="s">
        <v>184</v>
      </c>
      <c r="E354" s="232" t="s">
        <v>282</v>
      </c>
      <c r="F354" s="233" t="s">
        <v>283</v>
      </c>
      <c r="G354" s="233"/>
      <c r="H354" s="233"/>
      <c r="I354" s="233"/>
      <c r="J354" s="234" t="s">
        <v>202</v>
      </c>
      <c r="K354" s="235">
        <v>226.037</v>
      </c>
      <c r="L354" s="236">
        <v>0</v>
      </c>
      <c r="M354" s="237"/>
      <c r="N354" s="238">
        <f>ROUND(L354*K354,2)</f>
        <v>0</v>
      </c>
      <c r="O354" s="238"/>
      <c r="P354" s="238"/>
      <c r="Q354" s="238"/>
      <c r="R354" s="51"/>
      <c r="T354" s="239" t="s">
        <v>23</v>
      </c>
      <c r="U354" s="59" t="s">
        <v>50</v>
      </c>
      <c r="V354" s="50"/>
      <c r="W354" s="240">
        <f>V354*K354</f>
        <v>0</v>
      </c>
      <c r="X354" s="240">
        <v>0</v>
      </c>
      <c r="Y354" s="240">
        <f>X354*K354</f>
        <v>0</v>
      </c>
      <c r="Z354" s="240">
        <v>0</v>
      </c>
      <c r="AA354" s="241">
        <f>Z354*K354</f>
        <v>0</v>
      </c>
      <c r="AR354" s="25" t="s">
        <v>188</v>
      </c>
      <c r="AT354" s="25" t="s">
        <v>184</v>
      </c>
      <c r="AU354" s="25" t="s">
        <v>95</v>
      </c>
      <c r="AY354" s="25" t="s">
        <v>183</v>
      </c>
      <c r="BE354" s="156">
        <f>IF(U354="základní",N354,0)</f>
        <v>0</v>
      </c>
      <c r="BF354" s="156">
        <f>IF(U354="snížená",N354,0)</f>
        <v>0</v>
      </c>
      <c r="BG354" s="156">
        <f>IF(U354="zákl. přenesená",N354,0)</f>
        <v>0</v>
      </c>
      <c r="BH354" s="156">
        <f>IF(U354="sníž. přenesená",N354,0)</f>
        <v>0</v>
      </c>
      <c r="BI354" s="156">
        <f>IF(U354="nulová",N354,0)</f>
        <v>0</v>
      </c>
      <c r="BJ354" s="25" t="s">
        <v>25</v>
      </c>
      <c r="BK354" s="156">
        <f>ROUND(L354*K354,2)</f>
        <v>0</v>
      </c>
      <c r="BL354" s="25" t="s">
        <v>188</v>
      </c>
      <c r="BM354" s="25" t="s">
        <v>904</v>
      </c>
    </row>
    <row r="355" spans="2:63" s="10" customFormat="1" ht="37.4" customHeight="1">
      <c r="B355" s="218"/>
      <c r="C355" s="219"/>
      <c r="D355" s="220" t="s">
        <v>152</v>
      </c>
      <c r="E355" s="220"/>
      <c r="F355" s="220"/>
      <c r="G355" s="220"/>
      <c r="H355" s="220"/>
      <c r="I355" s="220"/>
      <c r="J355" s="220"/>
      <c r="K355" s="220"/>
      <c r="L355" s="220"/>
      <c r="M355" s="220"/>
      <c r="N355" s="273">
        <f>BK355</f>
        <v>0</v>
      </c>
      <c r="O355" s="274"/>
      <c r="P355" s="274"/>
      <c r="Q355" s="274"/>
      <c r="R355" s="221"/>
      <c r="T355" s="222"/>
      <c r="U355" s="219"/>
      <c r="V355" s="219"/>
      <c r="W355" s="223">
        <f>W356+W371+W377+W408+W455+W463+W474+W498</f>
        <v>0</v>
      </c>
      <c r="X355" s="219"/>
      <c r="Y355" s="223">
        <f>Y356+Y371+Y377+Y408+Y455+Y463+Y474+Y498</f>
        <v>7.6770876588</v>
      </c>
      <c r="Z355" s="219"/>
      <c r="AA355" s="224">
        <f>AA356+AA371+AA377+AA408+AA455+AA463+AA474+AA498</f>
        <v>0</v>
      </c>
      <c r="AR355" s="225" t="s">
        <v>95</v>
      </c>
      <c r="AT355" s="226" t="s">
        <v>84</v>
      </c>
      <c r="AU355" s="226" t="s">
        <v>85</v>
      </c>
      <c r="AY355" s="225" t="s">
        <v>183</v>
      </c>
      <c r="BK355" s="227">
        <f>BK356+BK371+BK377+BK408+BK455+BK463+BK474+BK498</f>
        <v>0</v>
      </c>
    </row>
    <row r="356" spans="2:63" s="10" customFormat="1" ht="19.9" customHeight="1">
      <c r="B356" s="218"/>
      <c r="C356" s="219"/>
      <c r="D356" s="228" t="s">
        <v>691</v>
      </c>
      <c r="E356" s="228"/>
      <c r="F356" s="228"/>
      <c r="G356" s="228"/>
      <c r="H356" s="228"/>
      <c r="I356" s="228"/>
      <c r="J356" s="228"/>
      <c r="K356" s="228"/>
      <c r="L356" s="228"/>
      <c r="M356" s="228"/>
      <c r="N356" s="229">
        <f>BK356</f>
        <v>0</v>
      </c>
      <c r="O356" s="230"/>
      <c r="P356" s="230"/>
      <c r="Q356" s="230"/>
      <c r="R356" s="221"/>
      <c r="T356" s="222"/>
      <c r="U356" s="219"/>
      <c r="V356" s="219"/>
      <c r="W356" s="223">
        <f>SUM(W357:W370)</f>
        <v>0</v>
      </c>
      <c r="X356" s="219"/>
      <c r="Y356" s="223">
        <f>SUM(Y357:Y370)</f>
        <v>0.9391290000000001</v>
      </c>
      <c r="Z356" s="219"/>
      <c r="AA356" s="224">
        <f>SUM(AA357:AA370)</f>
        <v>0</v>
      </c>
      <c r="AR356" s="225" t="s">
        <v>95</v>
      </c>
      <c r="AT356" s="226" t="s">
        <v>84</v>
      </c>
      <c r="AU356" s="226" t="s">
        <v>25</v>
      </c>
      <c r="AY356" s="225" t="s">
        <v>183</v>
      </c>
      <c r="BK356" s="227">
        <f>SUM(BK357:BK370)</f>
        <v>0</v>
      </c>
    </row>
    <row r="357" spans="2:65" s="1" customFormat="1" ht="38.25" customHeight="1">
      <c r="B357" s="49"/>
      <c r="C357" s="231" t="s">
        <v>466</v>
      </c>
      <c r="D357" s="231" t="s">
        <v>184</v>
      </c>
      <c r="E357" s="232" t="s">
        <v>905</v>
      </c>
      <c r="F357" s="233" t="s">
        <v>906</v>
      </c>
      <c r="G357" s="233"/>
      <c r="H357" s="233"/>
      <c r="I357" s="233"/>
      <c r="J357" s="234" t="s">
        <v>194</v>
      </c>
      <c r="K357" s="235">
        <v>145.32</v>
      </c>
      <c r="L357" s="236">
        <v>0</v>
      </c>
      <c r="M357" s="237"/>
      <c r="N357" s="238">
        <f>ROUND(L357*K357,2)</f>
        <v>0</v>
      </c>
      <c r="O357" s="238"/>
      <c r="P357" s="238"/>
      <c r="Q357" s="238"/>
      <c r="R357" s="51"/>
      <c r="T357" s="239" t="s">
        <v>23</v>
      </c>
      <c r="U357" s="59" t="s">
        <v>50</v>
      </c>
      <c r="V357" s="50"/>
      <c r="W357" s="240">
        <f>V357*K357</f>
        <v>0</v>
      </c>
      <c r="X357" s="240">
        <v>0</v>
      </c>
      <c r="Y357" s="240">
        <f>X357*K357</f>
        <v>0</v>
      </c>
      <c r="Z357" s="240">
        <v>0</v>
      </c>
      <c r="AA357" s="241">
        <f>Z357*K357</f>
        <v>0</v>
      </c>
      <c r="AR357" s="25" t="s">
        <v>265</v>
      </c>
      <c r="AT357" s="25" t="s">
        <v>184</v>
      </c>
      <c r="AU357" s="25" t="s">
        <v>95</v>
      </c>
      <c r="AY357" s="25" t="s">
        <v>183</v>
      </c>
      <c r="BE357" s="156">
        <f>IF(U357="základní",N357,0)</f>
        <v>0</v>
      </c>
      <c r="BF357" s="156">
        <f>IF(U357="snížená",N357,0)</f>
        <v>0</v>
      </c>
      <c r="BG357" s="156">
        <f>IF(U357="zákl. přenesená",N357,0)</f>
        <v>0</v>
      </c>
      <c r="BH357" s="156">
        <f>IF(U357="sníž. přenesená",N357,0)</f>
        <v>0</v>
      </c>
      <c r="BI357" s="156">
        <f>IF(U357="nulová",N357,0)</f>
        <v>0</v>
      </c>
      <c r="BJ357" s="25" t="s">
        <v>25</v>
      </c>
      <c r="BK357" s="156">
        <f>ROUND(L357*K357,2)</f>
        <v>0</v>
      </c>
      <c r="BL357" s="25" t="s">
        <v>265</v>
      </c>
      <c r="BM357" s="25" t="s">
        <v>907</v>
      </c>
    </row>
    <row r="358" spans="2:51" s="11" customFormat="1" ht="16.5" customHeight="1">
      <c r="B358" s="242"/>
      <c r="C358" s="243"/>
      <c r="D358" s="243"/>
      <c r="E358" s="244" t="s">
        <v>23</v>
      </c>
      <c r="F358" s="245" t="s">
        <v>908</v>
      </c>
      <c r="G358" s="246"/>
      <c r="H358" s="246"/>
      <c r="I358" s="246"/>
      <c r="J358" s="243"/>
      <c r="K358" s="247">
        <v>145.32</v>
      </c>
      <c r="L358" s="243"/>
      <c r="M358" s="243"/>
      <c r="N358" s="243"/>
      <c r="O358" s="243"/>
      <c r="P358" s="243"/>
      <c r="Q358" s="243"/>
      <c r="R358" s="248"/>
      <c r="T358" s="249"/>
      <c r="U358" s="243"/>
      <c r="V358" s="243"/>
      <c r="W358" s="243"/>
      <c r="X358" s="243"/>
      <c r="Y358" s="243"/>
      <c r="Z358" s="243"/>
      <c r="AA358" s="250"/>
      <c r="AT358" s="251" t="s">
        <v>191</v>
      </c>
      <c r="AU358" s="251" t="s">
        <v>95</v>
      </c>
      <c r="AV358" s="11" t="s">
        <v>95</v>
      </c>
      <c r="AW358" s="11" t="s">
        <v>41</v>
      </c>
      <c r="AX358" s="11" t="s">
        <v>25</v>
      </c>
      <c r="AY358" s="251" t="s">
        <v>183</v>
      </c>
    </row>
    <row r="359" spans="2:65" s="1" customFormat="1" ht="16.5" customHeight="1">
      <c r="B359" s="49"/>
      <c r="C359" s="276" t="s">
        <v>470</v>
      </c>
      <c r="D359" s="276" t="s">
        <v>292</v>
      </c>
      <c r="E359" s="277" t="s">
        <v>909</v>
      </c>
      <c r="F359" s="278" t="s">
        <v>910</v>
      </c>
      <c r="G359" s="278"/>
      <c r="H359" s="278"/>
      <c r="I359" s="278"/>
      <c r="J359" s="279" t="s">
        <v>202</v>
      </c>
      <c r="K359" s="280">
        <v>0.044</v>
      </c>
      <c r="L359" s="281">
        <v>0</v>
      </c>
      <c r="M359" s="282"/>
      <c r="N359" s="283">
        <f>ROUND(L359*K359,2)</f>
        <v>0</v>
      </c>
      <c r="O359" s="238"/>
      <c r="P359" s="238"/>
      <c r="Q359" s="238"/>
      <c r="R359" s="51"/>
      <c r="T359" s="239" t="s">
        <v>23</v>
      </c>
      <c r="U359" s="59" t="s">
        <v>50</v>
      </c>
      <c r="V359" s="50"/>
      <c r="W359" s="240">
        <f>V359*K359</f>
        <v>0</v>
      </c>
      <c r="X359" s="240">
        <v>1</v>
      </c>
      <c r="Y359" s="240">
        <f>X359*K359</f>
        <v>0.044</v>
      </c>
      <c r="Z359" s="240">
        <v>0</v>
      </c>
      <c r="AA359" s="241">
        <f>Z359*K359</f>
        <v>0</v>
      </c>
      <c r="AR359" s="25" t="s">
        <v>295</v>
      </c>
      <c r="AT359" s="25" t="s">
        <v>292</v>
      </c>
      <c r="AU359" s="25" t="s">
        <v>95</v>
      </c>
      <c r="AY359" s="25" t="s">
        <v>183</v>
      </c>
      <c r="BE359" s="156">
        <f>IF(U359="základní",N359,0)</f>
        <v>0</v>
      </c>
      <c r="BF359" s="156">
        <f>IF(U359="snížená",N359,0)</f>
        <v>0</v>
      </c>
      <c r="BG359" s="156">
        <f>IF(U359="zákl. přenesená",N359,0)</f>
        <v>0</v>
      </c>
      <c r="BH359" s="156">
        <f>IF(U359="sníž. přenesená",N359,0)</f>
        <v>0</v>
      </c>
      <c r="BI359" s="156">
        <f>IF(U359="nulová",N359,0)</f>
        <v>0</v>
      </c>
      <c r="BJ359" s="25" t="s">
        <v>25</v>
      </c>
      <c r="BK359" s="156">
        <f>ROUND(L359*K359,2)</f>
        <v>0</v>
      </c>
      <c r="BL359" s="25" t="s">
        <v>265</v>
      </c>
      <c r="BM359" s="25" t="s">
        <v>911</v>
      </c>
    </row>
    <row r="360" spans="2:65" s="1" customFormat="1" ht="25.5" customHeight="1">
      <c r="B360" s="49"/>
      <c r="C360" s="231" t="s">
        <v>475</v>
      </c>
      <c r="D360" s="231" t="s">
        <v>184</v>
      </c>
      <c r="E360" s="232" t="s">
        <v>912</v>
      </c>
      <c r="F360" s="233" t="s">
        <v>913</v>
      </c>
      <c r="G360" s="233"/>
      <c r="H360" s="233"/>
      <c r="I360" s="233"/>
      <c r="J360" s="234" t="s">
        <v>194</v>
      </c>
      <c r="K360" s="235">
        <v>54.802</v>
      </c>
      <c r="L360" s="236">
        <v>0</v>
      </c>
      <c r="M360" s="237"/>
      <c r="N360" s="238">
        <f>ROUND(L360*K360,2)</f>
        <v>0</v>
      </c>
      <c r="O360" s="238"/>
      <c r="P360" s="238"/>
      <c r="Q360" s="238"/>
      <c r="R360" s="51"/>
      <c r="T360" s="239" t="s">
        <v>23</v>
      </c>
      <c r="U360" s="59" t="s">
        <v>50</v>
      </c>
      <c r="V360" s="50"/>
      <c r="W360" s="240">
        <f>V360*K360</f>
        <v>0</v>
      </c>
      <c r="X360" s="240">
        <v>0</v>
      </c>
      <c r="Y360" s="240">
        <f>X360*K360</f>
        <v>0</v>
      </c>
      <c r="Z360" s="240">
        <v>0</v>
      </c>
      <c r="AA360" s="241">
        <f>Z360*K360</f>
        <v>0</v>
      </c>
      <c r="AR360" s="25" t="s">
        <v>265</v>
      </c>
      <c r="AT360" s="25" t="s">
        <v>184</v>
      </c>
      <c r="AU360" s="25" t="s">
        <v>95</v>
      </c>
      <c r="AY360" s="25" t="s">
        <v>183</v>
      </c>
      <c r="BE360" s="156">
        <f>IF(U360="základní",N360,0)</f>
        <v>0</v>
      </c>
      <c r="BF360" s="156">
        <f>IF(U360="snížená",N360,0)</f>
        <v>0</v>
      </c>
      <c r="BG360" s="156">
        <f>IF(U360="zákl. přenesená",N360,0)</f>
        <v>0</v>
      </c>
      <c r="BH360" s="156">
        <f>IF(U360="sníž. přenesená",N360,0)</f>
        <v>0</v>
      </c>
      <c r="BI360" s="156">
        <f>IF(U360="nulová",N360,0)</f>
        <v>0</v>
      </c>
      <c r="BJ360" s="25" t="s">
        <v>25</v>
      </c>
      <c r="BK360" s="156">
        <f>ROUND(L360*K360,2)</f>
        <v>0</v>
      </c>
      <c r="BL360" s="25" t="s">
        <v>265</v>
      </c>
      <c r="BM360" s="25" t="s">
        <v>914</v>
      </c>
    </row>
    <row r="361" spans="2:51" s="11" customFormat="1" ht="25.5" customHeight="1">
      <c r="B361" s="242"/>
      <c r="C361" s="243"/>
      <c r="D361" s="243"/>
      <c r="E361" s="244" t="s">
        <v>23</v>
      </c>
      <c r="F361" s="245" t="s">
        <v>915</v>
      </c>
      <c r="G361" s="246"/>
      <c r="H361" s="246"/>
      <c r="I361" s="246"/>
      <c r="J361" s="243"/>
      <c r="K361" s="247">
        <v>54.802</v>
      </c>
      <c r="L361" s="243"/>
      <c r="M361" s="243"/>
      <c r="N361" s="243"/>
      <c r="O361" s="243"/>
      <c r="P361" s="243"/>
      <c r="Q361" s="243"/>
      <c r="R361" s="248"/>
      <c r="T361" s="249"/>
      <c r="U361" s="243"/>
      <c r="V361" s="243"/>
      <c r="W361" s="243"/>
      <c r="X361" s="243"/>
      <c r="Y361" s="243"/>
      <c r="Z361" s="243"/>
      <c r="AA361" s="250"/>
      <c r="AT361" s="251" t="s">
        <v>191</v>
      </c>
      <c r="AU361" s="251" t="s">
        <v>95</v>
      </c>
      <c r="AV361" s="11" t="s">
        <v>95</v>
      </c>
      <c r="AW361" s="11" t="s">
        <v>41</v>
      </c>
      <c r="AX361" s="11" t="s">
        <v>25</v>
      </c>
      <c r="AY361" s="251" t="s">
        <v>183</v>
      </c>
    </row>
    <row r="362" spans="2:65" s="1" customFormat="1" ht="25.5" customHeight="1">
      <c r="B362" s="49"/>
      <c r="C362" s="276" t="s">
        <v>479</v>
      </c>
      <c r="D362" s="276" t="s">
        <v>292</v>
      </c>
      <c r="E362" s="277" t="s">
        <v>916</v>
      </c>
      <c r="F362" s="278" t="s">
        <v>917</v>
      </c>
      <c r="G362" s="278"/>
      <c r="H362" s="278"/>
      <c r="I362" s="278"/>
      <c r="J362" s="279" t="s">
        <v>194</v>
      </c>
      <c r="K362" s="280">
        <v>65.762</v>
      </c>
      <c r="L362" s="281">
        <v>0</v>
      </c>
      <c r="M362" s="282"/>
      <c r="N362" s="283">
        <f>ROUND(L362*K362,2)</f>
        <v>0</v>
      </c>
      <c r="O362" s="238"/>
      <c r="P362" s="238"/>
      <c r="Q362" s="238"/>
      <c r="R362" s="51"/>
      <c r="T362" s="239" t="s">
        <v>23</v>
      </c>
      <c r="U362" s="59" t="s">
        <v>50</v>
      </c>
      <c r="V362" s="50"/>
      <c r="W362" s="240">
        <f>V362*K362</f>
        <v>0</v>
      </c>
      <c r="X362" s="240">
        <v>0.003</v>
      </c>
      <c r="Y362" s="240">
        <f>X362*K362</f>
        <v>0.19728600000000002</v>
      </c>
      <c r="Z362" s="240">
        <v>0</v>
      </c>
      <c r="AA362" s="241">
        <f>Z362*K362</f>
        <v>0</v>
      </c>
      <c r="AR362" s="25" t="s">
        <v>295</v>
      </c>
      <c r="AT362" s="25" t="s">
        <v>292</v>
      </c>
      <c r="AU362" s="25" t="s">
        <v>95</v>
      </c>
      <c r="AY362" s="25" t="s">
        <v>183</v>
      </c>
      <c r="BE362" s="156">
        <f>IF(U362="základní",N362,0)</f>
        <v>0</v>
      </c>
      <c r="BF362" s="156">
        <f>IF(U362="snížená",N362,0)</f>
        <v>0</v>
      </c>
      <c r="BG362" s="156">
        <f>IF(U362="zákl. přenesená",N362,0)</f>
        <v>0</v>
      </c>
      <c r="BH362" s="156">
        <f>IF(U362="sníž. přenesená",N362,0)</f>
        <v>0</v>
      </c>
      <c r="BI362" s="156">
        <f>IF(U362="nulová",N362,0)</f>
        <v>0</v>
      </c>
      <c r="BJ362" s="25" t="s">
        <v>25</v>
      </c>
      <c r="BK362" s="156">
        <f>ROUND(L362*K362,2)</f>
        <v>0</v>
      </c>
      <c r="BL362" s="25" t="s">
        <v>265</v>
      </c>
      <c r="BM362" s="25" t="s">
        <v>918</v>
      </c>
    </row>
    <row r="363" spans="2:65" s="1" customFormat="1" ht="25.5" customHeight="1">
      <c r="B363" s="49"/>
      <c r="C363" s="231" t="s">
        <v>482</v>
      </c>
      <c r="D363" s="231" t="s">
        <v>184</v>
      </c>
      <c r="E363" s="232" t="s">
        <v>919</v>
      </c>
      <c r="F363" s="233" t="s">
        <v>920</v>
      </c>
      <c r="G363" s="233"/>
      <c r="H363" s="233"/>
      <c r="I363" s="233"/>
      <c r="J363" s="234" t="s">
        <v>194</v>
      </c>
      <c r="K363" s="235">
        <v>145.32</v>
      </c>
      <c r="L363" s="236">
        <v>0</v>
      </c>
      <c r="M363" s="237"/>
      <c r="N363" s="238">
        <f>ROUND(L363*K363,2)</f>
        <v>0</v>
      </c>
      <c r="O363" s="238"/>
      <c r="P363" s="238"/>
      <c r="Q363" s="238"/>
      <c r="R363" s="51"/>
      <c r="T363" s="239" t="s">
        <v>23</v>
      </c>
      <c r="U363" s="59" t="s">
        <v>50</v>
      </c>
      <c r="V363" s="50"/>
      <c r="W363" s="240">
        <f>V363*K363</f>
        <v>0</v>
      </c>
      <c r="X363" s="240">
        <v>0.0004</v>
      </c>
      <c r="Y363" s="240">
        <f>X363*K363</f>
        <v>0.058128</v>
      </c>
      <c r="Z363" s="240">
        <v>0</v>
      </c>
      <c r="AA363" s="241">
        <f>Z363*K363</f>
        <v>0</v>
      </c>
      <c r="AR363" s="25" t="s">
        <v>265</v>
      </c>
      <c r="AT363" s="25" t="s">
        <v>184</v>
      </c>
      <c r="AU363" s="25" t="s">
        <v>95</v>
      </c>
      <c r="AY363" s="25" t="s">
        <v>183</v>
      </c>
      <c r="BE363" s="156">
        <f>IF(U363="základní",N363,0)</f>
        <v>0</v>
      </c>
      <c r="BF363" s="156">
        <f>IF(U363="snížená",N363,0)</f>
        <v>0</v>
      </c>
      <c r="BG363" s="156">
        <f>IF(U363="zákl. přenesená",N363,0)</f>
        <v>0</v>
      </c>
      <c r="BH363" s="156">
        <f>IF(U363="sníž. přenesená",N363,0)</f>
        <v>0</v>
      </c>
      <c r="BI363" s="156">
        <f>IF(U363="nulová",N363,0)</f>
        <v>0</v>
      </c>
      <c r="BJ363" s="25" t="s">
        <v>25</v>
      </c>
      <c r="BK363" s="156">
        <f>ROUND(L363*K363,2)</f>
        <v>0</v>
      </c>
      <c r="BL363" s="25" t="s">
        <v>265</v>
      </c>
      <c r="BM363" s="25" t="s">
        <v>921</v>
      </c>
    </row>
    <row r="364" spans="2:65" s="1" customFormat="1" ht="25.5" customHeight="1">
      <c r="B364" s="49"/>
      <c r="C364" s="276" t="s">
        <v>490</v>
      </c>
      <c r="D364" s="276" t="s">
        <v>292</v>
      </c>
      <c r="E364" s="277" t="s">
        <v>922</v>
      </c>
      <c r="F364" s="278" t="s">
        <v>923</v>
      </c>
      <c r="G364" s="278"/>
      <c r="H364" s="278"/>
      <c r="I364" s="278"/>
      <c r="J364" s="279" t="s">
        <v>194</v>
      </c>
      <c r="K364" s="280">
        <v>167.118</v>
      </c>
      <c r="L364" s="281">
        <v>0</v>
      </c>
      <c r="M364" s="282"/>
      <c r="N364" s="283">
        <f>ROUND(L364*K364,2)</f>
        <v>0</v>
      </c>
      <c r="O364" s="238"/>
      <c r="P364" s="238"/>
      <c r="Q364" s="238"/>
      <c r="R364" s="51"/>
      <c r="T364" s="239" t="s">
        <v>23</v>
      </c>
      <c r="U364" s="59" t="s">
        <v>50</v>
      </c>
      <c r="V364" s="50"/>
      <c r="W364" s="240">
        <f>V364*K364</f>
        <v>0</v>
      </c>
      <c r="X364" s="240">
        <v>0.0035</v>
      </c>
      <c r="Y364" s="240">
        <f>X364*K364</f>
        <v>0.584913</v>
      </c>
      <c r="Z364" s="240">
        <v>0</v>
      </c>
      <c r="AA364" s="241">
        <f>Z364*K364</f>
        <v>0</v>
      </c>
      <c r="AR364" s="25" t="s">
        <v>295</v>
      </c>
      <c r="AT364" s="25" t="s">
        <v>292</v>
      </c>
      <c r="AU364" s="25" t="s">
        <v>95</v>
      </c>
      <c r="AY364" s="25" t="s">
        <v>183</v>
      </c>
      <c r="BE364" s="156">
        <f>IF(U364="základní",N364,0)</f>
        <v>0</v>
      </c>
      <c r="BF364" s="156">
        <f>IF(U364="snížená",N364,0)</f>
        <v>0</v>
      </c>
      <c r="BG364" s="156">
        <f>IF(U364="zákl. přenesená",N364,0)</f>
        <v>0</v>
      </c>
      <c r="BH364" s="156">
        <f>IF(U364="sníž. přenesená",N364,0)</f>
        <v>0</v>
      </c>
      <c r="BI364" s="156">
        <f>IF(U364="nulová",N364,0)</f>
        <v>0</v>
      </c>
      <c r="BJ364" s="25" t="s">
        <v>25</v>
      </c>
      <c r="BK364" s="156">
        <f>ROUND(L364*K364,2)</f>
        <v>0</v>
      </c>
      <c r="BL364" s="25" t="s">
        <v>265</v>
      </c>
      <c r="BM364" s="25" t="s">
        <v>924</v>
      </c>
    </row>
    <row r="365" spans="2:65" s="1" customFormat="1" ht="38.25" customHeight="1">
      <c r="B365" s="49"/>
      <c r="C365" s="231" t="s">
        <v>492</v>
      </c>
      <c r="D365" s="231" t="s">
        <v>184</v>
      </c>
      <c r="E365" s="232" t="s">
        <v>925</v>
      </c>
      <c r="F365" s="233" t="s">
        <v>926</v>
      </c>
      <c r="G365" s="233"/>
      <c r="H365" s="233"/>
      <c r="I365" s="233"/>
      <c r="J365" s="234" t="s">
        <v>194</v>
      </c>
      <c r="K365" s="235">
        <v>54.802</v>
      </c>
      <c r="L365" s="236">
        <v>0</v>
      </c>
      <c r="M365" s="237"/>
      <c r="N365" s="238">
        <f>ROUND(L365*K365,2)</f>
        <v>0</v>
      </c>
      <c r="O365" s="238"/>
      <c r="P365" s="238"/>
      <c r="Q365" s="238"/>
      <c r="R365" s="51"/>
      <c r="T365" s="239" t="s">
        <v>23</v>
      </c>
      <c r="U365" s="59" t="s">
        <v>50</v>
      </c>
      <c r="V365" s="50"/>
      <c r="W365" s="240">
        <f>V365*K365</f>
        <v>0</v>
      </c>
      <c r="X365" s="240">
        <v>0.0007</v>
      </c>
      <c r="Y365" s="240">
        <f>X365*K365</f>
        <v>0.0383614</v>
      </c>
      <c r="Z365" s="240">
        <v>0</v>
      </c>
      <c r="AA365" s="241">
        <f>Z365*K365</f>
        <v>0</v>
      </c>
      <c r="AR365" s="25" t="s">
        <v>265</v>
      </c>
      <c r="AT365" s="25" t="s">
        <v>184</v>
      </c>
      <c r="AU365" s="25" t="s">
        <v>95</v>
      </c>
      <c r="AY365" s="25" t="s">
        <v>183</v>
      </c>
      <c r="BE365" s="156">
        <f>IF(U365="základní",N365,0)</f>
        <v>0</v>
      </c>
      <c r="BF365" s="156">
        <f>IF(U365="snížená",N365,0)</f>
        <v>0</v>
      </c>
      <c r="BG365" s="156">
        <f>IF(U365="zákl. přenesená",N365,0)</f>
        <v>0</v>
      </c>
      <c r="BH365" s="156">
        <f>IF(U365="sníž. přenesená",N365,0)</f>
        <v>0</v>
      </c>
      <c r="BI365" s="156">
        <f>IF(U365="nulová",N365,0)</f>
        <v>0</v>
      </c>
      <c r="BJ365" s="25" t="s">
        <v>25</v>
      </c>
      <c r="BK365" s="156">
        <f>ROUND(L365*K365,2)</f>
        <v>0</v>
      </c>
      <c r="BL365" s="25" t="s">
        <v>265</v>
      </c>
      <c r="BM365" s="25" t="s">
        <v>927</v>
      </c>
    </row>
    <row r="366" spans="2:51" s="11" customFormat="1" ht="25.5" customHeight="1">
      <c r="B366" s="242"/>
      <c r="C366" s="243"/>
      <c r="D366" s="243"/>
      <c r="E366" s="244" t="s">
        <v>23</v>
      </c>
      <c r="F366" s="245" t="s">
        <v>915</v>
      </c>
      <c r="G366" s="246"/>
      <c r="H366" s="246"/>
      <c r="I366" s="246"/>
      <c r="J366" s="243"/>
      <c r="K366" s="247">
        <v>54.802</v>
      </c>
      <c r="L366" s="243"/>
      <c r="M366" s="243"/>
      <c r="N366" s="243"/>
      <c r="O366" s="243"/>
      <c r="P366" s="243"/>
      <c r="Q366" s="243"/>
      <c r="R366" s="248"/>
      <c r="T366" s="249"/>
      <c r="U366" s="243"/>
      <c r="V366" s="243"/>
      <c r="W366" s="243"/>
      <c r="X366" s="243"/>
      <c r="Y366" s="243"/>
      <c r="Z366" s="243"/>
      <c r="AA366" s="250"/>
      <c r="AT366" s="251" t="s">
        <v>191</v>
      </c>
      <c r="AU366" s="251" t="s">
        <v>95</v>
      </c>
      <c r="AV366" s="11" t="s">
        <v>95</v>
      </c>
      <c r="AW366" s="11" t="s">
        <v>41</v>
      </c>
      <c r="AX366" s="11" t="s">
        <v>25</v>
      </c>
      <c r="AY366" s="251" t="s">
        <v>183</v>
      </c>
    </row>
    <row r="367" spans="2:65" s="1" customFormat="1" ht="25.5" customHeight="1">
      <c r="B367" s="49"/>
      <c r="C367" s="231" t="s">
        <v>497</v>
      </c>
      <c r="D367" s="231" t="s">
        <v>184</v>
      </c>
      <c r="E367" s="232" t="s">
        <v>928</v>
      </c>
      <c r="F367" s="233" t="s">
        <v>929</v>
      </c>
      <c r="G367" s="233"/>
      <c r="H367" s="233"/>
      <c r="I367" s="233"/>
      <c r="J367" s="234" t="s">
        <v>262</v>
      </c>
      <c r="K367" s="235">
        <v>54.802</v>
      </c>
      <c r="L367" s="236">
        <v>0</v>
      </c>
      <c r="M367" s="237"/>
      <c r="N367" s="238">
        <f>ROUND(L367*K367,2)</f>
        <v>0</v>
      </c>
      <c r="O367" s="238"/>
      <c r="P367" s="238"/>
      <c r="Q367" s="238"/>
      <c r="R367" s="51"/>
      <c r="T367" s="239" t="s">
        <v>23</v>
      </c>
      <c r="U367" s="59" t="s">
        <v>50</v>
      </c>
      <c r="V367" s="50"/>
      <c r="W367" s="240">
        <f>V367*K367</f>
        <v>0</v>
      </c>
      <c r="X367" s="240">
        <v>0.0003</v>
      </c>
      <c r="Y367" s="240">
        <f>X367*K367</f>
        <v>0.0164406</v>
      </c>
      <c r="Z367" s="240">
        <v>0</v>
      </c>
      <c r="AA367" s="241">
        <f>Z367*K367</f>
        <v>0</v>
      </c>
      <c r="AR367" s="25" t="s">
        <v>265</v>
      </c>
      <c r="AT367" s="25" t="s">
        <v>184</v>
      </c>
      <c r="AU367" s="25" t="s">
        <v>95</v>
      </c>
      <c r="AY367" s="25" t="s">
        <v>183</v>
      </c>
      <c r="BE367" s="156">
        <f>IF(U367="základní",N367,0)</f>
        <v>0</v>
      </c>
      <c r="BF367" s="156">
        <f>IF(U367="snížená",N367,0)</f>
        <v>0</v>
      </c>
      <c r="BG367" s="156">
        <f>IF(U367="zákl. přenesená",N367,0)</f>
        <v>0</v>
      </c>
      <c r="BH367" s="156">
        <f>IF(U367="sníž. přenesená",N367,0)</f>
        <v>0</v>
      </c>
      <c r="BI367" s="156">
        <f>IF(U367="nulová",N367,0)</f>
        <v>0</v>
      </c>
      <c r="BJ367" s="25" t="s">
        <v>25</v>
      </c>
      <c r="BK367" s="156">
        <f>ROUND(L367*K367,2)</f>
        <v>0</v>
      </c>
      <c r="BL367" s="25" t="s">
        <v>265</v>
      </c>
      <c r="BM367" s="25" t="s">
        <v>930</v>
      </c>
    </row>
    <row r="368" spans="2:51" s="11" customFormat="1" ht="25.5" customHeight="1">
      <c r="B368" s="242"/>
      <c r="C368" s="243"/>
      <c r="D368" s="243"/>
      <c r="E368" s="244" t="s">
        <v>23</v>
      </c>
      <c r="F368" s="245" t="s">
        <v>931</v>
      </c>
      <c r="G368" s="246"/>
      <c r="H368" s="246"/>
      <c r="I368" s="246"/>
      <c r="J368" s="243"/>
      <c r="K368" s="247">
        <v>54.802</v>
      </c>
      <c r="L368" s="243"/>
      <c r="M368" s="243"/>
      <c r="N368" s="243"/>
      <c r="O368" s="243"/>
      <c r="P368" s="243"/>
      <c r="Q368" s="243"/>
      <c r="R368" s="248"/>
      <c r="T368" s="249"/>
      <c r="U368" s="243"/>
      <c r="V368" s="243"/>
      <c r="W368" s="243"/>
      <c r="X368" s="243"/>
      <c r="Y368" s="243"/>
      <c r="Z368" s="243"/>
      <c r="AA368" s="250"/>
      <c r="AT368" s="251" t="s">
        <v>191</v>
      </c>
      <c r="AU368" s="251" t="s">
        <v>95</v>
      </c>
      <c r="AV368" s="11" t="s">
        <v>95</v>
      </c>
      <c r="AW368" s="11" t="s">
        <v>41</v>
      </c>
      <c r="AX368" s="11" t="s">
        <v>25</v>
      </c>
      <c r="AY368" s="251" t="s">
        <v>183</v>
      </c>
    </row>
    <row r="369" spans="2:65" s="1" customFormat="1" ht="38.25" customHeight="1">
      <c r="B369" s="49"/>
      <c r="C369" s="231" t="s">
        <v>501</v>
      </c>
      <c r="D369" s="231" t="s">
        <v>184</v>
      </c>
      <c r="E369" s="232" t="s">
        <v>932</v>
      </c>
      <c r="F369" s="233" t="s">
        <v>933</v>
      </c>
      <c r="G369" s="233"/>
      <c r="H369" s="233"/>
      <c r="I369" s="233"/>
      <c r="J369" s="234" t="s">
        <v>202</v>
      </c>
      <c r="K369" s="235">
        <v>0.939</v>
      </c>
      <c r="L369" s="236">
        <v>0</v>
      </c>
      <c r="M369" s="237"/>
      <c r="N369" s="238">
        <f>ROUND(L369*K369,2)</f>
        <v>0</v>
      </c>
      <c r="O369" s="238"/>
      <c r="P369" s="238"/>
      <c r="Q369" s="238"/>
      <c r="R369" s="51"/>
      <c r="T369" s="239" t="s">
        <v>23</v>
      </c>
      <c r="U369" s="59" t="s">
        <v>50</v>
      </c>
      <c r="V369" s="50"/>
      <c r="W369" s="240">
        <f>V369*K369</f>
        <v>0</v>
      </c>
      <c r="X369" s="240">
        <v>0</v>
      </c>
      <c r="Y369" s="240">
        <f>X369*K369</f>
        <v>0</v>
      </c>
      <c r="Z369" s="240">
        <v>0</v>
      </c>
      <c r="AA369" s="241">
        <f>Z369*K369</f>
        <v>0</v>
      </c>
      <c r="AR369" s="25" t="s">
        <v>265</v>
      </c>
      <c r="AT369" s="25" t="s">
        <v>184</v>
      </c>
      <c r="AU369" s="25" t="s">
        <v>95</v>
      </c>
      <c r="AY369" s="25" t="s">
        <v>183</v>
      </c>
      <c r="BE369" s="156">
        <f>IF(U369="základní",N369,0)</f>
        <v>0</v>
      </c>
      <c r="BF369" s="156">
        <f>IF(U369="snížená",N369,0)</f>
        <v>0</v>
      </c>
      <c r="BG369" s="156">
        <f>IF(U369="zákl. přenesená",N369,0)</f>
        <v>0</v>
      </c>
      <c r="BH369" s="156">
        <f>IF(U369="sníž. přenesená",N369,0)</f>
        <v>0</v>
      </c>
      <c r="BI369" s="156">
        <f>IF(U369="nulová",N369,0)</f>
        <v>0</v>
      </c>
      <c r="BJ369" s="25" t="s">
        <v>25</v>
      </c>
      <c r="BK369" s="156">
        <f>ROUND(L369*K369,2)</f>
        <v>0</v>
      </c>
      <c r="BL369" s="25" t="s">
        <v>265</v>
      </c>
      <c r="BM369" s="25" t="s">
        <v>934</v>
      </c>
    </row>
    <row r="370" spans="2:65" s="1" customFormat="1" ht="25.5" customHeight="1">
      <c r="B370" s="49"/>
      <c r="C370" s="231" t="s">
        <v>506</v>
      </c>
      <c r="D370" s="231" t="s">
        <v>184</v>
      </c>
      <c r="E370" s="232" t="s">
        <v>935</v>
      </c>
      <c r="F370" s="233" t="s">
        <v>936</v>
      </c>
      <c r="G370" s="233"/>
      <c r="H370" s="233"/>
      <c r="I370" s="233"/>
      <c r="J370" s="234" t="s">
        <v>202</v>
      </c>
      <c r="K370" s="235">
        <v>0.939</v>
      </c>
      <c r="L370" s="236">
        <v>0</v>
      </c>
      <c r="M370" s="237"/>
      <c r="N370" s="238">
        <f>ROUND(L370*K370,2)</f>
        <v>0</v>
      </c>
      <c r="O370" s="238"/>
      <c r="P370" s="238"/>
      <c r="Q370" s="238"/>
      <c r="R370" s="51"/>
      <c r="T370" s="239" t="s">
        <v>23</v>
      </c>
      <c r="U370" s="59" t="s">
        <v>50</v>
      </c>
      <c r="V370" s="50"/>
      <c r="W370" s="240">
        <f>V370*K370</f>
        <v>0</v>
      </c>
      <c r="X370" s="240">
        <v>0</v>
      </c>
      <c r="Y370" s="240">
        <f>X370*K370</f>
        <v>0</v>
      </c>
      <c r="Z370" s="240">
        <v>0</v>
      </c>
      <c r="AA370" s="241">
        <f>Z370*K370</f>
        <v>0</v>
      </c>
      <c r="AR370" s="25" t="s">
        <v>265</v>
      </c>
      <c r="AT370" s="25" t="s">
        <v>184</v>
      </c>
      <c r="AU370" s="25" t="s">
        <v>95</v>
      </c>
      <c r="AY370" s="25" t="s">
        <v>183</v>
      </c>
      <c r="BE370" s="156">
        <f>IF(U370="základní",N370,0)</f>
        <v>0</v>
      </c>
      <c r="BF370" s="156">
        <f>IF(U370="snížená",N370,0)</f>
        <v>0</v>
      </c>
      <c r="BG370" s="156">
        <f>IF(U370="zákl. přenesená",N370,0)</f>
        <v>0</v>
      </c>
      <c r="BH370" s="156">
        <f>IF(U370="sníž. přenesená",N370,0)</f>
        <v>0</v>
      </c>
      <c r="BI370" s="156">
        <f>IF(U370="nulová",N370,0)</f>
        <v>0</v>
      </c>
      <c r="BJ370" s="25" t="s">
        <v>25</v>
      </c>
      <c r="BK370" s="156">
        <f>ROUND(L370*K370,2)</f>
        <v>0</v>
      </c>
      <c r="BL370" s="25" t="s">
        <v>265</v>
      </c>
      <c r="BM370" s="25" t="s">
        <v>937</v>
      </c>
    </row>
    <row r="371" spans="2:63" s="10" customFormat="1" ht="29.85" customHeight="1">
      <c r="B371" s="218"/>
      <c r="C371" s="219"/>
      <c r="D371" s="228" t="s">
        <v>692</v>
      </c>
      <c r="E371" s="228"/>
      <c r="F371" s="228"/>
      <c r="G371" s="228"/>
      <c r="H371" s="228"/>
      <c r="I371" s="228"/>
      <c r="J371" s="228"/>
      <c r="K371" s="228"/>
      <c r="L371" s="228"/>
      <c r="M371" s="228"/>
      <c r="N371" s="271">
        <f>BK371</f>
        <v>0</v>
      </c>
      <c r="O371" s="272"/>
      <c r="P371" s="272"/>
      <c r="Q371" s="272"/>
      <c r="R371" s="221"/>
      <c r="T371" s="222"/>
      <c r="U371" s="219"/>
      <c r="V371" s="219"/>
      <c r="W371" s="223">
        <f>SUM(W372:W376)</f>
        <v>0</v>
      </c>
      <c r="X371" s="219"/>
      <c r="Y371" s="223">
        <f>SUM(Y372:Y376)</f>
        <v>0.222339</v>
      </c>
      <c r="Z371" s="219"/>
      <c r="AA371" s="224">
        <f>SUM(AA372:AA376)</f>
        <v>0</v>
      </c>
      <c r="AR371" s="225" t="s">
        <v>95</v>
      </c>
      <c r="AT371" s="226" t="s">
        <v>84</v>
      </c>
      <c r="AU371" s="226" t="s">
        <v>25</v>
      </c>
      <c r="AY371" s="225" t="s">
        <v>183</v>
      </c>
      <c r="BK371" s="227">
        <f>SUM(BK372:BK376)</f>
        <v>0</v>
      </c>
    </row>
    <row r="372" spans="2:65" s="1" customFormat="1" ht="38.25" customHeight="1">
      <c r="B372" s="49"/>
      <c r="C372" s="231" t="s">
        <v>510</v>
      </c>
      <c r="D372" s="231" t="s">
        <v>184</v>
      </c>
      <c r="E372" s="232" t="s">
        <v>938</v>
      </c>
      <c r="F372" s="233" t="s">
        <v>939</v>
      </c>
      <c r="G372" s="233"/>
      <c r="H372" s="233"/>
      <c r="I372" s="233"/>
      <c r="J372" s="234" t="s">
        <v>194</v>
      </c>
      <c r="K372" s="235">
        <v>145.32</v>
      </c>
      <c r="L372" s="236">
        <v>0</v>
      </c>
      <c r="M372" s="237"/>
      <c r="N372" s="238">
        <f>ROUND(L372*K372,2)</f>
        <v>0</v>
      </c>
      <c r="O372" s="238"/>
      <c r="P372" s="238"/>
      <c r="Q372" s="238"/>
      <c r="R372" s="51"/>
      <c r="T372" s="239" t="s">
        <v>23</v>
      </c>
      <c r="U372" s="59" t="s">
        <v>50</v>
      </c>
      <c r="V372" s="50"/>
      <c r="W372" s="240">
        <f>V372*K372</f>
        <v>0</v>
      </c>
      <c r="X372" s="240">
        <v>0</v>
      </c>
      <c r="Y372" s="240">
        <f>X372*K372</f>
        <v>0</v>
      </c>
      <c r="Z372" s="240">
        <v>0</v>
      </c>
      <c r="AA372" s="241">
        <f>Z372*K372</f>
        <v>0</v>
      </c>
      <c r="AR372" s="25" t="s">
        <v>265</v>
      </c>
      <c r="AT372" s="25" t="s">
        <v>184</v>
      </c>
      <c r="AU372" s="25" t="s">
        <v>95</v>
      </c>
      <c r="AY372" s="25" t="s">
        <v>183</v>
      </c>
      <c r="BE372" s="156">
        <f>IF(U372="základní",N372,0)</f>
        <v>0</v>
      </c>
      <c r="BF372" s="156">
        <f>IF(U372="snížená",N372,0)</f>
        <v>0</v>
      </c>
      <c r="BG372" s="156">
        <f>IF(U372="zákl. přenesená",N372,0)</f>
        <v>0</v>
      </c>
      <c r="BH372" s="156">
        <f>IF(U372="sníž. přenesená",N372,0)</f>
        <v>0</v>
      </c>
      <c r="BI372" s="156">
        <f>IF(U372="nulová",N372,0)</f>
        <v>0</v>
      </c>
      <c r="BJ372" s="25" t="s">
        <v>25</v>
      </c>
      <c r="BK372" s="156">
        <f>ROUND(L372*K372,2)</f>
        <v>0</v>
      </c>
      <c r="BL372" s="25" t="s">
        <v>265</v>
      </c>
      <c r="BM372" s="25" t="s">
        <v>940</v>
      </c>
    </row>
    <row r="373" spans="2:51" s="11" customFormat="1" ht="16.5" customHeight="1">
      <c r="B373" s="242"/>
      <c r="C373" s="243"/>
      <c r="D373" s="243"/>
      <c r="E373" s="244" t="s">
        <v>23</v>
      </c>
      <c r="F373" s="245" t="s">
        <v>908</v>
      </c>
      <c r="G373" s="246"/>
      <c r="H373" s="246"/>
      <c r="I373" s="246"/>
      <c r="J373" s="243"/>
      <c r="K373" s="247">
        <v>145.32</v>
      </c>
      <c r="L373" s="243"/>
      <c r="M373" s="243"/>
      <c r="N373" s="243"/>
      <c r="O373" s="243"/>
      <c r="P373" s="243"/>
      <c r="Q373" s="243"/>
      <c r="R373" s="248"/>
      <c r="T373" s="249"/>
      <c r="U373" s="243"/>
      <c r="V373" s="243"/>
      <c r="W373" s="243"/>
      <c r="X373" s="243"/>
      <c r="Y373" s="243"/>
      <c r="Z373" s="243"/>
      <c r="AA373" s="250"/>
      <c r="AT373" s="251" t="s">
        <v>191</v>
      </c>
      <c r="AU373" s="251" t="s">
        <v>95</v>
      </c>
      <c r="AV373" s="11" t="s">
        <v>95</v>
      </c>
      <c r="AW373" s="11" t="s">
        <v>41</v>
      </c>
      <c r="AX373" s="11" t="s">
        <v>25</v>
      </c>
      <c r="AY373" s="251" t="s">
        <v>183</v>
      </c>
    </row>
    <row r="374" spans="2:65" s="1" customFormat="1" ht="25.5" customHeight="1">
      <c r="B374" s="49"/>
      <c r="C374" s="276" t="s">
        <v>514</v>
      </c>
      <c r="D374" s="276" t="s">
        <v>292</v>
      </c>
      <c r="E374" s="277" t="s">
        <v>941</v>
      </c>
      <c r="F374" s="278" t="s">
        <v>942</v>
      </c>
      <c r="G374" s="278"/>
      <c r="H374" s="278"/>
      <c r="I374" s="278"/>
      <c r="J374" s="279" t="s">
        <v>194</v>
      </c>
      <c r="K374" s="280">
        <v>148.226</v>
      </c>
      <c r="L374" s="281">
        <v>0</v>
      </c>
      <c r="M374" s="282"/>
      <c r="N374" s="283">
        <f>ROUND(L374*K374,2)</f>
        <v>0</v>
      </c>
      <c r="O374" s="238"/>
      <c r="P374" s="238"/>
      <c r="Q374" s="238"/>
      <c r="R374" s="51"/>
      <c r="T374" s="239" t="s">
        <v>23</v>
      </c>
      <c r="U374" s="59" t="s">
        <v>50</v>
      </c>
      <c r="V374" s="50"/>
      <c r="W374" s="240">
        <f>V374*K374</f>
        <v>0</v>
      </c>
      <c r="X374" s="240">
        <v>0.0015</v>
      </c>
      <c r="Y374" s="240">
        <f>X374*K374</f>
        <v>0.222339</v>
      </c>
      <c r="Z374" s="240">
        <v>0</v>
      </c>
      <c r="AA374" s="241">
        <f>Z374*K374</f>
        <v>0</v>
      </c>
      <c r="AR374" s="25" t="s">
        <v>295</v>
      </c>
      <c r="AT374" s="25" t="s">
        <v>292</v>
      </c>
      <c r="AU374" s="25" t="s">
        <v>95</v>
      </c>
      <c r="AY374" s="25" t="s">
        <v>183</v>
      </c>
      <c r="BE374" s="156">
        <f>IF(U374="základní",N374,0)</f>
        <v>0</v>
      </c>
      <c r="BF374" s="156">
        <f>IF(U374="snížená",N374,0)</f>
        <v>0</v>
      </c>
      <c r="BG374" s="156">
        <f>IF(U374="zákl. přenesená",N374,0)</f>
        <v>0</v>
      </c>
      <c r="BH374" s="156">
        <f>IF(U374="sníž. přenesená",N374,0)</f>
        <v>0</v>
      </c>
      <c r="BI374" s="156">
        <f>IF(U374="nulová",N374,0)</f>
        <v>0</v>
      </c>
      <c r="BJ374" s="25" t="s">
        <v>25</v>
      </c>
      <c r="BK374" s="156">
        <f>ROUND(L374*K374,2)</f>
        <v>0</v>
      </c>
      <c r="BL374" s="25" t="s">
        <v>265</v>
      </c>
      <c r="BM374" s="25" t="s">
        <v>943</v>
      </c>
    </row>
    <row r="375" spans="2:65" s="1" customFormat="1" ht="25.5" customHeight="1">
      <c r="B375" s="49"/>
      <c r="C375" s="231" t="s">
        <v>519</v>
      </c>
      <c r="D375" s="231" t="s">
        <v>184</v>
      </c>
      <c r="E375" s="232" t="s">
        <v>944</v>
      </c>
      <c r="F375" s="233" t="s">
        <v>945</v>
      </c>
      <c r="G375" s="233"/>
      <c r="H375" s="233"/>
      <c r="I375" s="233"/>
      <c r="J375" s="234" t="s">
        <v>202</v>
      </c>
      <c r="K375" s="235">
        <v>0.222</v>
      </c>
      <c r="L375" s="236">
        <v>0</v>
      </c>
      <c r="M375" s="237"/>
      <c r="N375" s="238">
        <f>ROUND(L375*K375,2)</f>
        <v>0</v>
      </c>
      <c r="O375" s="238"/>
      <c r="P375" s="238"/>
      <c r="Q375" s="238"/>
      <c r="R375" s="51"/>
      <c r="T375" s="239" t="s">
        <v>23</v>
      </c>
      <c r="U375" s="59" t="s">
        <v>50</v>
      </c>
      <c r="V375" s="50"/>
      <c r="W375" s="240">
        <f>V375*K375</f>
        <v>0</v>
      </c>
      <c r="X375" s="240">
        <v>0</v>
      </c>
      <c r="Y375" s="240">
        <f>X375*K375</f>
        <v>0</v>
      </c>
      <c r="Z375" s="240">
        <v>0</v>
      </c>
      <c r="AA375" s="241">
        <f>Z375*K375</f>
        <v>0</v>
      </c>
      <c r="AR375" s="25" t="s">
        <v>265</v>
      </c>
      <c r="AT375" s="25" t="s">
        <v>184</v>
      </c>
      <c r="AU375" s="25" t="s">
        <v>95</v>
      </c>
      <c r="AY375" s="25" t="s">
        <v>183</v>
      </c>
      <c r="BE375" s="156">
        <f>IF(U375="základní",N375,0)</f>
        <v>0</v>
      </c>
      <c r="BF375" s="156">
        <f>IF(U375="snížená",N375,0)</f>
        <v>0</v>
      </c>
      <c r="BG375" s="156">
        <f>IF(U375="zákl. přenesená",N375,0)</f>
        <v>0</v>
      </c>
      <c r="BH375" s="156">
        <f>IF(U375="sníž. přenesená",N375,0)</f>
        <v>0</v>
      </c>
      <c r="BI375" s="156">
        <f>IF(U375="nulová",N375,0)</f>
        <v>0</v>
      </c>
      <c r="BJ375" s="25" t="s">
        <v>25</v>
      </c>
      <c r="BK375" s="156">
        <f>ROUND(L375*K375,2)</f>
        <v>0</v>
      </c>
      <c r="BL375" s="25" t="s">
        <v>265</v>
      </c>
      <c r="BM375" s="25" t="s">
        <v>946</v>
      </c>
    </row>
    <row r="376" spans="2:65" s="1" customFormat="1" ht="25.5" customHeight="1">
      <c r="B376" s="49"/>
      <c r="C376" s="231" t="s">
        <v>525</v>
      </c>
      <c r="D376" s="231" t="s">
        <v>184</v>
      </c>
      <c r="E376" s="232" t="s">
        <v>947</v>
      </c>
      <c r="F376" s="233" t="s">
        <v>948</v>
      </c>
      <c r="G376" s="233"/>
      <c r="H376" s="233"/>
      <c r="I376" s="233"/>
      <c r="J376" s="234" t="s">
        <v>202</v>
      </c>
      <c r="K376" s="235">
        <v>0.222</v>
      </c>
      <c r="L376" s="236">
        <v>0</v>
      </c>
      <c r="M376" s="237"/>
      <c r="N376" s="238">
        <f>ROUND(L376*K376,2)</f>
        <v>0</v>
      </c>
      <c r="O376" s="238"/>
      <c r="P376" s="238"/>
      <c r="Q376" s="238"/>
      <c r="R376" s="51"/>
      <c r="T376" s="239" t="s">
        <v>23</v>
      </c>
      <c r="U376" s="59" t="s">
        <v>50</v>
      </c>
      <c r="V376" s="50"/>
      <c r="W376" s="240">
        <f>V376*K376</f>
        <v>0</v>
      </c>
      <c r="X376" s="240">
        <v>0</v>
      </c>
      <c r="Y376" s="240">
        <f>X376*K376</f>
        <v>0</v>
      </c>
      <c r="Z376" s="240">
        <v>0</v>
      </c>
      <c r="AA376" s="241">
        <f>Z376*K376</f>
        <v>0</v>
      </c>
      <c r="AR376" s="25" t="s">
        <v>265</v>
      </c>
      <c r="AT376" s="25" t="s">
        <v>184</v>
      </c>
      <c r="AU376" s="25" t="s">
        <v>95</v>
      </c>
      <c r="AY376" s="25" t="s">
        <v>183</v>
      </c>
      <c r="BE376" s="156">
        <f>IF(U376="základní",N376,0)</f>
        <v>0</v>
      </c>
      <c r="BF376" s="156">
        <f>IF(U376="snížená",N376,0)</f>
        <v>0</v>
      </c>
      <c r="BG376" s="156">
        <f>IF(U376="zákl. přenesená",N376,0)</f>
        <v>0</v>
      </c>
      <c r="BH376" s="156">
        <f>IF(U376="sníž. přenesená",N376,0)</f>
        <v>0</v>
      </c>
      <c r="BI376" s="156">
        <f>IF(U376="nulová",N376,0)</f>
        <v>0</v>
      </c>
      <c r="BJ376" s="25" t="s">
        <v>25</v>
      </c>
      <c r="BK376" s="156">
        <f>ROUND(L376*K376,2)</f>
        <v>0</v>
      </c>
      <c r="BL376" s="25" t="s">
        <v>265</v>
      </c>
      <c r="BM376" s="25" t="s">
        <v>949</v>
      </c>
    </row>
    <row r="377" spans="2:63" s="10" customFormat="1" ht="29.85" customHeight="1">
      <c r="B377" s="218"/>
      <c r="C377" s="219"/>
      <c r="D377" s="228" t="s">
        <v>693</v>
      </c>
      <c r="E377" s="228"/>
      <c r="F377" s="228"/>
      <c r="G377" s="228"/>
      <c r="H377" s="228"/>
      <c r="I377" s="228"/>
      <c r="J377" s="228"/>
      <c r="K377" s="228"/>
      <c r="L377" s="228"/>
      <c r="M377" s="228"/>
      <c r="N377" s="271">
        <f>BK377</f>
        <v>0</v>
      </c>
      <c r="O377" s="272"/>
      <c r="P377" s="272"/>
      <c r="Q377" s="272"/>
      <c r="R377" s="221"/>
      <c r="T377" s="222"/>
      <c r="U377" s="219"/>
      <c r="V377" s="219"/>
      <c r="W377" s="223">
        <f>SUM(W378:W407)</f>
        <v>0</v>
      </c>
      <c r="X377" s="219"/>
      <c r="Y377" s="223">
        <f>SUM(Y378:Y407)</f>
        <v>1.3956789499999998</v>
      </c>
      <c r="Z377" s="219"/>
      <c r="AA377" s="224">
        <f>SUM(AA378:AA407)</f>
        <v>0</v>
      </c>
      <c r="AR377" s="225" t="s">
        <v>95</v>
      </c>
      <c r="AT377" s="226" t="s">
        <v>84</v>
      </c>
      <c r="AU377" s="226" t="s">
        <v>25</v>
      </c>
      <c r="AY377" s="225" t="s">
        <v>183</v>
      </c>
      <c r="BK377" s="227">
        <f>SUM(BK378:BK407)</f>
        <v>0</v>
      </c>
    </row>
    <row r="378" spans="2:65" s="1" customFormat="1" ht="38.25" customHeight="1">
      <c r="B378" s="49"/>
      <c r="C378" s="231" t="s">
        <v>533</v>
      </c>
      <c r="D378" s="231" t="s">
        <v>184</v>
      </c>
      <c r="E378" s="232" t="s">
        <v>950</v>
      </c>
      <c r="F378" s="233" t="s">
        <v>951</v>
      </c>
      <c r="G378" s="233"/>
      <c r="H378" s="233"/>
      <c r="I378" s="233"/>
      <c r="J378" s="234" t="s">
        <v>194</v>
      </c>
      <c r="K378" s="235">
        <v>5.271</v>
      </c>
      <c r="L378" s="236">
        <v>0</v>
      </c>
      <c r="M378" s="237"/>
      <c r="N378" s="238">
        <f>ROUND(L378*K378,2)</f>
        <v>0</v>
      </c>
      <c r="O378" s="238"/>
      <c r="P378" s="238"/>
      <c r="Q378" s="238"/>
      <c r="R378" s="51"/>
      <c r="T378" s="239" t="s">
        <v>23</v>
      </c>
      <c r="U378" s="59" t="s">
        <v>50</v>
      </c>
      <c r="V378" s="50"/>
      <c r="W378" s="240">
        <f>V378*K378</f>
        <v>0</v>
      </c>
      <c r="X378" s="240">
        <v>0.02541</v>
      </c>
      <c r="Y378" s="240">
        <f>X378*K378</f>
        <v>0.13393611</v>
      </c>
      <c r="Z378" s="240">
        <v>0</v>
      </c>
      <c r="AA378" s="241">
        <f>Z378*K378</f>
        <v>0</v>
      </c>
      <c r="AR378" s="25" t="s">
        <v>265</v>
      </c>
      <c r="AT378" s="25" t="s">
        <v>184</v>
      </c>
      <c r="AU378" s="25" t="s">
        <v>95</v>
      </c>
      <c r="AY378" s="25" t="s">
        <v>183</v>
      </c>
      <c r="BE378" s="156">
        <f>IF(U378="základní",N378,0)</f>
        <v>0</v>
      </c>
      <c r="BF378" s="156">
        <f>IF(U378="snížená",N378,0)</f>
        <v>0</v>
      </c>
      <c r="BG378" s="156">
        <f>IF(U378="zákl. přenesená",N378,0)</f>
        <v>0</v>
      </c>
      <c r="BH378" s="156">
        <f>IF(U378="sníž. přenesená",N378,0)</f>
        <v>0</v>
      </c>
      <c r="BI378" s="156">
        <f>IF(U378="nulová",N378,0)</f>
        <v>0</v>
      </c>
      <c r="BJ378" s="25" t="s">
        <v>25</v>
      </c>
      <c r="BK378" s="156">
        <f>ROUND(L378*K378,2)</f>
        <v>0</v>
      </c>
      <c r="BL378" s="25" t="s">
        <v>265</v>
      </c>
      <c r="BM378" s="25" t="s">
        <v>952</v>
      </c>
    </row>
    <row r="379" spans="2:51" s="11" customFormat="1" ht="16.5" customHeight="1">
      <c r="B379" s="242"/>
      <c r="C379" s="243"/>
      <c r="D379" s="243"/>
      <c r="E379" s="244" t="s">
        <v>23</v>
      </c>
      <c r="F379" s="245" t="s">
        <v>953</v>
      </c>
      <c r="G379" s="246"/>
      <c r="H379" s="246"/>
      <c r="I379" s="246"/>
      <c r="J379" s="243"/>
      <c r="K379" s="247">
        <v>5.271</v>
      </c>
      <c r="L379" s="243"/>
      <c r="M379" s="243"/>
      <c r="N379" s="243"/>
      <c r="O379" s="243"/>
      <c r="P379" s="243"/>
      <c r="Q379" s="243"/>
      <c r="R379" s="248"/>
      <c r="T379" s="249"/>
      <c r="U379" s="243"/>
      <c r="V379" s="243"/>
      <c r="W379" s="243"/>
      <c r="X379" s="243"/>
      <c r="Y379" s="243"/>
      <c r="Z379" s="243"/>
      <c r="AA379" s="250"/>
      <c r="AT379" s="251" t="s">
        <v>191</v>
      </c>
      <c r="AU379" s="251" t="s">
        <v>95</v>
      </c>
      <c r="AV379" s="11" t="s">
        <v>95</v>
      </c>
      <c r="AW379" s="11" t="s">
        <v>41</v>
      </c>
      <c r="AX379" s="11" t="s">
        <v>25</v>
      </c>
      <c r="AY379" s="251" t="s">
        <v>183</v>
      </c>
    </row>
    <row r="380" spans="2:65" s="1" customFormat="1" ht="38.25" customHeight="1">
      <c r="B380" s="49"/>
      <c r="C380" s="231" t="s">
        <v>539</v>
      </c>
      <c r="D380" s="231" t="s">
        <v>184</v>
      </c>
      <c r="E380" s="232" t="s">
        <v>954</v>
      </c>
      <c r="F380" s="233" t="s">
        <v>955</v>
      </c>
      <c r="G380" s="233"/>
      <c r="H380" s="233"/>
      <c r="I380" s="233"/>
      <c r="J380" s="234" t="s">
        <v>194</v>
      </c>
      <c r="K380" s="235">
        <v>8.924</v>
      </c>
      <c r="L380" s="236">
        <v>0</v>
      </c>
      <c r="M380" s="237"/>
      <c r="N380" s="238">
        <f>ROUND(L380*K380,2)</f>
        <v>0</v>
      </c>
      <c r="O380" s="238"/>
      <c r="P380" s="238"/>
      <c r="Q380" s="238"/>
      <c r="R380" s="51"/>
      <c r="T380" s="239" t="s">
        <v>23</v>
      </c>
      <c r="U380" s="59" t="s">
        <v>50</v>
      </c>
      <c r="V380" s="50"/>
      <c r="W380" s="240">
        <f>V380*K380</f>
        <v>0</v>
      </c>
      <c r="X380" s="240">
        <v>0.02566</v>
      </c>
      <c r="Y380" s="240">
        <f>X380*K380</f>
        <v>0.22898983999999997</v>
      </c>
      <c r="Z380" s="240">
        <v>0</v>
      </c>
      <c r="AA380" s="241">
        <f>Z380*K380</f>
        <v>0</v>
      </c>
      <c r="AR380" s="25" t="s">
        <v>265</v>
      </c>
      <c r="AT380" s="25" t="s">
        <v>184</v>
      </c>
      <c r="AU380" s="25" t="s">
        <v>95</v>
      </c>
      <c r="AY380" s="25" t="s">
        <v>183</v>
      </c>
      <c r="BE380" s="156">
        <f>IF(U380="základní",N380,0)</f>
        <v>0</v>
      </c>
      <c r="BF380" s="156">
        <f>IF(U380="snížená",N380,0)</f>
        <v>0</v>
      </c>
      <c r="BG380" s="156">
        <f>IF(U380="zákl. přenesená",N380,0)</f>
        <v>0</v>
      </c>
      <c r="BH380" s="156">
        <f>IF(U380="sníž. přenesená",N380,0)</f>
        <v>0</v>
      </c>
      <c r="BI380" s="156">
        <f>IF(U380="nulová",N380,0)</f>
        <v>0</v>
      </c>
      <c r="BJ380" s="25" t="s">
        <v>25</v>
      </c>
      <c r="BK380" s="156">
        <f>ROUND(L380*K380,2)</f>
        <v>0</v>
      </c>
      <c r="BL380" s="25" t="s">
        <v>265</v>
      </c>
      <c r="BM380" s="25" t="s">
        <v>956</v>
      </c>
    </row>
    <row r="381" spans="2:51" s="11" customFormat="1" ht="16.5" customHeight="1">
      <c r="B381" s="242"/>
      <c r="C381" s="243"/>
      <c r="D381" s="243"/>
      <c r="E381" s="244" t="s">
        <v>23</v>
      </c>
      <c r="F381" s="245" t="s">
        <v>957</v>
      </c>
      <c r="G381" s="246"/>
      <c r="H381" s="246"/>
      <c r="I381" s="246"/>
      <c r="J381" s="243"/>
      <c r="K381" s="247">
        <v>10.5</v>
      </c>
      <c r="L381" s="243"/>
      <c r="M381" s="243"/>
      <c r="N381" s="243"/>
      <c r="O381" s="243"/>
      <c r="P381" s="243"/>
      <c r="Q381" s="243"/>
      <c r="R381" s="248"/>
      <c r="T381" s="249"/>
      <c r="U381" s="243"/>
      <c r="V381" s="243"/>
      <c r="W381" s="243"/>
      <c r="X381" s="243"/>
      <c r="Y381" s="243"/>
      <c r="Z381" s="243"/>
      <c r="AA381" s="250"/>
      <c r="AT381" s="251" t="s">
        <v>191</v>
      </c>
      <c r="AU381" s="251" t="s">
        <v>95</v>
      </c>
      <c r="AV381" s="11" t="s">
        <v>95</v>
      </c>
      <c r="AW381" s="11" t="s">
        <v>41</v>
      </c>
      <c r="AX381" s="11" t="s">
        <v>85</v>
      </c>
      <c r="AY381" s="251" t="s">
        <v>183</v>
      </c>
    </row>
    <row r="382" spans="2:51" s="11" customFormat="1" ht="16.5" customHeight="1">
      <c r="B382" s="242"/>
      <c r="C382" s="243"/>
      <c r="D382" s="243"/>
      <c r="E382" s="244" t="s">
        <v>23</v>
      </c>
      <c r="F382" s="261" t="s">
        <v>958</v>
      </c>
      <c r="G382" s="243"/>
      <c r="H382" s="243"/>
      <c r="I382" s="243"/>
      <c r="J382" s="243"/>
      <c r="K382" s="247">
        <v>-1.576</v>
      </c>
      <c r="L382" s="243"/>
      <c r="M382" s="243"/>
      <c r="N382" s="243"/>
      <c r="O382" s="243"/>
      <c r="P382" s="243"/>
      <c r="Q382" s="243"/>
      <c r="R382" s="248"/>
      <c r="T382" s="249"/>
      <c r="U382" s="243"/>
      <c r="V382" s="243"/>
      <c r="W382" s="243"/>
      <c r="X382" s="243"/>
      <c r="Y382" s="243"/>
      <c r="Z382" s="243"/>
      <c r="AA382" s="250"/>
      <c r="AT382" s="251" t="s">
        <v>191</v>
      </c>
      <c r="AU382" s="251" t="s">
        <v>95</v>
      </c>
      <c r="AV382" s="11" t="s">
        <v>95</v>
      </c>
      <c r="AW382" s="11" t="s">
        <v>41</v>
      </c>
      <c r="AX382" s="11" t="s">
        <v>85</v>
      </c>
      <c r="AY382" s="251" t="s">
        <v>183</v>
      </c>
    </row>
    <row r="383" spans="2:51" s="13" customFormat="1" ht="16.5" customHeight="1">
      <c r="B383" s="262"/>
      <c r="C383" s="263"/>
      <c r="D383" s="263"/>
      <c r="E383" s="264" t="s">
        <v>23</v>
      </c>
      <c r="F383" s="265" t="s">
        <v>218</v>
      </c>
      <c r="G383" s="263"/>
      <c r="H383" s="263"/>
      <c r="I383" s="263"/>
      <c r="J383" s="263"/>
      <c r="K383" s="266">
        <v>8.924</v>
      </c>
      <c r="L383" s="263"/>
      <c r="M383" s="263"/>
      <c r="N383" s="263"/>
      <c r="O383" s="263"/>
      <c r="P383" s="263"/>
      <c r="Q383" s="263"/>
      <c r="R383" s="267"/>
      <c r="T383" s="268"/>
      <c r="U383" s="263"/>
      <c r="V383" s="263"/>
      <c r="W383" s="263"/>
      <c r="X383" s="263"/>
      <c r="Y383" s="263"/>
      <c r="Z383" s="263"/>
      <c r="AA383" s="269"/>
      <c r="AT383" s="270" t="s">
        <v>191</v>
      </c>
      <c r="AU383" s="270" t="s">
        <v>95</v>
      </c>
      <c r="AV383" s="13" t="s">
        <v>188</v>
      </c>
      <c r="AW383" s="13" t="s">
        <v>41</v>
      </c>
      <c r="AX383" s="13" t="s">
        <v>25</v>
      </c>
      <c r="AY383" s="270" t="s">
        <v>183</v>
      </c>
    </row>
    <row r="384" spans="2:65" s="1" customFormat="1" ht="16.5" customHeight="1">
      <c r="B384" s="49"/>
      <c r="C384" s="231" t="s">
        <v>548</v>
      </c>
      <c r="D384" s="231" t="s">
        <v>184</v>
      </c>
      <c r="E384" s="232" t="s">
        <v>959</v>
      </c>
      <c r="F384" s="233" t="s">
        <v>960</v>
      </c>
      <c r="G384" s="233"/>
      <c r="H384" s="233"/>
      <c r="I384" s="233"/>
      <c r="J384" s="234" t="s">
        <v>194</v>
      </c>
      <c r="K384" s="235">
        <v>26.43</v>
      </c>
      <c r="L384" s="236">
        <v>0</v>
      </c>
      <c r="M384" s="237"/>
      <c r="N384" s="238">
        <f>ROUND(L384*K384,2)</f>
        <v>0</v>
      </c>
      <c r="O384" s="238"/>
      <c r="P384" s="238"/>
      <c r="Q384" s="238"/>
      <c r="R384" s="51"/>
      <c r="T384" s="239" t="s">
        <v>23</v>
      </c>
      <c r="U384" s="59" t="s">
        <v>50</v>
      </c>
      <c r="V384" s="50"/>
      <c r="W384" s="240">
        <f>V384*K384</f>
        <v>0</v>
      </c>
      <c r="X384" s="240">
        <v>0.0002</v>
      </c>
      <c r="Y384" s="240">
        <f>X384*K384</f>
        <v>0.005286</v>
      </c>
      <c r="Z384" s="240">
        <v>0</v>
      </c>
      <c r="AA384" s="241">
        <f>Z384*K384</f>
        <v>0</v>
      </c>
      <c r="AR384" s="25" t="s">
        <v>265</v>
      </c>
      <c r="AT384" s="25" t="s">
        <v>184</v>
      </c>
      <c r="AU384" s="25" t="s">
        <v>95</v>
      </c>
      <c r="AY384" s="25" t="s">
        <v>183</v>
      </c>
      <c r="BE384" s="156">
        <f>IF(U384="základní",N384,0)</f>
        <v>0</v>
      </c>
      <c r="BF384" s="156">
        <f>IF(U384="snížená",N384,0)</f>
        <v>0</v>
      </c>
      <c r="BG384" s="156">
        <f>IF(U384="zákl. přenesená",N384,0)</f>
        <v>0</v>
      </c>
      <c r="BH384" s="156">
        <f>IF(U384="sníž. přenesená",N384,0)</f>
        <v>0</v>
      </c>
      <c r="BI384" s="156">
        <f>IF(U384="nulová",N384,0)</f>
        <v>0</v>
      </c>
      <c r="BJ384" s="25" t="s">
        <v>25</v>
      </c>
      <c r="BK384" s="156">
        <f>ROUND(L384*K384,2)</f>
        <v>0</v>
      </c>
      <c r="BL384" s="25" t="s">
        <v>265</v>
      </c>
      <c r="BM384" s="25" t="s">
        <v>961</v>
      </c>
    </row>
    <row r="385" spans="2:51" s="12" customFormat="1" ht="16.5" customHeight="1">
      <c r="B385" s="252"/>
      <c r="C385" s="253"/>
      <c r="D385" s="253"/>
      <c r="E385" s="254" t="s">
        <v>23</v>
      </c>
      <c r="F385" s="255" t="s">
        <v>962</v>
      </c>
      <c r="G385" s="256"/>
      <c r="H385" s="256"/>
      <c r="I385" s="256"/>
      <c r="J385" s="253"/>
      <c r="K385" s="254" t="s">
        <v>23</v>
      </c>
      <c r="L385" s="253"/>
      <c r="M385" s="253"/>
      <c r="N385" s="253"/>
      <c r="O385" s="253"/>
      <c r="P385" s="253"/>
      <c r="Q385" s="253"/>
      <c r="R385" s="257"/>
      <c r="T385" s="258"/>
      <c r="U385" s="253"/>
      <c r="V385" s="253"/>
      <c r="W385" s="253"/>
      <c r="X385" s="253"/>
      <c r="Y385" s="253"/>
      <c r="Z385" s="253"/>
      <c r="AA385" s="259"/>
      <c r="AT385" s="260" t="s">
        <v>191</v>
      </c>
      <c r="AU385" s="260" t="s">
        <v>95</v>
      </c>
      <c r="AV385" s="12" t="s">
        <v>25</v>
      </c>
      <c r="AW385" s="12" t="s">
        <v>41</v>
      </c>
      <c r="AX385" s="12" t="s">
        <v>85</v>
      </c>
      <c r="AY385" s="260" t="s">
        <v>183</v>
      </c>
    </row>
    <row r="386" spans="2:51" s="11" customFormat="1" ht="16.5" customHeight="1">
      <c r="B386" s="242"/>
      <c r="C386" s="243"/>
      <c r="D386" s="243"/>
      <c r="E386" s="244" t="s">
        <v>23</v>
      </c>
      <c r="F386" s="261" t="s">
        <v>963</v>
      </c>
      <c r="G386" s="243"/>
      <c r="H386" s="243"/>
      <c r="I386" s="243"/>
      <c r="J386" s="243"/>
      <c r="K386" s="247">
        <v>9.782</v>
      </c>
      <c r="L386" s="243"/>
      <c r="M386" s="243"/>
      <c r="N386" s="243"/>
      <c r="O386" s="243"/>
      <c r="P386" s="243"/>
      <c r="Q386" s="243"/>
      <c r="R386" s="248"/>
      <c r="T386" s="249"/>
      <c r="U386" s="243"/>
      <c r="V386" s="243"/>
      <c r="W386" s="243"/>
      <c r="X386" s="243"/>
      <c r="Y386" s="243"/>
      <c r="Z386" s="243"/>
      <c r="AA386" s="250"/>
      <c r="AT386" s="251" t="s">
        <v>191</v>
      </c>
      <c r="AU386" s="251" t="s">
        <v>95</v>
      </c>
      <c r="AV386" s="11" t="s">
        <v>95</v>
      </c>
      <c r="AW386" s="11" t="s">
        <v>41</v>
      </c>
      <c r="AX386" s="11" t="s">
        <v>85</v>
      </c>
      <c r="AY386" s="251" t="s">
        <v>183</v>
      </c>
    </row>
    <row r="387" spans="2:51" s="11" customFormat="1" ht="16.5" customHeight="1">
      <c r="B387" s="242"/>
      <c r="C387" s="243"/>
      <c r="D387" s="243"/>
      <c r="E387" s="244" t="s">
        <v>23</v>
      </c>
      <c r="F387" s="261" t="s">
        <v>964</v>
      </c>
      <c r="G387" s="243"/>
      <c r="H387" s="243"/>
      <c r="I387" s="243"/>
      <c r="J387" s="243"/>
      <c r="K387" s="247">
        <v>19.8</v>
      </c>
      <c r="L387" s="243"/>
      <c r="M387" s="243"/>
      <c r="N387" s="243"/>
      <c r="O387" s="243"/>
      <c r="P387" s="243"/>
      <c r="Q387" s="243"/>
      <c r="R387" s="248"/>
      <c r="T387" s="249"/>
      <c r="U387" s="243"/>
      <c r="V387" s="243"/>
      <c r="W387" s="243"/>
      <c r="X387" s="243"/>
      <c r="Y387" s="243"/>
      <c r="Z387" s="243"/>
      <c r="AA387" s="250"/>
      <c r="AT387" s="251" t="s">
        <v>191</v>
      </c>
      <c r="AU387" s="251" t="s">
        <v>95</v>
      </c>
      <c r="AV387" s="11" t="s">
        <v>95</v>
      </c>
      <c r="AW387" s="11" t="s">
        <v>41</v>
      </c>
      <c r="AX387" s="11" t="s">
        <v>85</v>
      </c>
      <c r="AY387" s="251" t="s">
        <v>183</v>
      </c>
    </row>
    <row r="388" spans="2:51" s="11" customFormat="1" ht="16.5" customHeight="1">
      <c r="B388" s="242"/>
      <c r="C388" s="243"/>
      <c r="D388" s="243"/>
      <c r="E388" s="244" t="s">
        <v>23</v>
      </c>
      <c r="F388" s="261" t="s">
        <v>965</v>
      </c>
      <c r="G388" s="243"/>
      <c r="H388" s="243"/>
      <c r="I388" s="243"/>
      <c r="J388" s="243"/>
      <c r="K388" s="247">
        <v>-3.152</v>
      </c>
      <c r="L388" s="243"/>
      <c r="M388" s="243"/>
      <c r="N388" s="243"/>
      <c r="O388" s="243"/>
      <c r="P388" s="243"/>
      <c r="Q388" s="243"/>
      <c r="R388" s="248"/>
      <c r="T388" s="249"/>
      <c r="U388" s="243"/>
      <c r="V388" s="243"/>
      <c r="W388" s="243"/>
      <c r="X388" s="243"/>
      <c r="Y388" s="243"/>
      <c r="Z388" s="243"/>
      <c r="AA388" s="250"/>
      <c r="AT388" s="251" t="s">
        <v>191</v>
      </c>
      <c r="AU388" s="251" t="s">
        <v>95</v>
      </c>
      <c r="AV388" s="11" t="s">
        <v>95</v>
      </c>
      <c r="AW388" s="11" t="s">
        <v>41</v>
      </c>
      <c r="AX388" s="11" t="s">
        <v>85</v>
      </c>
      <c r="AY388" s="251" t="s">
        <v>183</v>
      </c>
    </row>
    <row r="389" spans="2:51" s="13" customFormat="1" ht="16.5" customHeight="1">
      <c r="B389" s="262"/>
      <c r="C389" s="263"/>
      <c r="D389" s="263"/>
      <c r="E389" s="264" t="s">
        <v>23</v>
      </c>
      <c r="F389" s="265" t="s">
        <v>218</v>
      </c>
      <c r="G389" s="263"/>
      <c r="H389" s="263"/>
      <c r="I389" s="263"/>
      <c r="J389" s="263"/>
      <c r="K389" s="266">
        <v>26.43</v>
      </c>
      <c r="L389" s="263"/>
      <c r="M389" s="263"/>
      <c r="N389" s="263"/>
      <c r="O389" s="263"/>
      <c r="P389" s="263"/>
      <c r="Q389" s="263"/>
      <c r="R389" s="267"/>
      <c r="T389" s="268"/>
      <c r="U389" s="263"/>
      <c r="V389" s="263"/>
      <c r="W389" s="263"/>
      <c r="X389" s="263"/>
      <c r="Y389" s="263"/>
      <c r="Z389" s="263"/>
      <c r="AA389" s="269"/>
      <c r="AT389" s="270" t="s">
        <v>191</v>
      </c>
      <c r="AU389" s="270" t="s">
        <v>95</v>
      </c>
      <c r="AV389" s="13" t="s">
        <v>188</v>
      </c>
      <c r="AW389" s="13" t="s">
        <v>41</v>
      </c>
      <c r="AX389" s="13" t="s">
        <v>25</v>
      </c>
      <c r="AY389" s="270" t="s">
        <v>183</v>
      </c>
    </row>
    <row r="390" spans="2:65" s="1" customFormat="1" ht="25.5" customHeight="1">
      <c r="B390" s="49"/>
      <c r="C390" s="231" t="s">
        <v>553</v>
      </c>
      <c r="D390" s="231" t="s">
        <v>184</v>
      </c>
      <c r="E390" s="232" t="s">
        <v>966</v>
      </c>
      <c r="F390" s="233" t="s">
        <v>967</v>
      </c>
      <c r="G390" s="233"/>
      <c r="H390" s="233"/>
      <c r="I390" s="233"/>
      <c r="J390" s="234" t="s">
        <v>194</v>
      </c>
      <c r="K390" s="235">
        <v>54</v>
      </c>
      <c r="L390" s="236">
        <v>0</v>
      </c>
      <c r="M390" s="237"/>
      <c r="N390" s="238">
        <f>ROUND(L390*K390,2)</f>
        <v>0</v>
      </c>
      <c r="O390" s="238"/>
      <c r="P390" s="238"/>
      <c r="Q390" s="238"/>
      <c r="R390" s="51"/>
      <c r="T390" s="239" t="s">
        <v>23</v>
      </c>
      <c r="U390" s="59" t="s">
        <v>50</v>
      </c>
      <c r="V390" s="50"/>
      <c r="W390" s="240">
        <f>V390*K390</f>
        <v>0</v>
      </c>
      <c r="X390" s="240">
        <v>0.01611</v>
      </c>
      <c r="Y390" s="240">
        <f>X390*K390</f>
        <v>0.8699399999999999</v>
      </c>
      <c r="Z390" s="240">
        <v>0</v>
      </c>
      <c r="AA390" s="241">
        <f>Z390*K390</f>
        <v>0</v>
      </c>
      <c r="AR390" s="25" t="s">
        <v>265</v>
      </c>
      <c r="AT390" s="25" t="s">
        <v>184</v>
      </c>
      <c r="AU390" s="25" t="s">
        <v>95</v>
      </c>
      <c r="AY390" s="25" t="s">
        <v>183</v>
      </c>
      <c r="BE390" s="156">
        <f>IF(U390="základní",N390,0)</f>
        <v>0</v>
      </c>
      <c r="BF390" s="156">
        <f>IF(U390="snížená",N390,0)</f>
        <v>0</v>
      </c>
      <c r="BG390" s="156">
        <f>IF(U390="zákl. přenesená",N390,0)</f>
        <v>0</v>
      </c>
      <c r="BH390" s="156">
        <f>IF(U390="sníž. přenesená",N390,0)</f>
        <v>0</v>
      </c>
      <c r="BI390" s="156">
        <f>IF(U390="nulová",N390,0)</f>
        <v>0</v>
      </c>
      <c r="BJ390" s="25" t="s">
        <v>25</v>
      </c>
      <c r="BK390" s="156">
        <f>ROUND(L390*K390,2)</f>
        <v>0</v>
      </c>
      <c r="BL390" s="25" t="s">
        <v>265</v>
      </c>
      <c r="BM390" s="25" t="s">
        <v>968</v>
      </c>
    </row>
    <row r="391" spans="2:51" s="11" customFormat="1" ht="16.5" customHeight="1">
      <c r="B391" s="242"/>
      <c r="C391" s="243"/>
      <c r="D391" s="243"/>
      <c r="E391" s="244" t="s">
        <v>23</v>
      </c>
      <c r="F391" s="245" t="s">
        <v>969</v>
      </c>
      <c r="G391" s="246"/>
      <c r="H391" s="246"/>
      <c r="I391" s="246"/>
      <c r="J391" s="243"/>
      <c r="K391" s="247">
        <v>54</v>
      </c>
      <c r="L391" s="243"/>
      <c r="M391" s="243"/>
      <c r="N391" s="243"/>
      <c r="O391" s="243"/>
      <c r="P391" s="243"/>
      <c r="Q391" s="243"/>
      <c r="R391" s="248"/>
      <c r="T391" s="249"/>
      <c r="U391" s="243"/>
      <c r="V391" s="243"/>
      <c r="W391" s="243"/>
      <c r="X391" s="243"/>
      <c r="Y391" s="243"/>
      <c r="Z391" s="243"/>
      <c r="AA391" s="250"/>
      <c r="AT391" s="251" t="s">
        <v>191</v>
      </c>
      <c r="AU391" s="251" t="s">
        <v>95</v>
      </c>
      <c r="AV391" s="11" t="s">
        <v>95</v>
      </c>
      <c r="AW391" s="11" t="s">
        <v>41</v>
      </c>
      <c r="AX391" s="11" t="s">
        <v>25</v>
      </c>
      <c r="AY391" s="251" t="s">
        <v>183</v>
      </c>
    </row>
    <row r="392" spans="2:65" s="1" customFormat="1" ht="16.5" customHeight="1">
      <c r="B392" s="49"/>
      <c r="C392" s="231" t="s">
        <v>558</v>
      </c>
      <c r="D392" s="231" t="s">
        <v>184</v>
      </c>
      <c r="E392" s="232" t="s">
        <v>970</v>
      </c>
      <c r="F392" s="233" t="s">
        <v>971</v>
      </c>
      <c r="G392" s="233"/>
      <c r="H392" s="233"/>
      <c r="I392" s="233"/>
      <c r="J392" s="234" t="s">
        <v>194</v>
      </c>
      <c r="K392" s="235">
        <v>54</v>
      </c>
      <c r="L392" s="236">
        <v>0</v>
      </c>
      <c r="M392" s="237"/>
      <c r="N392" s="238">
        <f>ROUND(L392*K392,2)</f>
        <v>0</v>
      </c>
      <c r="O392" s="238"/>
      <c r="P392" s="238"/>
      <c r="Q392" s="238"/>
      <c r="R392" s="51"/>
      <c r="T392" s="239" t="s">
        <v>23</v>
      </c>
      <c r="U392" s="59" t="s">
        <v>50</v>
      </c>
      <c r="V392" s="50"/>
      <c r="W392" s="240">
        <f>V392*K392</f>
        <v>0</v>
      </c>
      <c r="X392" s="240">
        <v>0.0001</v>
      </c>
      <c r="Y392" s="240">
        <f>X392*K392</f>
        <v>0.0054</v>
      </c>
      <c r="Z392" s="240">
        <v>0</v>
      </c>
      <c r="AA392" s="241">
        <f>Z392*K392</f>
        <v>0</v>
      </c>
      <c r="AR392" s="25" t="s">
        <v>265</v>
      </c>
      <c r="AT392" s="25" t="s">
        <v>184</v>
      </c>
      <c r="AU392" s="25" t="s">
        <v>95</v>
      </c>
      <c r="AY392" s="25" t="s">
        <v>183</v>
      </c>
      <c r="BE392" s="156">
        <f>IF(U392="základní",N392,0)</f>
        <v>0</v>
      </c>
      <c r="BF392" s="156">
        <f>IF(U392="snížená",N392,0)</f>
        <v>0</v>
      </c>
      <c r="BG392" s="156">
        <f>IF(U392="zákl. přenesená",N392,0)</f>
        <v>0</v>
      </c>
      <c r="BH392" s="156">
        <f>IF(U392="sníž. přenesená",N392,0)</f>
        <v>0</v>
      </c>
      <c r="BI392" s="156">
        <f>IF(U392="nulová",N392,0)</f>
        <v>0</v>
      </c>
      <c r="BJ392" s="25" t="s">
        <v>25</v>
      </c>
      <c r="BK392" s="156">
        <f>ROUND(L392*K392,2)</f>
        <v>0</v>
      </c>
      <c r="BL392" s="25" t="s">
        <v>265</v>
      </c>
      <c r="BM392" s="25" t="s">
        <v>972</v>
      </c>
    </row>
    <row r="393" spans="2:65" s="1" customFormat="1" ht="25.5" customHeight="1">
      <c r="B393" s="49"/>
      <c r="C393" s="231" t="s">
        <v>562</v>
      </c>
      <c r="D393" s="231" t="s">
        <v>184</v>
      </c>
      <c r="E393" s="232" t="s">
        <v>973</v>
      </c>
      <c r="F393" s="233" t="s">
        <v>974</v>
      </c>
      <c r="G393" s="233"/>
      <c r="H393" s="233"/>
      <c r="I393" s="233"/>
      <c r="J393" s="234" t="s">
        <v>194</v>
      </c>
      <c r="K393" s="235">
        <v>54</v>
      </c>
      <c r="L393" s="236">
        <v>0</v>
      </c>
      <c r="M393" s="237"/>
      <c r="N393" s="238">
        <f>ROUND(L393*K393,2)</f>
        <v>0</v>
      </c>
      <c r="O393" s="238"/>
      <c r="P393" s="238"/>
      <c r="Q393" s="238"/>
      <c r="R393" s="51"/>
      <c r="T393" s="239" t="s">
        <v>23</v>
      </c>
      <c r="U393" s="59" t="s">
        <v>50</v>
      </c>
      <c r="V393" s="50"/>
      <c r="W393" s="240">
        <f>V393*K393</f>
        <v>0</v>
      </c>
      <c r="X393" s="240">
        <v>0</v>
      </c>
      <c r="Y393" s="240">
        <f>X393*K393</f>
        <v>0</v>
      </c>
      <c r="Z393" s="240">
        <v>0</v>
      </c>
      <c r="AA393" s="241">
        <f>Z393*K393</f>
        <v>0</v>
      </c>
      <c r="AR393" s="25" t="s">
        <v>265</v>
      </c>
      <c r="AT393" s="25" t="s">
        <v>184</v>
      </c>
      <c r="AU393" s="25" t="s">
        <v>95</v>
      </c>
      <c r="AY393" s="25" t="s">
        <v>183</v>
      </c>
      <c r="BE393" s="156">
        <f>IF(U393="základní",N393,0)</f>
        <v>0</v>
      </c>
      <c r="BF393" s="156">
        <f>IF(U393="snížená",N393,0)</f>
        <v>0</v>
      </c>
      <c r="BG393" s="156">
        <f>IF(U393="zákl. přenesená",N393,0)</f>
        <v>0</v>
      </c>
      <c r="BH393" s="156">
        <f>IF(U393="sníž. přenesená",N393,0)</f>
        <v>0</v>
      </c>
      <c r="BI393" s="156">
        <f>IF(U393="nulová",N393,0)</f>
        <v>0</v>
      </c>
      <c r="BJ393" s="25" t="s">
        <v>25</v>
      </c>
      <c r="BK393" s="156">
        <f>ROUND(L393*K393,2)</f>
        <v>0</v>
      </c>
      <c r="BL393" s="25" t="s">
        <v>265</v>
      </c>
      <c r="BM393" s="25" t="s">
        <v>975</v>
      </c>
    </row>
    <row r="394" spans="2:65" s="1" customFormat="1" ht="25.5" customHeight="1">
      <c r="B394" s="49"/>
      <c r="C394" s="276" t="s">
        <v>569</v>
      </c>
      <c r="D394" s="276" t="s">
        <v>292</v>
      </c>
      <c r="E394" s="277" t="s">
        <v>976</v>
      </c>
      <c r="F394" s="278" t="s">
        <v>977</v>
      </c>
      <c r="G394" s="278"/>
      <c r="H394" s="278"/>
      <c r="I394" s="278"/>
      <c r="J394" s="279" t="s">
        <v>194</v>
      </c>
      <c r="K394" s="280">
        <v>62.1</v>
      </c>
      <c r="L394" s="281">
        <v>0</v>
      </c>
      <c r="M394" s="282"/>
      <c r="N394" s="283">
        <f>ROUND(L394*K394,2)</f>
        <v>0</v>
      </c>
      <c r="O394" s="238"/>
      <c r="P394" s="238"/>
      <c r="Q394" s="238"/>
      <c r="R394" s="51"/>
      <c r="T394" s="239" t="s">
        <v>23</v>
      </c>
      <c r="U394" s="59" t="s">
        <v>50</v>
      </c>
      <c r="V394" s="50"/>
      <c r="W394" s="240">
        <f>V394*K394</f>
        <v>0</v>
      </c>
      <c r="X394" s="240">
        <v>0.00017</v>
      </c>
      <c r="Y394" s="240">
        <f>X394*K394</f>
        <v>0.010557</v>
      </c>
      <c r="Z394" s="240">
        <v>0</v>
      </c>
      <c r="AA394" s="241">
        <f>Z394*K394</f>
        <v>0</v>
      </c>
      <c r="AR394" s="25" t="s">
        <v>295</v>
      </c>
      <c r="AT394" s="25" t="s">
        <v>292</v>
      </c>
      <c r="AU394" s="25" t="s">
        <v>95</v>
      </c>
      <c r="AY394" s="25" t="s">
        <v>183</v>
      </c>
      <c r="BE394" s="156">
        <f>IF(U394="základní",N394,0)</f>
        <v>0</v>
      </c>
      <c r="BF394" s="156">
        <f>IF(U394="snížená",N394,0)</f>
        <v>0</v>
      </c>
      <c r="BG394" s="156">
        <f>IF(U394="zákl. přenesená",N394,0)</f>
        <v>0</v>
      </c>
      <c r="BH394" s="156">
        <f>IF(U394="sníž. přenesená",N394,0)</f>
        <v>0</v>
      </c>
      <c r="BI394" s="156">
        <f>IF(U394="nulová",N394,0)</f>
        <v>0</v>
      </c>
      <c r="BJ394" s="25" t="s">
        <v>25</v>
      </c>
      <c r="BK394" s="156">
        <f>ROUND(L394*K394,2)</f>
        <v>0</v>
      </c>
      <c r="BL394" s="25" t="s">
        <v>265</v>
      </c>
      <c r="BM394" s="25" t="s">
        <v>978</v>
      </c>
    </row>
    <row r="395" spans="2:47" s="1" customFormat="1" ht="24" customHeight="1">
      <c r="B395" s="49"/>
      <c r="C395" s="50"/>
      <c r="D395" s="50"/>
      <c r="E395" s="50"/>
      <c r="F395" s="293" t="s">
        <v>979</v>
      </c>
      <c r="G395" s="70"/>
      <c r="H395" s="70"/>
      <c r="I395" s="70"/>
      <c r="J395" s="50"/>
      <c r="K395" s="50"/>
      <c r="L395" s="50"/>
      <c r="M395" s="50"/>
      <c r="N395" s="50"/>
      <c r="O395" s="50"/>
      <c r="P395" s="50"/>
      <c r="Q395" s="50"/>
      <c r="R395" s="51"/>
      <c r="T395" s="202"/>
      <c r="U395" s="50"/>
      <c r="V395" s="50"/>
      <c r="W395" s="50"/>
      <c r="X395" s="50"/>
      <c r="Y395" s="50"/>
      <c r="Z395" s="50"/>
      <c r="AA395" s="103"/>
      <c r="AT395" s="25" t="s">
        <v>664</v>
      </c>
      <c r="AU395" s="25" t="s">
        <v>95</v>
      </c>
    </row>
    <row r="396" spans="2:65" s="1" customFormat="1" ht="25.5" customHeight="1">
      <c r="B396" s="49"/>
      <c r="C396" s="231" t="s">
        <v>573</v>
      </c>
      <c r="D396" s="231" t="s">
        <v>184</v>
      </c>
      <c r="E396" s="232" t="s">
        <v>980</v>
      </c>
      <c r="F396" s="233" t="s">
        <v>981</v>
      </c>
      <c r="G396" s="233"/>
      <c r="H396" s="233"/>
      <c r="I396" s="233"/>
      <c r="J396" s="234" t="s">
        <v>194</v>
      </c>
      <c r="K396" s="235">
        <v>54</v>
      </c>
      <c r="L396" s="236">
        <v>0</v>
      </c>
      <c r="M396" s="237"/>
      <c r="N396" s="238">
        <f>ROUND(L396*K396,2)</f>
        <v>0</v>
      </c>
      <c r="O396" s="238"/>
      <c r="P396" s="238"/>
      <c r="Q396" s="238"/>
      <c r="R396" s="51"/>
      <c r="T396" s="239" t="s">
        <v>23</v>
      </c>
      <c r="U396" s="59" t="s">
        <v>50</v>
      </c>
      <c r="V396" s="50"/>
      <c r="W396" s="240">
        <f>V396*K396</f>
        <v>0</v>
      </c>
      <c r="X396" s="240">
        <v>0</v>
      </c>
      <c r="Y396" s="240">
        <f>X396*K396</f>
        <v>0</v>
      </c>
      <c r="Z396" s="240">
        <v>0</v>
      </c>
      <c r="AA396" s="241">
        <f>Z396*K396</f>
        <v>0</v>
      </c>
      <c r="AR396" s="25" t="s">
        <v>265</v>
      </c>
      <c r="AT396" s="25" t="s">
        <v>184</v>
      </c>
      <c r="AU396" s="25" t="s">
        <v>95</v>
      </c>
      <c r="AY396" s="25" t="s">
        <v>183</v>
      </c>
      <c r="BE396" s="156">
        <f>IF(U396="základní",N396,0)</f>
        <v>0</v>
      </c>
      <c r="BF396" s="156">
        <f>IF(U396="snížená",N396,0)</f>
        <v>0</v>
      </c>
      <c r="BG396" s="156">
        <f>IF(U396="zákl. přenesená",N396,0)</f>
        <v>0</v>
      </c>
      <c r="BH396" s="156">
        <f>IF(U396="sníž. přenesená",N396,0)</f>
        <v>0</v>
      </c>
      <c r="BI396" s="156">
        <f>IF(U396="nulová",N396,0)</f>
        <v>0</v>
      </c>
      <c r="BJ396" s="25" t="s">
        <v>25</v>
      </c>
      <c r="BK396" s="156">
        <f>ROUND(L396*K396,2)</f>
        <v>0</v>
      </c>
      <c r="BL396" s="25" t="s">
        <v>265</v>
      </c>
      <c r="BM396" s="25" t="s">
        <v>982</v>
      </c>
    </row>
    <row r="397" spans="2:51" s="11" customFormat="1" ht="16.5" customHeight="1">
      <c r="B397" s="242"/>
      <c r="C397" s="243"/>
      <c r="D397" s="243"/>
      <c r="E397" s="244" t="s">
        <v>23</v>
      </c>
      <c r="F397" s="245" t="s">
        <v>969</v>
      </c>
      <c r="G397" s="246"/>
      <c r="H397" s="246"/>
      <c r="I397" s="246"/>
      <c r="J397" s="243"/>
      <c r="K397" s="247">
        <v>54</v>
      </c>
      <c r="L397" s="243"/>
      <c r="M397" s="243"/>
      <c r="N397" s="243"/>
      <c r="O397" s="243"/>
      <c r="P397" s="243"/>
      <c r="Q397" s="243"/>
      <c r="R397" s="248"/>
      <c r="T397" s="249"/>
      <c r="U397" s="243"/>
      <c r="V397" s="243"/>
      <c r="W397" s="243"/>
      <c r="X397" s="243"/>
      <c r="Y397" s="243"/>
      <c r="Z397" s="243"/>
      <c r="AA397" s="250"/>
      <c r="AT397" s="251" t="s">
        <v>191</v>
      </c>
      <c r="AU397" s="251" t="s">
        <v>95</v>
      </c>
      <c r="AV397" s="11" t="s">
        <v>95</v>
      </c>
      <c r="AW397" s="11" t="s">
        <v>41</v>
      </c>
      <c r="AX397" s="11" t="s">
        <v>25</v>
      </c>
      <c r="AY397" s="251" t="s">
        <v>183</v>
      </c>
    </row>
    <row r="398" spans="2:65" s="1" customFormat="1" ht="25.5" customHeight="1">
      <c r="B398" s="49"/>
      <c r="C398" s="276" t="s">
        <v>577</v>
      </c>
      <c r="D398" s="276" t="s">
        <v>292</v>
      </c>
      <c r="E398" s="277" t="s">
        <v>983</v>
      </c>
      <c r="F398" s="278" t="s">
        <v>984</v>
      </c>
      <c r="G398" s="278"/>
      <c r="H398" s="278"/>
      <c r="I398" s="278"/>
      <c r="J398" s="279" t="s">
        <v>194</v>
      </c>
      <c r="K398" s="280">
        <v>55.08</v>
      </c>
      <c r="L398" s="281">
        <v>0</v>
      </c>
      <c r="M398" s="282"/>
      <c r="N398" s="283">
        <f>ROUND(L398*K398,2)</f>
        <v>0</v>
      </c>
      <c r="O398" s="238"/>
      <c r="P398" s="238"/>
      <c r="Q398" s="238"/>
      <c r="R398" s="51"/>
      <c r="T398" s="239" t="s">
        <v>23</v>
      </c>
      <c r="U398" s="59" t="s">
        <v>50</v>
      </c>
      <c r="V398" s="50"/>
      <c r="W398" s="240">
        <f>V398*K398</f>
        <v>0</v>
      </c>
      <c r="X398" s="240">
        <v>0.00175</v>
      </c>
      <c r="Y398" s="240">
        <f>X398*K398</f>
        <v>0.09639</v>
      </c>
      <c r="Z398" s="240">
        <v>0</v>
      </c>
      <c r="AA398" s="241">
        <f>Z398*K398</f>
        <v>0</v>
      </c>
      <c r="AR398" s="25" t="s">
        <v>295</v>
      </c>
      <c r="AT398" s="25" t="s">
        <v>292</v>
      </c>
      <c r="AU398" s="25" t="s">
        <v>95</v>
      </c>
      <c r="AY398" s="25" t="s">
        <v>183</v>
      </c>
      <c r="BE398" s="156">
        <f>IF(U398="základní",N398,0)</f>
        <v>0</v>
      </c>
      <c r="BF398" s="156">
        <f>IF(U398="snížená",N398,0)</f>
        <v>0</v>
      </c>
      <c r="BG398" s="156">
        <f>IF(U398="zákl. přenesená",N398,0)</f>
        <v>0</v>
      </c>
      <c r="BH398" s="156">
        <f>IF(U398="sníž. přenesená",N398,0)</f>
        <v>0</v>
      </c>
      <c r="BI398" s="156">
        <f>IF(U398="nulová",N398,0)</f>
        <v>0</v>
      </c>
      <c r="BJ398" s="25" t="s">
        <v>25</v>
      </c>
      <c r="BK398" s="156">
        <f>ROUND(L398*K398,2)</f>
        <v>0</v>
      </c>
      <c r="BL398" s="25" t="s">
        <v>265</v>
      </c>
      <c r="BM398" s="25" t="s">
        <v>985</v>
      </c>
    </row>
    <row r="399" spans="2:65" s="1" customFormat="1" ht="25.5" customHeight="1">
      <c r="B399" s="49"/>
      <c r="C399" s="231" t="s">
        <v>581</v>
      </c>
      <c r="D399" s="231" t="s">
        <v>184</v>
      </c>
      <c r="E399" s="232" t="s">
        <v>986</v>
      </c>
      <c r="F399" s="233" t="s">
        <v>987</v>
      </c>
      <c r="G399" s="233"/>
      <c r="H399" s="233"/>
      <c r="I399" s="233"/>
      <c r="J399" s="234" t="s">
        <v>354</v>
      </c>
      <c r="K399" s="235">
        <v>2</v>
      </c>
      <c r="L399" s="236">
        <v>0</v>
      </c>
      <c r="M399" s="237"/>
      <c r="N399" s="238">
        <f>ROUND(L399*K399,2)</f>
        <v>0</v>
      </c>
      <c r="O399" s="238"/>
      <c r="P399" s="238"/>
      <c r="Q399" s="238"/>
      <c r="R399" s="51"/>
      <c r="T399" s="239" t="s">
        <v>23</v>
      </c>
      <c r="U399" s="59" t="s">
        <v>50</v>
      </c>
      <c r="V399" s="50"/>
      <c r="W399" s="240">
        <f>V399*K399</f>
        <v>0</v>
      </c>
      <c r="X399" s="240">
        <v>0.00022</v>
      </c>
      <c r="Y399" s="240">
        <f>X399*K399</f>
        <v>0.00044</v>
      </c>
      <c r="Z399" s="240">
        <v>0</v>
      </c>
      <c r="AA399" s="241">
        <f>Z399*K399</f>
        <v>0</v>
      </c>
      <c r="AR399" s="25" t="s">
        <v>265</v>
      </c>
      <c r="AT399" s="25" t="s">
        <v>184</v>
      </c>
      <c r="AU399" s="25" t="s">
        <v>95</v>
      </c>
      <c r="AY399" s="25" t="s">
        <v>183</v>
      </c>
      <c r="BE399" s="156">
        <f>IF(U399="základní",N399,0)</f>
        <v>0</v>
      </c>
      <c r="BF399" s="156">
        <f>IF(U399="snížená",N399,0)</f>
        <v>0</v>
      </c>
      <c r="BG399" s="156">
        <f>IF(U399="zákl. přenesená",N399,0)</f>
        <v>0</v>
      </c>
      <c r="BH399" s="156">
        <f>IF(U399="sníž. přenesená",N399,0)</f>
        <v>0</v>
      </c>
      <c r="BI399" s="156">
        <f>IF(U399="nulová",N399,0)</f>
        <v>0</v>
      </c>
      <c r="BJ399" s="25" t="s">
        <v>25</v>
      </c>
      <c r="BK399" s="156">
        <f>ROUND(L399*K399,2)</f>
        <v>0</v>
      </c>
      <c r="BL399" s="25" t="s">
        <v>265</v>
      </c>
      <c r="BM399" s="25" t="s">
        <v>988</v>
      </c>
    </row>
    <row r="400" spans="2:65" s="1" customFormat="1" ht="25.5" customHeight="1">
      <c r="B400" s="49"/>
      <c r="C400" s="276" t="s">
        <v>585</v>
      </c>
      <c r="D400" s="276" t="s">
        <v>292</v>
      </c>
      <c r="E400" s="277" t="s">
        <v>989</v>
      </c>
      <c r="F400" s="278" t="s">
        <v>990</v>
      </c>
      <c r="G400" s="278"/>
      <c r="H400" s="278"/>
      <c r="I400" s="278"/>
      <c r="J400" s="279" t="s">
        <v>354</v>
      </c>
      <c r="K400" s="280">
        <v>1</v>
      </c>
      <c r="L400" s="281">
        <v>0</v>
      </c>
      <c r="M400" s="282"/>
      <c r="N400" s="283">
        <f>ROUND(L400*K400,2)</f>
        <v>0</v>
      </c>
      <c r="O400" s="238"/>
      <c r="P400" s="238"/>
      <c r="Q400" s="238"/>
      <c r="R400" s="51"/>
      <c r="T400" s="239" t="s">
        <v>23</v>
      </c>
      <c r="U400" s="59" t="s">
        <v>50</v>
      </c>
      <c r="V400" s="50"/>
      <c r="W400" s="240">
        <f>V400*K400</f>
        <v>0</v>
      </c>
      <c r="X400" s="240">
        <v>0.02064</v>
      </c>
      <c r="Y400" s="240">
        <f>X400*K400</f>
        <v>0.02064</v>
      </c>
      <c r="Z400" s="240">
        <v>0</v>
      </c>
      <c r="AA400" s="241">
        <f>Z400*K400</f>
        <v>0</v>
      </c>
      <c r="AR400" s="25" t="s">
        <v>295</v>
      </c>
      <c r="AT400" s="25" t="s">
        <v>292</v>
      </c>
      <c r="AU400" s="25" t="s">
        <v>95</v>
      </c>
      <c r="AY400" s="25" t="s">
        <v>183</v>
      </c>
      <c r="BE400" s="156">
        <f>IF(U400="základní",N400,0)</f>
        <v>0</v>
      </c>
      <c r="BF400" s="156">
        <f>IF(U400="snížená",N400,0)</f>
        <v>0</v>
      </c>
      <c r="BG400" s="156">
        <f>IF(U400="zákl. přenesená",N400,0)</f>
        <v>0</v>
      </c>
      <c r="BH400" s="156">
        <f>IF(U400="sníž. přenesená",N400,0)</f>
        <v>0</v>
      </c>
      <c r="BI400" s="156">
        <f>IF(U400="nulová",N400,0)</f>
        <v>0</v>
      </c>
      <c r="BJ400" s="25" t="s">
        <v>25</v>
      </c>
      <c r="BK400" s="156">
        <f>ROUND(L400*K400,2)</f>
        <v>0</v>
      </c>
      <c r="BL400" s="25" t="s">
        <v>265</v>
      </c>
      <c r="BM400" s="25" t="s">
        <v>991</v>
      </c>
    </row>
    <row r="401" spans="2:51" s="12" customFormat="1" ht="16.5" customHeight="1">
      <c r="B401" s="252"/>
      <c r="C401" s="253"/>
      <c r="D401" s="253"/>
      <c r="E401" s="254" t="s">
        <v>23</v>
      </c>
      <c r="F401" s="255" t="s">
        <v>992</v>
      </c>
      <c r="G401" s="256"/>
      <c r="H401" s="256"/>
      <c r="I401" s="256"/>
      <c r="J401" s="253"/>
      <c r="K401" s="254" t="s">
        <v>23</v>
      </c>
      <c r="L401" s="253"/>
      <c r="M401" s="253"/>
      <c r="N401" s="253"/>
      <c r="O401" s="253"/>
      <c r="P401" s="253"/>
      <c r="Q401" s="253"/>
      <c r="R401" s="257"/>
      <c r="T401" s="258"/>
      <c r="U401" s="253"/>
      <c r="V401" s="253"/>
      <c r="W401" s="253"/>
      <c r="X401" s="253"/>
      <c r="Y401" s="253"/>
      <c r="Z401" s="253"/>
      <c r="AA401" s="259"/>
      <c r="AT401" s="260" t="s">
        <v>191</v>
      </c>
      <c r="AU401" s="260" t="s">
        <v>95</v>
      </c>
      <c r="AV401" s="12" t="s">
        <v>25</v>
      </c>
      <c r="AW401" s="12" t="s">
        <v>41</v>
      </c>
      <c r="AX401" s="12" t="s">
        <v>85</v>
      </c>
      <c r="AY401" s="260" t="s">
        <v>183</v>
      </c>
    </row>
    <row r="402" spans="2:51" s="11" customFormat="1" ht="16.5" customHeight="1">
      <c r="B402" s="242"/>
      <c r="C402" s="243"/>
      <c r="D402" s="243"/>
      <c r="E402" s="244" t="s">
        <v>23</v>
      </c>
      <c r="F402" s="261" t="s">
        <v>25</v>
      </c>
      <c r="G402" s="243"/>
      <c r="H402" s="243"/>
      <c r="I402" s="243"/>
      <c r="J402" s="243"/>
      <c r="K402" s="247">
        <v>1</v>
      </c>
      <c r="L402" s="243"/>
      <c r="M402" s="243"/>
      <c r="N402" s="243"/>
      <c r="O402" s="243"/>
      <c r="P402" s="243"/>
      <c r="Q402" s="243"/>
      <c r="R402" s="248"/>
      <c r="T402" s="249"/>
      <c r="U402" s="243"/>
      <c r="V402" s="243"/>
      <c r="W402" s="243"/>
      <c r="X402" s="243"/>
      <c r="Y402" s="243"/>
      <c r="Z402" s="243"/>
      <c r="AA402" s="250"/>
      <c r="AT402" s="251" t="s">
        <v>191</v>
      </c>
      <c r="AU402" s="251" t="s">
        <v>95</v>
      </c>
      <c r="AV402" s="11" t="s">
        <v>95</v>
      </c>
      <c r="AW402" s="11" t="s">
        <v>41</v>
      </c>
      <c r="AX402" s="11" t="s">
        <v>25</v>
      </c>
      <c r="AY402" s="251" t="s">
        <v>183</v>
      </c>
    </row>
    <row r="403" spans="2:65" s="1" customFormat="1" ht="25.5" customHeight="1">
      <c r="B403" s="49"/>
      <c r="C403" s="276" t="s">
        <v>590</v>
      </c>
      <c r="D403" s="276" t="s">
        <v>292</v>
      </c>
      <c r="E403" s="277" t="s">
        <v>993</v>
      </c>
      <c r="F403" s="278" t="s">
        <v>994</v>
      </c>
      <c r="G403" s="278"/>
      <c r="H403" s="278"/>
      <c r="I403" s="278"/>
      <c r="J403" s="279" t="s">
        <v>354</v>
      </c>
      <c r="K403" s="280">
        <v>1</v>
      </c>
      <c r="L403" s="281">
        <v>0</v>
      </c>
      <c r="M403" s="282"/>
      <c r="N403" s="283">
        <f>ROUND(L403*K403,2)</f>
        <v>0</v>
      </c>
      <c r="O403" s="238"/>
      <c r="P403" s="238"/>
      <c r="Q403" s="238"/>
      <c r="R403" s="51"/>
      <c r="T403" s="239" t="s">
        <v>23</v>
      </c>
      <c r="U403" s="59" t="s">
        <v>50</v>
      </c>
      <c r="V403" s="50"/>
      <c r="W403" s="240">
        <f>V403*K403</f>
        <v>0</v>
      </c>
      <c r="X403" s="240">
        <v>0.0241</v>
      </c>
      <c r="Y403" s="240">
        <f>X403*K403</f>
        <v>0.0241</v>
      </c>
      <c r="Z403" s="240">
        <v>0</v>
      </c>
      <c r="AA403" s="241">
        <f>Z403*K403</f>
        <v>0</v>
      </c>
      <c r="AR403" s="25" t="s">
        <v>295</v>
      </c>
      <c r="AT403" s="25" t="s">
        <v>292</v>
      </c>
      <c r="AU403" s="25" t="s">
        <v>95</v>
      </c>
      <c r="AY403" s="25" t="s">
        <v>183</v>
      </c>
      <c r="BE403" s="156">
        <f>IF(U403="základní",N403,0)</f>
        <v>0</v>
      </c>
      <c r="BF403" s="156">
        <f>IF(U403="snížená",N403,0)</f>
        <v>0</v>
      </c>
      <c r="BG403" s="156">
        <f>IF(U403="zákl. přenesená",N403,0)</f>
        <v>0</v>
      </c>
      <c r="BH403" s="156">
        <f>IF(U403="sníž. přenesená",N403,0)</f>
        <v>0</v>
      </c>
      <c r="BI403" s="156">
        <f>IF(U403="nulová",N403,0)</f>
        <v>0</v>
      </c>
      <c r="BJ403" s="25" t="s">
        <v>25</v>
      </c>
      <c r="BK403" s="156">
        <f>ROUND(L403*K403,2)</f>
        <v>0</v>
      </c>
      <c r="BL403" s="25" t="s">
        <v>265</v>
      </c>
      <c r="BM403" s="25" t="s">
        <v>995</v>
      </c>
    </row>
    <row r="404" spans="2:51" s="12" customFormat="1" ht="16.5" customHeight="1">
      <c r="B404" s="252"/>
      <c r="C404" s="253"/>
      <c r="D404" s="253"/>
      <c r="E404" s="254" t="s">
        <v>23</v>
      </c>
      <c r="F404" s="255" t="s">
        <v>996</v>
      </c>
      <c r="G404" s="256"/>
      <c r="H404" s="256"/>
      <c r="I404" s="256"/>
      <c r="J404" s="253"/>
      <c r="K404" s="254" t="s">
        <v>23</v>
      </c>
      <c r="L404" s="253"/>
      <c r="M404" s="253"/>
      <c r="N404" s="253"/>
      <c r="O404" s="253"/>
      <c r="P404" s="253"/>
      <c r="Q404" s="253"/>
      <c r="R404" s="257"/>
      <c r="T404" s="258"/>
      <c r="U404" s="253"/>
      <c r="V404" s="253"/>
      <c r="W404" s="253"/>
      <c r="X404" s="253"/>
      <c r="Y404" s="253"/>
      <c r="Z404" s="253"/>
      <c r="AA404" s="259"/>
      <c r="AT404" s="260" t="s">
        <v>191</v>
      </c>
      <c r="AU404" s="260" t="s">
        <v>95</v>
      </c>
      <c r="AV404" s="12" t="s">
        <v>25</v>
      </c>
      <c r="AW404" s="12" t="s">
        <v>41</v>
      </c>
      <c r="AX404" s="12" t="s">
        <v>85</v>
      </c>
      <c r="AY404" s="260" t="s">
        <v>183</v>
      </c>
    </row>
    <row r="405" spans="2:51" s="11" customFormat="1" ht="16.5" customHeight="1">
      <c r="B405" s="242"/>
      <c r="C405" s="243"/>
      <c r="D405" s="243"/>
      <c r="E405" s="244" t="s">
        <v>23</v>
      </c>
      <c r="F405" s="261" t="s">
        <v>25</v>
      </c>
      <c r="G405" s="243"/>
      <c r="H405" s="243"/>
      <c r="I405" s="243"/>
      <c r="J405" s="243"/>
      <c r="K405" s="247">
        <v>1</v>
      </c>
      <c r="L405" s="243"/>
      <c r="M405" s="243"/>
      <c r="N405" s="243"/>
      <c r="O405" s="243"/>
      <c r="P405" s="243"/>
      <c r="Q405" s="243"/>
      <c r="R405" s="248"/>
      <c r="T405" s="249"/>
      <c r="U405" s="243"/>
      <c r="V405" s="243"/>
      <c r="W405" s="243"/>
      <c r="X405" s="243"/>
      <c r="Y405" s="243"/>
      <c r="Z405" s="243"/>
      <c r="AA405" s="250"/>
      <c r="AT405" s="251" t="s">
        <v>191</v>
      </c>
      <c r="AU405" s="251" t="s">
        <v>95</v>
      </c>
      <c r="AV405" s="11" t="s">
        <v>95</v>
      </c>
      <c r="AW405" s="11" t="s">
        <v>41</v>
      </c>
      <c r="AX405" s="11" t="s">
        <v>25</v>
      </c>
      <c r="AY405" s="251" t="s">
        <v>183</v>
      </c>
    </row>
    <row r="406" spans="2:65" s="1" customFormat="1" ht="25.5" customHeight="1">
      <c r="B406" s="49"/>
      <c r="C406" s="231" t="s">
        <v>594</v>
      </c>
      <c r="D406" s="231" t="s">
        <v>184</v>
      </c>
      <c r="E406" s="232" t="s">
        <v>997</v>
      </c>
      <c r="F406" s="233" t="s">
        <v>998</v>
      </c>
      <c r="G406" s="233"/>
      <c r="H406" s="233"/>
      <c r="I406" s="233"/>
      <c r="J406" s="234" t="s">
        <v>202</v>
      </c>
      <c r="K406" s="235">
        <v>1.396</v>
      </c>
      <c r="L406" s="236">
        <v>0</v>
      </c>
      <c r="M406" s="237"/>
      <c r="N406" s="238">
        <f>ROUND(L406*K406,2)</f>
        <v>0</v>
      </c>
      <c r="O406" s="238"/>
      <c r="P406" s="238"/>
      <c r="Q406" s="238"/>
      <c r="R406" s="51"/>
      <c r="T406" s="239" t="s">
        <v>23</v>
      </c>
      <c r="U406" s="59" t="s">
        <v>50</v>
      </c>
      <c r="V406" s="50"/>
      <c r="W406" s="240">
        <f>V406*K406</f>
        <v>0</v>
      </c>
      <c r="X406" s="240">
        <v>0</v>
      </c>
      <c r="Y406" s="240">
        <f>X406*K406</f>
        <v>0</v>
      </c>
      <c r="Z406" s="240">
        <v>0</v>
      </c>
      <c r="AA406" s="241">
        <f>Z406*K406</f>
        <v>0</v>
      </c>
      <c r="AR406" s="25" t="s">
        <v>265</v>
      </c>
      <c r="AT406" s="25" t="s">
        <v>184</v>
      </c>
      <c r="AU406" s="25" t="s">
        <v>95</v>
      </c>
      <c r="AY406" s="25" t="s">
        <v>183</v>
      </c>
      <c r="BE406" s="156">
        <f>IF(U406="základní",N406,0)</f>
        <v>0</v>
      </c>
      <c r="BF406" s="156">
        <f>IF(U406="snížená",N406,0)</f>
        <v>0</v>
      </c>
      <c r="BG406" s="156">
        <f>IF(U406="zákl. přenesená",N406,0)</f>
        <v>0</v>
      </c>
      <c r="BH406" s="156">
        <f>IF(U406="sníž. přenesená",N406,0)</f>
        <v>0</v>
      </c>
      <c r="BI406" s="156">
        <f>IF(U406="nulová",N406,0)</f>
        <v>0</v>
      </c>
      <c r="BJ406" s="25" t="s">
        <v>25</v>
      </c>
      <c r="BK406" s="156">
        <f>ROUND(L406*K406,2)</f>
        <v>0</v>
      </c>
      <c r="BL406" s="25" t="s">
        <v>265</v>
      </c>
      <c r="BM406" s="25" t="s">
        <v>999</v>
      </c>
    </row>
    <row r="407" spans="2:65" s="1" customFormat="1" ht="25.5" customHeight="1">
      <c r="B407" s="49"/>
      <c r="C407" s="231" t="s">
        <v>599</v>
      </c>
      <c r="D407" s="231" t="s">
        <v>184</v>
      </c>
      <c r="E407" s="232" t="s">
        <v>1000</v>
      </c>
      <c r="F407" s="233" t="s">
        <v>1001</v>
      </c>
      <c r="G407" s="233"/>
      <c r="H407" s="233"/>
      <c r="I407" s="233"/>
      <c r="J407" s="234" t="s">
        <v>202</v>
      </c>
      <c r="K407" s="235">
        <v>1.396</v>
      </c>
      <c r="L407" s="236">
        <v>0</v>
      </c>
      <c r="M407" s="237"/>
      <c r="N407" s="238">
        <f>ROUND(L407*K407,2)</f>
        <v>0</v>
      </c>
      <c r="O407" s="238"/>
      <c r="P407" s="238"/>
      <c r="Q407" s="238"/>
      <c r="R407" s="51"/>
      <c r="T407" s="239" t="s">
        <v>23</v>
      </c>
      <c r="U407" s="59" t="s">
        <v>50</v>
      </c>
      <c r="V407" s="50"/>
      <c r="W407" s="240">
        <f>V407*K407</f>
        <v>0</v>
      </c>
      <c r="X407" s="240">
        <v>0</v>
      </c>
      <c r="Y407" s="240">
        <f>X407*K407</f>
        <v>0</v>
      </c>
      <c r="Z407" s="240">
        <v>0</v>
      </c>
      <c r="AA407" s="241">
        <f>Z407*K407</f>
        <v>0</v>
      </c>
      <c r="AR407" s="25" t="s">
        <v>265</v>
      </c>
      <c r="AT407" s="25" t="s">
        <v>184</v>
      </c>
      <c r="AU407" s="25" t="s">
        <v>95</v>
      </c>
      <c r="AY407" s="25" t="s">
        <v>183</v>
      </c>
      <c r="BE407" s="156">
        <f>IF(U407="základní",N407,0)</f>
        <v>0</v>
      </c>
      <c r="BF407" s="156">
        <f>IF(U407="snížená",N407,0)</f>
        <v>0</v>
      </c>
      <c r="BG407" s="156">
        <f>IF(U407="zákl. přenesená",N407,0)</f>
        <v>0</v>
      </c>
      <c r="BH407" s="156">
        <f>IF(U407="sníž. přenesená",N407,0)</f>
        <v>0</v>
      </c>
      <c r="BI407" s="156">
        <f>IF(U407="nulová",N407,0)</f>
        <v>0</v>
      </c>
      <c r="BJ407" s="25" t="s">
        <v>25</v>
      </c>
      <c r="BK407" s="156">
        <f>ROUND(L407*K407,2)</f>
        <v>0</v>
      </c>
      <c r="BL407" s="25" t="s">
        <v>265</v>
      </c>
      <c r="BM407" s="25" t="s">
        <v>1002</v>
      </c>
    </row>
    <row r="408" spans="2:63" s="10" customFormat="1" ht="29.85" customHeight="1">
      <c r="B408" s="218"/>
      <c r="C408" s="219"/>
      <c r="D408" s="228" t="s">
        <v>157</v>
      </c>
      <c r="E408" s="228"/>
      <c r="F408" s="228"/>
      <c r="G408" s="228"/>
      <c r="H408" s="228"/>
      <c r="I408" s="228"/>
      <c r="J408" s="228"/>
      <c r="K408" s="228"/>
      <c r="L408" s="228"/>
      <c r="M408" s="228"/>
      <c r="N408" s="271">
        <f>BK408</f>
        <v>0</v>
      </c>
      <c r="O408" s="272"/>
      <c r="P408" s="272"/>
      <c r="Q408" s="272"/>
      <c r="R408" s="221"/>
      <c r="T408" s="222"/>
      <c r="U408" s="219"/>
      <c r="V408" s="219"/>
      <c r="W408" s="223">
        <f>SUM(W409:W454)</f>
        <v>0</v>
      </c>
      <c r="X408" s="219"/>
      <c r="Y408" s="223">
        <f>SUM(Y409:Y454)</f>
        <v>0.49785</v>
      </c>
      <c r="Z408" s="219"/>
      <c r="AA408" s="224">
        <f>SUM(AA409:AA454)</f>
        <v>0</v>
      </c>
      <c r="AR408" s="225" t="s">
        <v>95</v>
      </c>
      <c r="AT408" s="226" t="s">
        <v>84</v>
      </c>
      <c r="AU408" s="226" t="s">
        <v>25</v>
      </c>
      <c r="AY408" s="225" t="s">
        <v>183</v>
      </c>
      <c r="BK408" s="227">
        <f>SUM(BK409:BK454)</f>
        <v>0</v>
      </c>
    </row>
    <row r="409" spans="2:65" s="1" customFormat="1" ht="38.25" customHeight="1">
      <c r="B409" s="49"/>
      <c r="C409" s="231" t="s">
        <v>603</v>
      </c>
      <c r="D409" s="231" t="s">
        <v>184</v>
      </c>
      <c r="E409" s="232" t="s">
        <v>618</v>
      </c>
      <c r="F409" s="233" t="s">
        <v>619</v>
      </c>
      <c r="G409" s="233"/>
      <c r="H409" s="233"/>
      <c r="I409" s="233"/>
      <c r="J409" s="234" t="s">
        <v>194</v>
      </c>
      <c r="K409" s="235">
        <v>12.5</v>
      </c>
      <c r="L409" s="236">
        <v>0</v>
      </c>
      <c r="M409" s="237"/>
      <c r="N409" s="238">
        <f>ROUND(L409*K409,2)</f>
        <v>0</v>
      </c>
      <c r="O409" s="238"/>
      <c r="P409" s="238"/>
      <c r="Q409" s="238"/>
      <c r="R409" s="51"/>
      <c r="T409" s="239" t="s">
        <v>23</v>
      </c>
      <c r="U409" s="59" t="s">
        <v>50</v>
      </c>
      <c r="V409" s="50"/>
      <c r="W409" s="240">
        <f>V409*K409</f>
        <v>0</v>
      </c>
      <c r="X409" s="240">
        <v>0.00026</v>
      </c>
      <c r="Y409" s="240">
        <f>X409*K409</f>
        <v>0.00325</v>
      </c>
      <c r="Z409" s="240">
        <v>0</v>
      </c>
      <c r="AA409" s="241">
        <f>Z409*K409</f>
        <v>0</v>
      </c>
      <c r="AR409" s="25" t="s">
        <v>265</v>
      </c>
      <c r="AT409" s="25" t="s">
        <v>184</v>
      </c>
      <c r="AU409" s="25" t="s">
        <v>95</v>
      </c>
      <c r="AY409" s="25" t="s">
        <v>183</v>
      </c>
      <c r="BE409" s="156">
        <f>IF(U409="základní",N409,0)</f>
        <v>0</v>
      </c>
      <c r="BF409" s="156">
        <f>IF(U409="snížená",N409,0)</f>
        <v>0</v>
      </c>
      <c r="BG409" s="156">
        <f>IF(U409="zákl. přenesená",N409,0)</f>
        <v>0</v>
      </c>
      <c r="BH409" s="156">
        <f>IF(U409="sníž. přenesená",N409,0)</f>
        <v>0</v>
      </c>
      <c r="BI409" s="156">
        <f>IF(U409="nulová",N409,0)</f>
        <v>0</v>
      </c>
      <c r="BJ409" s="25" t="s">
        <v>25</v>
      </c>
      <c r="BK409" s="156">
        <f>ROUND(L409*K409,2)</f>
        <v>0</v>
      </c>
      <c r="BL409" s="25" t="s">
        <v>265</v>
      </c>
      <c r="BM409" s="25" t="s">
        <v>1003</v>
      </c>
    </row>
    <row r="410" spans="2:51" s="11" customFormat="1" ht="16.5" customHeight="1">
      <c r="B410" s="242"/>
      <c r="C410" s="243"/>
      <c r="D410" s="243"/>
      <c r="E410" s="244" t="s">
        <v>23</v>
      </c>
      <c r="F410" s="245" t="s">
        <v>1004</v>
      </c>
      <c r="G410" s="246"/>
      <c r="H410" s="246"/>
      <c r="I410" s="246"/>
      <c r="J410" s="243"/>
      <c r="K410" s="247">
        <v>12.5</v>
      </c>
      <c r="L410" s="243"/>
      <c r="M410" s="243"/>
      <c r="N410" s="243"/>
      <c r="O410" s="243"/>
      <c r="P410" s="243"/>
      <c r="Q410" s="243"/>
      <c r="R410" s="248"/>
      <c r="T410" s="249"/>
      <c r="U410" s="243"/>
      <c r="V410" s="243"/>
      <c r="W410" s="243"/>
      <c r="X410" s="243"/>
      <c r="Y410" s="243"/>
      <c r="Z410" s="243"/>
      <c r="AA410" s="250"/>
      <c r="AT410" s="251" t="s">
        <v>191</v>
      </c>
      <c r="AU410" s="251" t="s">
        <v>95</v>
      </c>
      <c r="AV410" s="11" t="s">
        <v>95</v>
      </c>
      <c r="AW410" s="11" t="s">
        <v>41</v>
      </c>
      <c r="AX410" s="11" t="s">
        <v>25</v>
      </c>
      <c r="AY410" s="251" t="s">
        <v>183</v>
      </c>
    </row>
    <row r="411" spans="2:65" s="1" customFormat="1" ht="38.25" customHeight="1">
      <c r="B411" s="49"/>
      <c r="C411" s="276" t="s">
        <v>607</v>
      </c>
      <c r="D411" s="276" t="s">
        <v>292</v>
      </c>
      <c r="E411" s="277" t="s">
        <v>628</v>
      </c>
      <c r="F411" s="278" t="s">
        <v>629</v>
      </c>
      <c r="G411" s="278"/>
      <c r="H411" s="278"/>
      <c r="I411" s="278"/>
      <c r="J411" s="279" t="s">
        <v>354</v>
      </c>
      <c r="K411" s="280">
        <v>5</v>
      </c>
      <c r="L411" s="281">
        <v>0</v>
      </c>
      <c r="M411" s="282"/>
      <c r="N411" s="283">
        <f>ROUND(L411*K411,2)</f>
        <v>0</v>
      </c>
      <c r="O411" s="238"/>
      <c r="P411" s="238"/>
      <c r="Q411" s="238"/>
      <c r="R411" s="51"/>
      <c r="T411" s="239" t="s">
        <v>23</v>
      </c>
      <c r="U411" s="59" t="s">
        <v>50</v>
      </c>
      <c r="V411" s="50"/>
      <c r="W411" s="240">
        <f>V411*K411</f>
        <v>0</v>
      </c>
      <c r="X411" s="240">
        <v>0.062</v>
      </c>
      <c r="Y411" s="240">
        <f>X411*K411</f>
        <v>0.31</v>
      </c>
      <c r="Z411" s="240">
        <v>0</v>
      </c>
      <c r="AA411" s="241">
        <f>Z411*K411</f>
        <v>0</v>
      </c>
      <c r="AR411" s="25" t="s">
        <v>295</v>
      </c>
      <c r="AT411" s="25" t="s">
        <v>292</v>
      </c>
      <c r="AU411" s="25" t="s">
        <v>95</v>
      </c>
      <c r="AY411" s="25" t="s">
        <v>183</v>
      </c>
      <c r="BE411" s="156">
        <f>IF(U411="základní",N411,0)</f>
        <v>0</v>
      </c>
      <c r="BF411" s="156">
        <f>IF(U411="snížená",N411,0)</f>
        <v>0</v>
      </c>
      <c r="BG411" s="156">
        <f>IF(U411="zákl. přenesená",N411,0)</f>
        <v>0</v>
      </c>
      <c r="BH411" s="156">
        <f>IF(U411="sníž. přenesená",N411,0)</f>
        <v>0</v>
      </c>
      <c r="BI411" s="156">
        <f>IF(U411="nulová",N411,0)</f>
        <v>0</v>
      </c>
      <c r="BJ411" s="25" t="s">
        <v>25</v>
      </c>
      <c r="BK411" s="156">
        <f>ROUND(L411*K411,2)</f>
        <v>0</v>
      </c>
      <c r="BL411" s="25" t="s">
        <v>265</v>
      </c>
      <c r="BM411" s="25" t="s">
        <v>1005</v>
      </c>
    </row>
    <row r="412" spans="2:65" s="1" customFormat="1" ht="38.25" customHeight="1">
      <c r="B412" s="49"/>
      <c r="C412" s="231" t="s">
        <v>613</v>
      </c>
      <c r="D412" s="231" t="s">
        <v>184</v>
      </c>
      <c r="E412" s="232" t="s">
        <v>1006</v>
      </c>
      <c r="F412" s="233" t="s">
        <v>1007</v>
      </c>
      <c r="G412" s="233"/>
      <c r="H412" s="233"/>
      <c r="I412" s="233"/>
      <c r="J412" s="234" t="s">
        <v>354</v>
      </c>
      <c r="K412" s="235">
        <v>2</v>
      </c>
      <c r="L412" s="236">
        <v>0</v>
      </c>
      <c r="M412" s="237"/>
      <c r="N412" s="238">
        <f>ROUND(L412*K412,2)</f>
        <v>0</v>
      </c>
      <c r="O412" s="238"/>
      <c r="P412" s="238"/>
      <c r="Q412" s="238"/>
      <c r="R412" s="51"/>
      <c r="T412" s="239" t="s">
        <v>23</v>
      </c>
      <c r="U412" s="59" t="s">
        <v>50</v>
      </c>
      <c r="V412" s="50"/>
      <c r="W412" s="240">
        <f>V412*K412</f>
        <v>0</v>
      </c>
      <c r="X412" s="240">
        <v>0</v>
      </c>
      <c r="Y412" s="240">
        <f>X412*K412</f>
        <v>0</v>
      </c>
      <c r="Z412" s="240">
        <v>0</v>
      </c>
      <c r="AA412" s="241">
        <f>Z412*K412</f>
        <v>0</v>
      </c>
      <c r="AR412" s="25" t="s">
        <v>265</v>
      </c>
      <c r="AT412" s="25" t="s">
        <v>184</v>
      </c>
      <c r="AU412" s="25" t="s">
        <v>95</v>
      </c>
      <c r="AY412" s="25" t="s">
        <v>183</v>
      </c>
      <c r="BE412" s="156">
        <f>IF(U412="základní",N412,0)</f>
        <v>0</v>
      </c>
      <c r="BF412" s="156">
        <f>IF(U412="snížená",N412,0)</f>
        <v>0</v>
      </c>
      <c r="BG412" s="156">
        <f>IF(U412="zákl. přenesená",N412,0)</f>
        <v>0</v>
      </c>
      <c r="BH412" s="156">
        <f>IF(U412="sníž. přenesená",N412,0)</f>
        <v>0</v>
      </c>
      <c r="BI412" s="156">
        <f>IF(U412="nulová",N412,0)</f>
        <v>0</v>
      </c>
      <c r="BJ412" s="25" t="s">
        <v>25</v>
      </c>
      <c r="BK412" s="156">
        <f>ROUND(L412*K412,2)</f>
        <v>0</v>
      </c>
      <c r="BL412" s="25" t="s">
        <v>265</v>
      </c>
      <c r="BM412" s="25" t="s">
        <v>1008</v>
      </c>
    </row>
    <row r="413" spans="2:65" s="1" customFormat="1" ht="38.25" customHeight="1">
      <c r="B413" s="49"/>
      <c r="C413" s="276" t="s">
        <v>617</v>
      </c>
      <c r="D413" s="276" t="s">
        <v>292</v>
      </c>
      <c r="E413" s="277" t="s">
        <v>1009</v>
      </c>
      <c r="F413" s="278" t="s">
        <v>1010</v>
      </c>
      <c r="G413" s="278"/>
      <c r="H413" s="278"/>
      <c r="I413" s="278"/>
      <c r="J413" s="279" t="s">
        <v>354</v>
      </c>
      <c r="K413" s="280">
        <v>1</v>
      </c>
      <c r="L413" s="281">
        <v>0</v>
      </c>
      <c r="M413" s="282"/>
      <c r="N413" s="283">
        <f>ROUND(L413*K413,2)</f>
        <v>0</v>
      </c>
      <c r="O413" s="238"/>
      <c r="P413" s="238"/>
      <c r="Q413" s="238"/>
      <c r="R413" s="51"/>
      <c r="T413" s="239" t="s">
        <v>23</v>
      </c>
      <c r="U413" s="59" t="s">
        <v>50</v>
      </c>
      <c r="V413" s="50"/>
      <c r="W413" s="240">
        <f>V413*K413</f>
        <v>0</v>
      </c>
      <c r="X413" s="240">
        <v>0.015</v>
      </c>
      <c r="Y413" s="240">
        <f>X413*K413</f>
        <v>0.015</v>
      </c>
      <c r="Z413" s="240">
        <v>0</v>
      </c>
      <c r="AA413" s="241">
        <f>Z413*K413</f>
        <v>0</v>
      </c>
      <c r="AR413" s="25" t="s">
        <v>295</v>
      </c>
      <c r="AT413" s="25" t="s">
        <v>292</v>
      </c>
      <c r="AU413" s="25" t="s">
        <v>95</v>
      </c>
      <c r="AY413" s="25" t="s">
        <v>183</v>
      </c>
      <c r="BE413" s="156">
        <f>IF(U413="základní",N413,0)</f>
        <v>0</v>
      </c>
      <c r="BF413" s="156">
        <f>IF(U413="snížená",N413,0)</f>
        <v>0</v>
      </c>
      <c r="BG413" s="156">
        <f>IF(U413="zákl. přenesená",N413,0)</f>
        <v>0</v>
      </c>
      <c r="BH413" s="156">
        <f>IF(U413="sníž. přenesená",N413,0)</f>
        <v>0</v>
      </c>
      <c r="BI413" s="156">
        <f>IF(U413="nulová",N413,0)</f>
        <v>0</v>
      </c>
      <c r="BJ413" s="25" t="s">
        <v>25</v>
      </c>
      <c r="BK413" s="156">
        <f>ROUND(L413*K413,2)</f>
        <v>0</v>
      </c>
      <c r="BL413" s="25" t="s">
        <v>265</v>
      </c>
      <c r="BM413" s="25" t="s">
        <v>1011</v>
      </c>
    </row>
    <row r="414" spans="2:65" s="1" customFormat="1" ht="38.25" customHeight="1">
      <c r="B414" s="49"/>
      <c r="C414" s="276" t="s">
        <v>623</v>
      </c>
      <c r="D414" s="276" t="s">
        <v>292</v>
      </c>
      <c r="E414" s="277" t="s">
        <v>1012</v>
      </c>
      <c r="F414" s="278" t="s">
        <v>1013</v>
      </c>
      <c r="G414" s="278"/>
      <c r="H414" s="278"/>
      <c r="I414" s="278"/>
      <c r="J414" s="279" t="s">
        <v>354</v>
      </c>
      <c r="K414" s="280">
        <v>1</v>
      </c>
      <c r="L414" s="281">
        <v>0</v>
      </c>
      <c r="M414" s="282"/>
      <c r="N414" s="283">
        <f>ROUND(L414*K414,2)</f>
        <v>0</v>
      </c>
      <c r="O414" s="238"/>
      <c r="P414" s="238"/>
      <c r="Q414" s="238"/>
      <c r="R414" s="51"/>
      <c r="T414" s="239" t="s">
        <v>23</v>
      </c>
      <c r="U414" s="59" t="s">
        <v>50</v>
      </c>
      <c r="V414" s="50"/>
      <c r="W414" s="240">
        <f>V414*K414</f>
        <v>0</v>
      </c>
      <c r="X414" s="240">
        <v>0.015</v>
      </c>
      <c r="Y414" s="240">
        <f>X414*K414</f>
        <v>0.015</v>
      </c>
      <c r="Z414" s="240">
        <v>0</v>
      </c>
      <c r="AA414" s="241">
        <f>Z414*K414</f>
        <v>0</v>
      </c>
      <c r="AR414" s="25" t="s">
        <v>295</v>
      </c>
      <c r="AT414" s="25" t="s">
        <v>292</v>
      </c>
      <c r="AU414" s="25" t="s">
        <v>95</v>
      </c>
      <c r="AY414" s="25" t="s">
        <v>183</v>
      </c>
      <c r="BE414" s="156">
        <f>IF(U414="základní",N414,0)</f>
        <v>0</v>
      </c>
      <c r="BF414" s="156">
        <f>IF(U414="snížená",N414,0)</f>
        <v>0</v>
      </c>
      <c r="BG414" s="156">
        <f>IF(U414="zákl. přenesená",N414,0)</f>
        <v>0</v>
      </c>
      <c r="BH414" s="156">
        <f>IF(U414="sníž. přenesená",N414,0)</f>
        <v>0</v>
      </c>
      <c r="BI414" s="156">
        <f>IF(U414="nulová",N414,0)</f>
        <v>0</v>
      </c>
      <c r="BJ414" s="25" t="s">
        <v>25</v>
      </c>
      <c r="BK414" s="156">
        <f>ROUND(L414*K414,2)</f>
        <v>0</v>
      </c>
      <c r="BL414" s="25" t="s">
        <v>265</v>
      </c>
      <c r="BM414" s="25" t="s">
        <v>1014</v>
      </c>
    </row>
    <row r="415" spans="2:65" s="1" customFormat="1" ht="38.25" customHeight="1">
      <c r="B415" s="49"/>
      <c r="C415" s="231" t="s">
        <v>627</v>
      </c>
      <c r="D415" s="231" t="s">
        <v>184</v>
      </c>
      <c r="E415" s="232" t="s">
        <v>1015</v>
      </c>
      <c r="F415" s="233" t="s">
        <v>1016</v>
      </c>
      <c r="G415" s="233"/>
      <c r="H415" s="233"/>
      <c r="I415" s="233"/>
      <c r="J415" s="234" t="s">
        <v>354</v>
      </c>
      <c r="K415" s="235">
        <v>1</v>
      </c>
      <c r="L415" s="236">
        <v>0</v>
      </c>
      <c r="M415" s="237"/>
      <c r="N415" s="238">
        <f>ROUND(L415*K415,2)</f>
        <v>0</v>
      </c>
      <c r="O415" s="238"/>
      <c r="P415" s="238"/>
      <c r="Q415" s="238"/>
      <c r="R415" s="51"/>
      <c r="T415" s="239" t="s">
        <v>23</v>
      </c>
      <c r="U415" s="59" t="s">
        <v>50</v>
      </c>
      <c r="V415" s="50"/>
      <c r="W415" s="240">
        <f>V415*K415</f>
        <v>0</v>
      </c>
      <c r="X415" s="240">
        <v>0</v>
      </c>
      <c r="Y415" s="240">
        <f>X415*K415</f>
        <v>0</v>
      </c>
      <c r="Z415" s="240">
        <v>0</v>
      </c>
      <c r="AA415" s="241">
        <f>Z415*K415</f>
        <v>0</v>
      </c>
      <c r="AR415" s="25" t="s">
        <v>265</v>
      </c>
      <c r="AT415" s="25" t="s">
        <v>184</v>
      </c>
      <c r="AU415" s="25" t="s">
        <v>95</v>
      </c>
      <c r="AY415" s="25" t="s">
        <v>183</v>
      </c>
      <c r="BE415" s="156">
        <f>IF(U415="základní",N415,0)</f>
        <v>0</v>
      </c>
      <c r="BF415" s="156">
        <f>IF(U415="snížená",N415,0)</f>
        <v>0</v>
      </c>
      <c r="BG415" s="156">
        <f>IF(U415="zákl. přenesená",N415,0)</f>
        <v>0</v>
      </c>
      <c r="BH415" s="156">
        <f>IF(U415="sníž. přenesená",N415,0)</f>
        <v>0</v>
      </c>
      <c r="BI415" s="156">
        <f>IF(U415="nulová",N415,0)</f>
        <v>0</v>
      </c>
      <c r="BJ415" s="25" t="s">
        <v>25</v>
      </c>
      <c r="BK415" s="156">
        <f>ROUND(L415*K415,2)</f>
        <v>0</v>
      </c>
      <c r="BL415" s="25" t="s">
        <v>265</v>
      </c>
      <c r="BM415" s="25" t="s">
        <v>1017</v>
      </c>
    </row>
    <row r="416" spans="2:51" s="12" customFormat="1" ht="16.5" customHeight="1">
      <c r="B416" s="252"/>
      <c r="C416" s="253"/>
      <c r="D416" s="253"/>
      <c r="E416" s="254" t="s">
        <v>23</v>
      </c>
      <c r="F416" s="255" t="s">
        <v>1018</v>
      </c>
      <c r="G416" s="256"/>
      <c r="H416" s="256"/>
      <c r="I416" s="256"/>
      <c r="J416" s="253"/>
      <c r="K416" s="254" t="s">
        <v>23</v>
      </c>
      <c r="L416" s="253"/>
      <c r="M416" s="253"/>
      <c r="N416" s="253"/>
      <c r="O416" s="253"/>
      <c r="P416" s="253"/>
      <c r="Q416" s="253"/>
      <c r="R416" s="257"/>
      <c r="T416" s="258"/>
      <c r="U416" s="253"/>
      <c r="V416" s="253"/>
      <c r="W416" s="253"/>
      <c r="X416" s="253"/>
      <c r="Y416" s="253"/>
      <c r="Z416" s="253"/>
      <c r="AA416" s="259"/>
      <c r="AT416" s="260" t="s">
        <v>191</v>
      </c>
      <c r="AU416" s="260" t="s">
        <v>95</v>
      </c>
      <c r="AV416" s="12" t="s">
        <v>25</v>
      </c>
      <c r="AW416" s="12" t="s">
        <v>41</v>
      </c>
      <c r="AX416" s="12" t="s">
        <v>85</v>
      </c>
      <c r="AY416" s="260" t="s">
        <v>183</v>
      </c>
    </row>
    <row r="417" spans="2:51" s="11" customFormat="1" ht="16.5" customHeight="1">
      <c r="B417" s="242"/>
      <c r="C417" s="243"/>
      <c r="D417" s="243"/>
      <c r="E417" s="244" t="s">
        <v>23</v>
      </c>
      <c r="F417" s="261" t="s">
        <v>25</v>
      </c>
      <c r="G417" s="243"/>
      <c r="H417" s="243"/>
      <c r="I417" s="243"/>
      <c r="J417" s="243"/>
      <c r="K417" s="247">
        <v>1</v>
      </c>
      <c r="L417" s="243"/>
      <c r="M417" s="243"/>
      <c r="N417" s="243"/>
      <c r="O417" s="243"/>
      <c r="P417" s="243"/>
      <c r="Q417" s="243"/>
      <c r="R417" s="248"/>
      <c r="T417" s="249"/>
      <c r="U417" s="243"/>
      <c r="V417" s="243"/>
      <c r="W417" s="243"/>
      <c r="X417" s="243"/>
      <c r="Y417" s="243"/>
      <c r="Z417" s="243"/>
      <c r="AA417" s="250"/>
      <c r="AT417" s="251" t="s">
        <v>191</v>
      </c>
      <c r="AU417" s="251" t="s">
        <v>95</v>
      </c>
      <c r="AV417" s="11" t="s">
        <v>95</v>
      </c>
      <c r="AW417" s="11" t="s">
        <v>41</v>
      </c>
      <c r="AX417" s="11" t="s">
        <v>25</v>
      </c>
      <c r="AY417" s="251" t="s">
        <v>183</v>
      </c>
    </row>
    <row r="418" spans="2:65" s="1" customFormat="1" ht="38.25" customHeight="1">
      <c r="B418" s="49"/>
      <c r="C418" s="276" t="s">
        <v>631</v>
      </c>
      <c r="D418" s="276" t="s">
        <v>292</v>
      </c>
      <c r="E418" s="277" t="s">
        <v>1019</v>
      </c>
      <c r="F418" s="278" t="s">
        <v>1020</v>
      </c>
      <c r="G418" s="278"/>
      <c r="H418" s="278"/>
      <c r="I418" s="278"/>
      <c r="J418" s="279" t="s">
        <v>354</v>
      </c>
      <c r="K418" s="280">
        <v>1</v>
      </c>
      <c r="L418" s="281">
        <v>0</v>
      </c>
      <c r="M418" s="282"/>
      <c r="N418" s="283">
        <f>ROUND(L418*K418,2)</f>
        <v>0</v>
      </c>
      <c r="O418" s="238"/>
      <c r="P418" s="238"/>
      <c r="Q418" s="238"/>
      <c r="R418" s="51"/>
      <c r="T418" s="239" t="s">
        <v>23</v>
      </c>
      <c r="U418" s="59" t="s">
        <v>50</v>
      </c>
      <c r="V418" s="50"/>
      <c r="W418" s="240">
        <f>V418*K418</f>
        <v>0</v>
      </c>
      <c r="X418" s="240">
        <v>0.015</v>
      </c>
      <c r="Y418" s="240">
        <f>X418*K418</f>
        <v>0.015</v>
      </c>
      <c r="Z418" s="240">
        <v>0</v>
      </c>
      <c r="AA418" s="241">
        <f>Z418*K418</f>
        <v>0</v>
      </c>
      <c r="AR418" s="25" t="s">
        <v>295</v>
      </c>
      <c r="AT418" s="25" t="s">
        <v>292</v>
      </c>
      <c r="AU418" s="25" t="s">
        <v>95</v>
      </c>
      <c r="AY418" s="25" t="s">
        <v>183</v>
      </c>
      <c r="BE418" s="156">
        <f>IF(U418="základní",N418,0)</f>
        <v>0</v>
      </c>
      <c r="BF418" s="156">
        <f>IF(U418="snížená",N418,0)</f>
        <v>0</v>
      </c>
      <c r="BG418" s="156">
        <f>IF(U418="zákl. přenesená",N418,0)</f>
        <v>0</v>
      </c>
      <c r="BH418" s="156">
        <f>IF(U418="sníž. přenesená",N418,0)</f>
        <v>0</v>
      </c>
      <c r="BI418" s="156">
        <f>IF(U418="nulová",N418,0)</f>
        <v>0</v>
      </c>
      <c r="BJ418" s="25" t="s">
        <v>25</v>
      </c>
      <c r="BK418" s="156">
        <f>ROUND(L418*K418,2)</f>
        <v>0</v>
      </c>
      <c r="BL418" s="25" t="s">
        <v>265</v>
      </c>
      <c r="BM418" s="25" t="s">
        <v>1021</v>
      </c>
    </row>
    <row r="419" spans="2:65" s="1" customFormat="1" ht="38.25" customHeight="1">
      <c r="B419" s="49"/>
      <c r="C419" s="231" t="s">
        <v>635</v>
      </c>
      <c r="D419" s="231" t="s">
        <v>184</v>
      </c>
      <c r="E419" s="232" t="s">
        <v>1022</v>
      </c>
      <c r="F419" s="233" t="s">
        <v>1023</v>
      </c>
      <c r="G419" s="233"/>
      <c r="H419" s="233"/>
      <c r="I419" s="233"/>
      <c r="J419" s="234" t="s">
        <v>354</v>
      </c>
      <c r="K419" s="235">
        <v>3</v>
      </c>
      <c r="L419" s="236">
        <v>0</v>
      </c>
      <c r="M419" s="237"/>
      <c r="N419" s="238">
        <f>ROUND(L419*K419,2)</f>
        <v>0</v>
      </c>
      <c r="O419" s="238"/>
      <c r="P419" s="238"/>
      <c r="Q419" s="238"/>
      <c r="R419" s="51"/>
      <c r="T419" s="239" t="s">
        <v>23</v>
      </c>
      <c r="U419" s="59" t="s">
        <v>50</v>
      </c>
      <c r="V419" s="50"/>
      <c r="W419" s="240">
        <f>V419*K419</f>
        <v>0</v>
      </c>
      <c r="X419" s="240">
        <v>0</v>
      </c>
      <c r="Y419" s="240">
        <f>X419*K419</f>
        <v>0</v>
      </c>
      <c r="Z419" s="240">
        <v>0</v>
      </c>
      <c r="AA419" s="241">
        <f>Z419*K419</f>
        <v>0</v>
      </c>
      <c r="AR419" s="25" t="s">
        <v>265</v>
      </c>
      <c r="AT419" s="25" t="s">
        <v>184</v>
      </c>
      <c r="AU419" s="25" t="s">
        <v>95</v>
      </c>
      <c r="AY419" s="25" t="s">
        <v>183</v>
      </c>
      <c r="BE419" s="156">
        <f>IF(U419="základní",N419,0)</f>
        <v>0</v>
      </c>
      <c r="BF419" s="156">
        <f>IF(U419="snížená",N419,0)</f>
        <v>0</v>
      </c>
      <c r="BG419" s="156">
        <f>IF(U419="zákl. přenesená",N419,0)</f>
        <v>0</v>
      </c>
      <c r="BH419" s="156">
        <f>IF(U419="sníž. přenesená",N419,0)</f>
        <v>0</v>
      </c>
      <c r="BI419" s="156">
        <f>IF(U419="nulová",N419,0)</f>
        <v>0</v>
      </c>
      <c r="BJ419" s="25" t="s">
        <v>25</v>
      </c>
      <c r="BK419" s="156">
        <f>ROUND(L419*K419,2)</f>
        <v>0</v>
      </c>
      <c r="BL419" s="25" t="s">
        <v>265</v>
      </c>
      <c r="BM419" s="25" t="s">
        <v>1024</v>
      </c>
    </row>
    <row r="420" spans="2:51" s="12" customFormat="1" ht="16.5" customHeight="1">
      <c r="B420" s="252"/>
      <c r="C420" s="253"/>
      <c r="D420" s="253"/>
      <c r="E420" s="254" t="s">
        <v>23</v>
      </c>
      <c r="F420" s="255" t="s">
        <v>1025</v>
      </c>
      <c r="G420" s="256"/>
      <c r="H420" s="256"/>
      <c r="I420" s="256"/>
      <c r="J420" s="253"/>
      <c r="K420" s="254" t="s">
        <v>23</v>
      </c>
      <c r="L420" s="253"/>
      <c r="M420" s="253"/>
      <c r="N420" s="253"/>
      <c r="O420" s="253"/>
      <c r="P420" s="253"/>
      <c r="Q420" s="253"/>
      <c r="R420" s="257"/>
      <c r="T420" s="258"/>
      <c r="U420" s="253"/>
      <c r="V420" s="253"/>
      <c r="W420" s="253"/>
      <c r="X420" s="253"/>
      <c r="Y420" s="253"/>
      <c r="Z420" s="253"/>
      <c r="AA420" s="259"/>
      <c r="AT420" s="260" t="s">
        <v>191</v>
      </c>
      <c r="AU420" s="260" t="s">
        <v>95</v>
      </c>
      <c r="AV420" s="12" t="s">
        <v>25</v>
      </c>
      <c r="AW420" s="12" t="s">
        <v>41</v>
      </c>
      <c r="AX420" s="12" t="s">
        <v>85</v>
      </c>
      <c r="AY420" s="260" t="s">
        <v>183</v>
      </c>
    </row>
    <row r="421" spans="2:51" s="11" customFormat="1" ht="16.5" customHeight="1">
      <c r="B421" s="242"/>
      <c r="C421" s="243"/>
      <c r="D421" s="243"/>
      <c r="E421" s="244" t="s">
        <v>23</v>
      </c>
      <c r="F421" s="261" t="s">
        <v>102</v>
      </c>
      <c r="G421" s="243"/>
      <c r="H421" s="243"/>
      <c r="I421" s="243"/>
      <c r="J421" s="243"/>
      <c r="K421" s="247">
        <v>3</v>
      </c>
      <c r="L421" s="243"/>
      <c r="M421" s="243"/>
      <c r="N421" s="243"/>
      <c r="O421" s="243"/>
      <c r="P421" s="243"/>
      <c r="Q421" s="243"/>
      <c r="R421" s="248"/>
      <c r="T421" s="249"/>
      <c r="U421" s="243"/>
      <c r="V421" s="243"/>
      <c r="W421" s="243"/>
      <c r="X421" s="243"/>
      <c r="Y421" s="243"/>
      <c r="Z421" s="243"/>
      <c r="AA421" s="250"/>
      <c r="AT421" s="251" t="s">
        <v>191</v>
      </c>
      <c r="AU421" s="251" t="s">
        <v>95</v>
      </c>
      <c r="AV421" s="11" t="s">
        <v>95</v>
      </c>
      <c r="AW421" s="11" t="s">
        <v>41</v>
      </c>
      <c r="AX421" s="11" t="s">
        <v>25</v>
      </c>
      <c r="AY421" s="251" t="s">
        <v>183</v>
      </c>
    </row>
    <row r="422" spans="2:65" s="1" customFormat="1" ht="25.5" customHeight="1">
      <c r="B422" s="49"/>
      <c r="C422" s="276" t="s">
        <v>639</v>
      </c>
      <c r="D422" s="276" t="s">
        <v>292</v>
      </c>
      <c r="E422" s="277" t="s">
        <v>1026</v>
      </c>
      <c r="F422" s="278" t="s">
        <v>1027</v>
      </c>
      <c r="G422" s="278"/>
      <c r="H422" s="278"/>
      <c r="I422" s="278"/>
      <c r="J422" s="279" t="s">
        <v>354</v>
      </c>
      <c r="K422" s="280">
        <v>1</v>
      </c>
      <c r="L422" s="281">
        <v>0</v>
      </c>
      <c r="M422" s="282"/>
      <c r="N422" s="283">
        <f>ROUND(L422*K422,2)</f>
        <v>0</v>
      </c>
      <c r="O422" s="238"/>
      <c r="P422" s="238"/>
      <c r="Q422" s="238"/>
      <c r="R422" s="51"/>
      <c r="T422" s="239" t="s">
        <v>23</v>
      </c>
      <c r="U422" s="59" t="s">
        <v>50</v>
      </c>
      <c r="V422" s="50"/>
      <c r="W422" s="240">
        <f>V422*K422</f>
        <v>0</v>
      </c>
      <c r="X422" s="240">
        <v>0.015</v>
      </c>
      <c r="Y422" s="240">
        <f>X422*K422</f>
        <v>0.015</v>
      </c>
      <c r="Z422" s="240">
        <v>0</v>
      </c>
      <c r="AA422" s="241">
        <f>Z422*K422</f>
        <v>0</v>
      </c>
      <c r="AR422" s="25" t="s">
        <v>295</v>
      </c>
      <c r="AT422" s="25" t="s">
        <v>292</v>
      </c>
      <c r="AU422" s="25" t="s">
        <v>95</v>
      </c>
      <c r="AY422" s="25" t="s">
        <v>183</v>
      </c>
      <c r="BE422" s="156">
        <f>IF(U422="základní",N422,0)</f>
        <v>0</v>
      </c>
      <c r="BF422" s="156">
        <f>IF(U422="snížená",N422,0)</f>
        <v>0</v>
      </c>
      <c r="BG422" s="156">
        <f>IF(U422="zákl. přenesená",N422,0)</f>
        <v>0</v>
      </c>
      <c r="BH422" s="156">
        <f>IF(U422="sníž. přenesená",N422,0)</f>
        <v>0</v>
      </c>
      <c r="BI422" s="156">
        <f>IF(U422="nulová",N422,0)</f>
        <v>0</v>
      </c>
      <c r="BJ422" s="25" t="s">
        <v>25</v>
      </c>
      <c r="BK422" s="156">
        <f>ROUND(L422*K422,2)</f>
        <v>0</v>
      </c>
      <c r="BL422" s="25" t="s">
        <v>265</v>
      </c>
      <c r="BM422" s="25" t="s">
        <v>1028</v>
      </c>
    </row>
    <row r="423" spans="2:65" s="1" customFormat="1" ht="25.5" customHeight="1">
      <c r="B423" s="49"/>
      <c r="C423" s="276" t="s">
        <v>643</v>
      </c>
      <c r="D423" s="276" t="s">
        <v>292</v>
      </c>
      <c r="E423" s="277" t="s">
        <v>1029</v>
      </c>
      <c r="F423" s="278" t="s">
        <v>1030</v>
      </c>
      <c r="G423" s="278"/>
      <c r="H423" s="278"/>
      <c r="I423" s="278"/>
      <c r="J423" s="279" t="s">
        <v>354</v>
      </c>
      <c r="K423" s="280">
        <v>2</v>
      </c>
      <c r="L423" s="281">
        <v>0</v>
      </c>
      <c r="M423" s="282"/>
      <c r="N423" s="283">
        <f>ROUND(L423*K423,2)</f>
        <v>0</v>
      </c>
      <c r="O423" s="238"/>
      <c r="P423" s="238"/>
      <c r="Q423" s="238"/>
      <c r="R423" s="51"/>
      <c r="T423" s="239" t="s">
        <v>23</v>
      </c>
      <c r="U423" s="59" t="s">
        <v>50</v>
      </c>
      <c r="V423" s="50"/>
      <c r="W423" s="240">
        <f>V423*K423</f>
        <v>0</v>
      </c>
      <c r="X423" s="240">
        <v>0.015</v>
      </c>
      <c r="Y423" s="240">
        <f>X423*K423</f>
        <v>0.03</v>
      </c>
      <c r="Z423" s="240">
        <v>0</v>
      </c>
      <c r="AA423" s="241">
        <f>Z423*K423</f>
        <v>0</v>
      </c>
      <c r="AR423" s="25" t="s">
        <v>295</v>
      </c>
      <c r="AT423" s="25" t="s">
        <v>292</v>
      </c>
      <c r="AU423" s="25" t="s">
        <v>95</v>
      </c>
      <c r="AY423" s="25" t="s">
        <v>183</v>
      </c>
      <c r="BE423" s="156">
        <f>IF(U423="základní",N423,0)</f>
        <v>0</v>
      </c>
      <c r="BF423" s="156">
        <f>IF(U423="snížená",N423,0)</f>
        <v>0</v>
      </c>
      <c r="BG423" s="156">
        <f>IF(U423="zákl. přenesená",N423,0)</f>
        <v>0</v>
      </c>
      <c r="BH423" s="156">
        <f>IF(U423="sníž. přenesená",N423,0)</f>
        <v>0</v>
      </c>
      <c r="BI423" s="156">
        <f>IF(U423="nulová",N423,0)</f>
        <v>0</v>
      </c>
      <c r="BJ423" s="25" t="s">
        <v>25</v>
      </c>
      <c r="BK423" s="156">
        <f>ROUND(L423*K423,2)</f>
        <v>0</v>
      </c>
      <c r="BL423" s="25" t="s">
        <v>265</v>
      </c>
      <c r="BM423" s="25" t="s">
        <v>1031</v>
      </c>
    </row>
    <row r="424" spans="2:65" s="1" customFormat="1" ht="16.5" customHeight="1">
      <c r="B424" s="49"/>
      <c r="C424" s="231" t="s">
        <v>647</v>
      </c>
      <c r="D424" s="231" t="s">
        <v>184</v>
      </c>
      <c r="E424" s="232" t="s">
        <v>656</v>
      </c>
      <c r="F424" s="233" t="s">
        <v>657</v>
      </c>
      <c r="G424" s="233"/>
      <c r="H424" s="233"/>
      <c r="I424" s="233"/>
      <c r="J424" s="234" t="s">
        <v>354</v>
      </c>
      <c r="K424" s="235">
        <v>6</v>
      </c>
      <c r="L424" s="236">
        <v>0</v>
      </c>
      <c r="M424" s="237"/>
      <c r="N424" s="238">
        <f>ROUND(L424*K424,2)</f>
        <v>0</v>
      </c>
      <c r="O424" s="238"/>
      <c r="P424" s="238"/>
      <c r="Q424" s="238"/>
      <c r="R424" s="51"/>
      <c r="T424" s="239" t="s">
        <v>23</v>
      </c>
      <c r="U424" s="59" t="s">
        <v>50</v>
      </c>
      <c r="V424" s="50"/>
      <c r="W424" s="240">
        <f>V424*K424</f>
        <v>0</v>
      </c>
      <c r="X424" s="240">
        <v>0</v>
      </c>
      <c r="Y424" s="240">
        <f>X424*K424</f>
        <v>0</v>
      </c>
      <c r="Z424" s="240">
        <v>0</v>
      </c>
      <c r="AA424" s="241">
        <f>Z424*K424</f>
        <v>0</v>
      </c>
      <c r="AR424" s="25" t="s">
        <v>188</v>
      </c>
      <c r="AT424" s="25" t="s">
        <v>184</v>
      </c>
      <c r="AU424" s="25" t="s">
        <v>95</v>
      </c>
      <c r="AY424" s="25" t="s">
        <v>183</v>
      </c>
      <c r="BE424" s="156">
        <f>IF(U424="základní",N424,0)</f>
        <v>0</v>
      </c>
      <c r="BF424" s="156">
        <f>IF(U424="snížená",N424,0)</f>
        <v>0</v>
      </c>
      <c r="BG424" s="156">
        <f>IF(U424="zákl. přenesená",N424,0)</f>
        <v>0</v>
      </c>
      <c r="BH424" s="156">
        <f>IF(U424="sníž. přenesená",N424,0)</f>
        <v>0</v>
      </c>
      <c r="BI424" s="156">
        <f>IF(U424="nulová",N424,0)</f>
        <v>0</v>
      </c>
      <c r="BJ424" s="25" t="s">
        <v>25</v>
      </c>
      <c r="BK424" s="156">
        <f>ROUND(L424*K424,2)</f>
        <v>0</v>
      </c>
      <c r="BL424" s="25" t="s">
        <v>188</v>
      </c>
      <c r="BM424" s="25" t="s">
        <v>1032</v>
      </c>
    </row>
    <row r="425" spans="2:65" s="1" customFormat="1" ht="25.5" customHeight="1">
      <c r="B425" s="49"/>
      <c r="C425" s="276" t="s">
        <v>651</v>
      </c>
      <c r="D425" s="276" t="s">
        <v>292</v>
      </c>
      <c r="E425" s="277" t="s">
        <v>1033</v>
      </c>
      <c r="F425" s="278" t="s">
        <v>1034</v>
      </c>
      <c r="G425" s="278"/>
      <c r="H425" s="278"/>
      <c r="I425" s="278"/>
      <c r="J425" s="279" t="s">
        <v>354</v>
      </c>
      <c r="K425" s="280">
        <v>3</v>
      </c>
      <c r="L425" s="281">
        <v>0</v>
      </c>
      <c r="M425" s="282"/>
      <c r="N425" s="283">
        <f>ROUND(L425*K425,2)</f>
        <v>0</v>
      </c>
      <c r="O425" s="238"/>
      <c r="P425" s="238"/>
      <c r="Q425" s="238"/>
      <c r="R425" s="51"/>
      <c r="T425" s="239" t="s">
        <v>23</v>
      </c>
      <c r="U425" s="59" t="s">
        <v>50</v>
      </c>
      <c r="V425" s="50"/>
      <c r="W425" s="240">
        <f>V425*K425</f>
        <v>0</v>
      </c>
      <c r="X425" s="240">
        <v>0.0012</v>
      </c>
      <c r="Y425" s="240">
        <f>X425*K425</f>
        <v>0.0036</v>
      </c>
      <c r="Z425" s="240">
        <v>0</v>
      </c>
      <c r="AA425" s="241">
        <f>Z425*K425</f>
        <v>0</v>
      </c>
      <c r="AR425" s="25" t="s">
        <v>224</v>
      </c>
      <c r="AT425" s="25" t="s">
        <v>292</v>
      </c>
      <c r="AU425" s="25" t="s">
        <v>95</v>
      </c>
      <c r="AY425" s="25" t="s">
        <v>183</v>
      </c>
      <c r="BE425" s="156">
        <f>IF(U425="základní",N425,0)</f>
        <v>0</v>
      </c>
      <c r="BF425" s="156">
        <f>IF(U425="snížená",N425,0)</f>
        <v>0</v>
      </c>
      <c r="BG425" s="156">
        <f>IF(U425="zákl. přenesená",N425,0)</f>
        <v>0</v>
      </c>
      <c r="BH425" s="156">
        <f>IF(U425="sníž. přenesená",N425,0)</f>
        <v>0</v>
      </c>
      <c r="BI425" s="156">
        <f>IF(U425="nulová",N425,0)</f>
        <v>0</v>
      </c>
      <c r="BJ425" s="25" t="s">
        <v>25</v>
      </c>
      <c r="BK425" s="156">
        <f>ROUND(L425*K425,2)</f>
        <v>0</v>
      </c>
      <c r="BL425" s="25" t="s">
        <v>188</v>
      </c>
      <c r="BM425" s="25" t="s">
        <v>1035</v>
      </c>
    </row>
    <row r="426" spans="2:47" s="1" customFormat="1" ht="24" customHeight="1">
      <c r="B426" s="49"/>
      <c r="C426" s="50"/>
      <c r="D426" s="50"/>
      <c r="E426" s="50"/>
      <c r="F426" s="293" t="s">
        <v>663</v>
      </c>
      <c r="G426" s="70"/>
      <c r="H426" s="70"/>
      <c r="I426" s="70"/>
      <c r="J426" s="50"/>
      <c r="K426" s="50"/>
      <c r="L426" s="50"/>
      <c r="M426" s="50"/>
      <c r="N426" s="50"/>
      <c r="O426" s="50"/>
      <c r="P426" s="50"/>
      <c r="Q426" s="50"/>
      <c r="R426" s="51"/>
      <c r="T426" s="202"/>
      <c r="U426" s="50"/>
      <c r="V426" s="50"/>
      <c r="W426" s="50"/>
      <c r="X426" s="50"/>
      <c r="Y426" s="50"/>
      <c r="Z426" s="50"/>
      <c r="AA426" s="103"/>
      <c r="AT426" s="25" t="s">
        <v>664</v>
      </c>
      <c r="AU426" s="25" t="s">
        <v>95</v>
      </c>
    </row>
    <row r="427" spans="2:65" s="1" customFormat="1" ht="16.5" customHeight="1">
      <c r="B427" s="49"/>
      <c r="C427" s="276" t="s">
        <v>655</v>
      </c>
      <c r="D427" s="276" t="s">
        <v>292</v>
      </c>
      <c r="E427" s="277" t="s">
        <v>660</v>
      </c>
      <c r="F427" s="278" t="s">
        <v>661</v>
      </c>
      <c r="G427" s="278"/>
      <c r="H427" s="278"/>
      <c r="I427" s="278"/>
      <c r="J427" s="279" t="s">
        <v>354</v>
      </c>
      <c r="K427" s="280">
        <v>3</v>
      </c>
      <c r="L427" s="281">
        <v>0</v>
      </c>
      <c r="M427" s="282"/>
      <c r="N427" s="283">
        <f>ROUND(L427*K427,2)</f>
        <v>0</v>
      </c>
      <c r="O427" s="238"/>
      <c r="P427" s="238"/>
      <c r="Q427" s="238"/>
      <c r="R427" s="51"/>
      <c r="T427" s="239" t="s">
        <v>23</v>
      </c>
      <c r="U427" s="59" t="s">
        <v>50</v>
      </c>
      <c r="V427" s="50"/>
      <c r="W427" s="240">
        <f>V427*K427</f>
        <v>0</v>
      </c>
      <c r="X427" s="240">
        <v>0.0012</v>
      </c>
      <c r="Y427" s="240">
        <f>X427*K427</f>
        <v>0.0036</v>
      </c>
      <c r="Z427" s="240">
        <v>0</v>
      </c>
      <c r="AA427" s="241">
        <f>Z427*K427</f>
        <v>0</v>
      </c>
      <c r="AR427" s="25" t="s">
        <v>224</v>
      </c>
      <c r="AT427" s="25" t="s">
        <v>292</v>
      </c>
      <c r="AU427" s="25" t="s">
        <v>95</v>
      </c>
      <c r="AY427" s="25" t="s">
        <v>183</v>
      </c>
      <c r="BE427" s="156">
        <f>IF(U427="základní",N427,0)</f>
        <v>0</v>
      </c>
      <c r="BF427" s="156">
        <f>IF(U427="snížená",N427,0)</f>
        <v>0</v>
      </c>
      <c r="BG427" s="156">
        <f>IF(U427="zákl. přenesená",N427,0)</f>
        <v>0</v>
      </c>
      <c r="BH427" s="156">
        <f>IF(U427="sníž. přenesená",N427,0)</f>
        <v>0</v>
      </c>
      <c r="BI427" s="156">
        <f>IF(U427="nulová",N427,0)</f>
        <v>0</v>
      </c>
      <c r="BJ427" s="25" t="s">
        <v>25</v>
      </c>
      <c r="BK427" s="156">
        <f>ROUND(L427*K427,2)</f>
        <v>0</v>
      </c>
      <c r="BL427" s="25" t="s">
        <v>188</v>
      </c>
      <c r="BM427" s="25" t="s">
        <v>1036</v>
      </c>
    </row>
    <row r="428" spans="2:47" s="1" customFormat="1" ht="24" customHeight="1">
      <c r="B428" s="49"/>
      <c r="C428" s="50"/>
      <c r="D428" s="50"/>
      <c r="E428" s="50"/>
      <c r="F428" s="293" t="s">
        <v>663</v>
      </c>
      <c r="G428" s="70"/>
      <c r="H428" s="70"/>
      <c r="I428" s="70"/>
      <c r="J428" s="50"/>
      <c r="K428" s="50"/>
      <c r="L428" s="50"/>
      <c r="M428" s="50"/>
      <c r="N428" s="50"/>
      <c r="O428" s="50"/>
      <c r="P428" s="50"/>
      <c r="Q428" s="50"/>
      <c r="R428" s="51"/>
      <c r="T428" s="202"/>
      <c r="U428" s="50"/>
      <c r="V428" s="50"/>
      <c r="W428" s="50"/>
      <c r="X428" s="50"/>
      <c r="Y428" s="50"/>
      <c r="Z428" s="50"/>
      <c r="AA428" s="103"/>
      <c r="AT428" s="25" t="s">
        <v>664</v>
      </c>
      <c r="AU428" s="25" t="s">
        <v>95</v>
      </c>
    </row>
    <row r="429" spans="2:65" s="1" customFormat="1" ht="25.5" customHeight="1">
      <c r="B429" s="49"/>
      <c r="C429" s="231" t="s">
        <v>659</v>
      </c>
      <c r="D429" s="231" t="s">
        <v>184</v>
      </c>
      <c r="E429" s="232" t="s">
        <v>1037</v>
      </c>
      <c r="F429" s="233" t="s">
        <v>1038</v>
      </c>
      <c r="G429" s="233"/>
      <c r="H429" s="233"/>
      <c r="I429" s="233"/>
      <c r="J429" s="234" t="s">
        <v>354</v>
      </c>
      <c r="K429" s="235">
        <v>1</v>
      </c>
      <c r="L429" s="236">
        <v>0</v>
      </c>
      <c r="M429" s="237"/>
      <c r="N429" s="238">
        <f>ROUND(L429*K429,2)</f>
        <v>0</v>
      </c>
      <c r="O429" s="238"/>
      <c r="P429" s="238"/>
      <c r="Q429" s="238"/>
      <c r="R429" s="51"/>
      <c r="T429" s="239" t="s">
        <v>23</v>
      </c>
      <c r="U429" s="59" t="s">
        <v>50</v>
      </c>
      <c r="V429" s="50"/>
      <c r="W429" s="240">
        <f>V429*K429</f>
        <v>0</v>
      </c>
      <c r="X429" s="240">
        <v>0.00045</v>
      </c>
      <c r="Y429" s="240">
        <f>X429*K429</f>
        <v>0.00045</v>
      </c>
      <c r="Z429" s="240">
        <v>0</v>
      </c>
      <c r="AA429" s="241">
        <f>Z429*K429</f>
        <v>0</v>
      </c>
      <c r="AR429" s="25" t="s">
        <v>265</v>
      </c>
      <c r="AT429" s="25" t="s">
        <v>184</v>
      </c>
      <c r="AU429" s="25" t="s">
        <v>95</v>
      </c>
      <c r="AY429" s="25" t="s">
        <v>183</v>
      </c>
      <c r="BE429" s="156">
        <f>IF(U429="základní",N429,0)</f>
        <v>0</v>
      </c>
      <c r="BF429" s="156">
        <f>IF(U429="snížená",N429,0)</f>
        <v>0</v>
      </c>
      <c r="BG429" s="156">
        <f>IF(U429="zákl. přenesená",N429,0)</f>
        <v>0</v>
      </c>
      <c r="BH429" s="156">
        <f>IF(U429="sníž. přenesená",N429,0)</f>
        <v>0</v>
      </c>
      <c r="BI429" s="156">
        <f>IF(U429="nulová",N429,0)</f>
        <v>0</v>
      </c>
      <c r="BJ429" s="25" t="s">
        <v>25</v>
      </c>
      <c r="BK429" s="156">
        <f>ROUND(L429*K429,2)</f>
        <v>0</v>
      </c>
      <c r="BL429" s="25" t="s">
        <v>265</v>
      </c>
      <c r="BM429" s="25" t="s">
        <v>1039</v>
      </c>
    </row>
    <row r="430" spans="2:51" s="12" customFormat="1" ht="16.5" customHeight="1">
      <c r="B430" s="252"/>
      <c r="C430" s="253"/>
      <c r="D430" s="253"/>
      <c r="E430" s="254" t="s">
        <v>23</v>
      </c>
      <c r="F430" s="255" t="s">
        <v>1040</v>
      </c>
      <c r="G430" s="256"/>
      <c r="H430" s="256"/>
      <c r="I430" s="256"/>
      <c r="J430" s="253"/>
      <c r="K430" s="254" t="s">
        <v>23</v>
      </c>
      <c r="L430" s="253"/>
      <c r="M430" s="253"/>
      <c r="N430" s="253"/>
      <c r="O430" s="253"/>
      <c r="P430" s="253"/>
      <c r="Q430" s="253"/>
      <c r="R430" s="257"/>
      <c r="T430" s="258"/>
      <c r="U430" s="253"/>
      <c r="V430" s="253"/>
      <c r="W430" s="253"/>
      <c r="X430" s="253"/>
      <c r="Y430" s="253"/>
      <c r="Z430" s="253"/>
      <c r="AA430" s="259"/>
      <c r="AT430" s="260" t="s">
        <v>191</v>
      </c>
      <c r="AU430" s="260" t="s">
        <v>95</v>
      </c>
      <c r="AV430" s="12" t="s">
        <v>25</v>
      </c>
      <c r="AW430" s="12" t="s">
        <v>41</v>
      </c>
      <c r="AX430" s="12" t="s">
        <v>85</v>
      </c>
      <c r="AY430" s="260" t="s">
        <v>183</v>
      </c>
    </row>
    <row r="431" spans="2:51" s="11" customFormat="1" ht="16.5" customHeight="1">
      <c r="B431" s="242"/>
      <c r="C431" s="243"/>
      <c r="D431" s="243"/>
      <c r="E431" s="244" t="s">
        <v>23</v>
      </c>
      <c r="F431" s="261" t="s">
        <v>25</v>
      </c>
      <c r="G431" s="243"/>
      <c r="H431" s="243"/>
      <c r="I431" s="243"/>
      <c r="J431" s="243"/>
      <c r="K431" s="247">
        <v>1</v>
      </c>
      <c r="L431" s="243"/>
      <c r="M431" s="243"/>
      <c r="N431" s="243"/>
      <c r="O431" s="243"/>
      <c r="P431" s="243"/>
      <c r="Q431" s="243"/>
      <c r="R431" s="248"/>
      <c r="T431" s="249"/>
      <c r="U431" s="243"/>
      <c r="V431" s="243"/>
      <c r="W431" s="243"/>
      <c r="X431" s="243"/>
      <c r="Y431" s="243"/>
      <c r="Z431" s="243"/>
      <c r="AA431" s="250"/>
      <c r="AT431" s="251" t="s">
        <v>191</v>
      </c>
      <c r="AU431" s="251" t="s">
        <v>95</v>
      </c>
      <c r="AV431" s="11" t="s">
        <v>95</v>
      </c>
      <c r="AW431" s="11" t="s">
        <v>41</v>
      </c>
      <c r="AX431" s="11" t="s">
        <v>25</v>
      </c>
      <c r="AY431" s="251" t="s">
        <v>183</v>
      </c>
    </row>
    <row r="432" spans="2:65" s="1" customFormat="1" ht="25.5" customHeight="1">
      <c r="B432" s="49"/>
      <c r="C432" s="276" t="s">
        <v>665</v>
      </c>
      <c r="D432" s="276" t="s">
        <v>292</v>
      </c>
      <c r="E432" s="277" t="s">
        <v>1041</v>
      </c>
      <c r="F432" s="278" t="s">
        <v>1042</v>
      </c>
      <c r="G432" s="278"/>
      <c r="H432" s="278"/>
      <c r="I432" s="278"/>
      <c r="J432" s="279" t="s">
        <v>354</v>
      </c>
      <c r="K432" s="280">
        <v>1</v>
      </c>
      <c r="L432" s="281">
        <v>0</v>
      </c>
      <c r="M432" s="282"/>
      <c r="N432" s="283">
        <f>ROUND(L432*K432,2)</f>
        <v>0</v>
      </c>
      <c r="O432" s="238"/>
      <c r="P432" s="238"/>
      <c r="Q432" s="238"/>
      <c r="R432" s="51"/>
      <c r="T432" s="239" t="s">
        <v>23</v>
      </c>
      <c r="U432" s="59" t="s">
        <v>50</v>
      </c>
      <c r="V432" s="50"/>
      <c r="W432" s="240">
        <f>V432*K432</f>
        <v>0</v>
      </c>
      <c r="X432" s="240">
        <v>0.016</v>
      </c>
      <c r="Y432" s="240">
        <f>X432*K432</f>
        <v>0.016</v>
      </c>
      <c r="Z432" s="240">
        <v>0</v>
      </c>
      <c r="AA432" s="241">
        <f>Z432*K432</f>
        <v>0</v>
      </c>
      <c r="AR432" s="25" t="s">
        <v>295</v>
      </c>
      <c r="AT432" s="25" t="s">
        <v>292</v>
      </c>
      <c r="AU432" s="25" t="s">
        <v>95</v>
      </c>
      <c r="AY432" s="25" t="s">
        <v>183</v>
      </c>
      <c r="BE432" s="156">
        <f>IF(U432="základní",N432,0)</f>
        <v>0</v>
      </c>
      <c r="BF432" s="156">
        <f>IF(U432="snížená",N432,0)</f>
        <v>0</v>
      </c>
      <c r="BG432" s="156">
        <f>IF(U432="zákl. přenesená",N432,0)</f>
        <v>0</v>
      </c>
      <c r="BH432" s="156">
        <f>IF(U432="sníž. přenesená",N432,0)</f>
        <v>0</v>
      </c>
      <c r="BI432" s="156">
        <f>IF(U432="nulová",N432,0)</f>
        <v>0</v>
      </c>
      <c r="BJ432" s="25" t="s">
        <v>25</v>
      </c>
      <c r="BK432" s="156">
        <f>ROUND(L432*K432,2)</f>
        <v>0</v>
      </c>
      <c r="BL432" s="25" t="s">
        <v>265</v>
      </c>
      <c r="BM432" s="25" t="s">
        <v>1043</v>
      </c>
    </row>
    <row r="433" spans="2:51" s="12" customFormat="1" ht="16.5" customHeight="1">
      <c r="B433" s="252"/>
      <c r="C433" s="253"/>
      <c r="D433" s="253"/>
      <c r="E433" s="254" t="s">
        <v>23</v>
      </c>
      <c r="F433" s="255" t="s">
        <v>1018</v>
      </c>
      <c r="G433" s="256"/>
      <c r="H433" s="256"/>
      <c r="I433" s="256"/>
      <c r="J433" s="253"/>
      <c r="K433" s="254" t="s">
        <v>23</v>
      </c>
      <c r="L433" s="253"/>
      <c r="M433" s="253"/>
      <c r="N433" s="253"/>
      <c r="O433" s="253"/>
      <c r="P433" s="253"/>
      <c r="Q433" s="253"/>
      <c r="R433" s="257"/>
      <c r="T433" s="258"/>
      <c r="U433" s="253"/>
      <c r="V433" s="253"/>
      <c r="W433" s="253"/>
      <c r="X433" s="253"/>
      <c r="Y433" s="253"/>
      <c r="Z433" s="253"/>
      <c r="AA433" s="259"/>
      <c r="AT433" s="260" t="s">
        <v>191</v>
      </c>
      <c r="AU433" s="260" t="s">
        <v>95</v>
      </c>
      <c r="AV433" s="12" t="s">
        <v>25</v>
      </c>
      <c r="AW433" s="12" t="s">
        <v>41</v>
      </c>
      <c r="AX433" s="12" t="s">
        <v>85</v>
      </c>
      <c r="AY433" s="260" t="s">
        <v>183</v>
      </c>
    </row>
    <row r="434" spans="2:51" s="11" customFormat="1" ht="16.5" customHeight="1">
      <c r="B434" s="242"/>
      <c r="C434" s="243"/>
      <c r="D434" s="243"/>
      <c r="E434" s="244" t="s">
        <v>23</v>
      </c>
      <c r="F434" s="261" t="s">
        <v>25</v>
      </c>
      <c r="G434" s="243"/>
      <c r="H434" s="243"/>
      <c r="I434" s="243"/>
      <c r="J434" s="243"/>
      <c r="K434" s="247">
        <v>1</v>
      </c>
      <c r="L434" s="243"/>
      <c r="M434" s="243"/>
      <c r="N434" s="243"/>
      <c r="O434" s="243"/>
      <c r="P434" s="243"/>
      <c r="Q434" s="243"/>
      <c r="R434" s="248"/>
      <c r="T434" s="249"/>
      <c r="U434" s="243"/>
      <c r="V434" s="243"/>
      <c r="W434" s="243"/>
      <c r="X434" s="243"/>
      <c r="Y434" s="243"/>
      <c r="Z434" s="243"/>
      <c r="AA434" s="250"/>
      <c r="AT434" s="251" t="s">
        <v>191</v>
      </c>
      <c r="AU434" s="251" t="s">
        <v>95</v>
      </c>
      <c r="AV434" s="11" t="s">
        <v>95</v>
      </c>
      <c r="AW434" s="11" t="s">
        <v>41</v>
      </c>
      <c r="AX434" s="11" t="s">
        <v>25</v>
      </c>
      <c r="AY434" s="251" t="s">
        <v>183</v>
      </c>
    </row>
    <row r="435" spans="2:65" s="1" customFormat="1" ht="25.5" customHeight="1">
      <c r="B435" s="49"/>
      <c r="C435" s="231" t="s">
        <v>670</v>
      </c>
      <c r="D435" s="231" t="s">
        <v>184</v>
      </c>
      <c r="E435" s="232" t="s">
        <v>1044</v>
      </c>
      <c r="F435" s="233" t="s">
        <v>1045</v>
      </c>
      <c r="G435" s="233"/>
      <c r="H435" s="233"/>
      <c r="I435" s="233"/>
      <c r="J435" s="234" t="s">
        <v>354</v>
      </c>
      <c r="K435" s="235">
        <v>3</v>
      </c>
      <c r="L435" s="236">
        <v>0</v>
      </c>
      <c r="M435" s="237"/>
      <c r="N435" s="238">
        <f>ROUND(L435*K435,2)</f>
        <v>0</v>
      </c>
      <c r="O435" s="238"/>
      <c r="P435" s="238"/>
      <c r="Q435" s="238"/>
      <c r="R435" s="51"/>
      <c r="T435" s="239" t="s">
        <v>23</v>
      </c>
      <c r="U435" s="59" t="s">
        <v>50</v>
      </c>
      <c r="V435" s="50"/>
      <c r="W435" s="240">
        <f>V435*K435</f>
        <v>0</v>
      </c>
      <c r="X435" s="240">
        <v>0.00045</v>
      </c>
      <c r="Y435" s="240">
        <f>X435*K435</f>
        <v>0.00135</v>
      </c>
      <c r="Z435" s="240">
        <v>0</v>
      </c>
      <c r="AA435" s="241">
        <f>Z435*K435</f>
        <v>0</v>
      </c>
      <c r="AR435" s="25" t="s">
        <v>265</v>
      </c>
      <c r="AT435" s="25" t="s">
        <v>184</v>
      </c>
      <c r="AU435" s="25" t="s">
        <v>95</v>
      </c>
      <c r="AY435" s="25" t="s">
        <v>183</v>
      </c>
      <c r="BE435" s="156">
        <f>IF(U435="základní",N435,0)</f>
        <v>0</v>
      </c>
      <c r="BF435" s="156">
        <f>IF(U435="snížená",N435,0)</f>
        <v>0</v>
      </c>
      <c r="BG435" s="156">
        <f>IF(U435="zákl. přenesená",N435,0)</f>
        <v>0</v>
      </c>
      <c r="BH435" s="156">
        <f>IF(U435="sníž. přenesená",N435,0)</f>
        <v>0</v>
      </c>
      <c r="BI435" s="156">
        <f>IF(U435="nulová",N435,0)</f>
        <v>0</v>
      </c>
      <c r="BJ435" s="25" t="s">
        <v>25</v>
      </c>
      <c r="BK435" s="156">
        <f>ROUND(L435*K435,2)</f>
        <v>0</v>
      </c>
      <c r="BL435" s="25" t="s">
        <v>265</v>
      </c>
      <c r="BM435" s="25" t="s">
        <v>1046</v>
      </c>
    </row>
    <row r="436" spans="2:51" s="12" customFormat="1" ht="16.5" customHeight="1">
      <c r="B436" s="252"/>
      <c r="C436" s="253"/>
      <c r="D436" s="253"/>
      <c r="E436" s="254" t="s">
        <v>23</v>
      </c>
      <c r="F436" s="255" t="s">
        <v>1047</v>
      </c>
      <c r="G436" s="256"/>
      <c r="H436" s="256"/>
      <c r="I436" s="256"/>
      <c r="J436" s="253"/>
      <c r="K436" s="254" t="s">
        <v>23</v>
      </c>
      <c r="L436" s="253"/>
      <c r="M436" s="253"/>
      <c r="N436" s="253"/>
      <c r="O436" s="253"/>
      <c r="P436" s="253"/>
      <c r="Q436" s="253"/>
      <c r="R436" s="257"/>
      <c r="T436" s="258"/>
      <c r="U436" s="253"/>
      <c r="V436" s="253"/>
      <c r="W436" s="253"/>
      <c r="X436" s="253"/>
      <c r="Y436" s="253"/>
      <c r="Z436" s="253"/>
      <c r="AA436" s="259"/>
      <c r="AT436" s="260" t="s">
        <v>191</v>
      </c>
      <c r="AU436" s="260" t="s">
        <v>95</v>
      </c>
      <c r="AV436" s="12" t="s">
        <v>25</v>
      </c>
      <c r="AW436" s="12" t="s">
        <v>41</v>
      </c>
      <c r="AX436" s="12" t="s">
        <v>85</v>
      </c>
      <c r="AY436" s="260" t="s">
        <v>183</v>
      </c>
    </row>
    <row r="437" spans="2:51" s="11" customFormat="1" ht="16.5" customHeight="1">
      <c r="B437" s="242"/>
      <c r="C437" s="243"/>
      <c r="D437" s="243"/>
      <c r="E437" s="244" t="s">
        <v>23</v>
      </c>
      <c r="F437" s="261" t="s">
        <v>1048</v>
      </c>
      <c r="G437" s="243"/>
      <c r="H437" s="243"/>
      <c r="I437" s="243"/>
      <c r="J437" s="243"/>
      <c r="K437" s="247">
        <v>3</v>
      </c>
      <c r="L437" s="243"/>
      <c r="M437" s="243"/>
      <c r="N437" s="243"/>
      <c r="O437" s="243"/>
      <c r="P437" s="243"/>
      <c r="Q437" s="243"/>
      <c r="R437" s="248"/>
      <c r="T437" s="249"/>
      <c r="U437" s="243"/>
      <c r="V437" s="243"/>
      <c r="W437" s="243"/>
      <c r="X437" s="243"/>
      <c r="Y437" s="243"/>
      <c r="Z437" s="243"/>
      <c r="AA437" s="250"/>
      <c r="AT437" s="251" t="s">
        <v>191</v>
      </c>
      <c r="AU437" s="251" t="s">
        <v>95</v>
      </c>
      <c r="AV437" s="11" t="s">
        <v>95</v>
      </c>
      <c r="AW437" s="11" t="s">
        <v>41</v>
      </c>
      <c r="AX437" s="11" t="s">
        <v>25</v>
      </c>
      <c r="AY437" s="251" t="s">
        <v>183</v>
      </c>
    </row>
    <row r="438" spans="2:65" s="1" customFormat="1" ht="25.5" customHeight="1">
      <c r="B438" s="49"/>
      <c r="C438" s="276" t="s">
        <v>675</v>
      </c>
      <c r="D438" s="276" t="s">
        <v>292</v>
      </c>
      <c r="E438" s="277" t="s">
        <v>1049</v>
      </c>
      <c r="F438" s="278" t="s">
        <v>1050</v>
      </c>
      <c r="G438" s="278"/>
      <c r="H438" s="278"/>
      <c r="I438" s="278"/>
      <c r="J438" s="279" t="s">
        <v>354</v>
      </c>
      <c r="K438" s="280">
        <v>3</v>
      </c>
      <c r="L438" s="281">
        <v>0</v>
      </c>
      <c r="M438" s="282"/>
      <c r="N438" s="283">
        <f>ROUND(L438*K438,2)</f>
        <v>0</v>
      </c>
      <c r="O438" s="238"/>
      <c r="P438" s="238"/>
      <c r="Q438" s="238"/>
      <c r="R438" s="51"/>
      <c r="T438" s="239" t="s">
        <v>23</v>
      </c>
      <c r="U438" s="59" t="s">
        <v>50</v>
      </c>
      <c r="V438" s="50"/>
      <c r="W438" s="240">
        <f>V438*K438</f>
        <v>0</v>
      </c>
      <c r="X438" s="240">
        <v>0.016</v>
      </c>
      <c r="Y438" s="240">
        <f>X438*K438</f>
        <v>0.048</v>
      </c>
      <c r="Z438" s="240">
        <v>0</v>
      </c>
      <c r="AA438" s="241">
        <f>Z438*K438</f>
        <v>0</v>
      </c>
      <c r="AR438" s="25" t="s">
        <v>295</v>
      </c>
      <c r="AT438" s="25" t="s">
        <v>292</v>
      </c>
      <c r="AU438" s="25" t="s">
        <v>95</v>
      </c>
      <c r="AY438" s="25" t="s">
        <v>183</v>
      </c>
      <c r="BE438" s="156">
        <f>IF(U438="základní",N438,0)</f>
        <v>0</v>
      </c>
      <c r="BF438" s="156">
        <f>IF(U438="snížená",N438,0)</f>
        <v>0</v>
      </c>
      <c r="BG438" s="156">
        <f>IF(U438="zákl. přenesená",N438,0)</f>
        <v>0</v>
      </c>
      <c r="BH438" s="156">
        <f>IF(U438="sníž. přenesená",N438,0)</f>
        <v>0</v>
      </c>
      <c r="BI438" s="156">
        <f>IF(U438="nulová",N438,0)</f>
        <v>0</v>
      </c>
      <c r="BJ438" s="25" t="s">
        <v>25</v>
      </c>
      <c r="BK438" s="156">
        <f>ROUND(L438*K438,2)</f>
        <v>0</v>
      </c>
      <c r="BL438" s="25" t="s">
        <v>265</v>
      </c>
      <c r="BM438" s="25" t="s">
        <v>1051</v>
      </c>
    </row>
    <row r="439" spans="2:51" s="12" customFormat="1" ht="16.5" customHeight="1">
      <c r="B439" s="252"/>
      <c r="C439" s="253"/>
      <c r="D439" s="253"/>
      <c r="E439" s="254" t="s">
        <v>23</v>
      </c>
      <c r="F439" s="255" t="s">
        <v>1052</v>
      </c>
      <c r="G439" s="256"/>
      <c r="H439" s="256"/>
      <c r="I439" s="256"/>
      <c r="J439" s="253"/>
      <c r="K439" s="254" t="s">
        <v>23</v>
      </c>
      <c r="L439" s="253"/>
      <c r="M439" s="253"/>
      <c r="N439" s="253"/>
      <c r="O439" s="253"/>
      <c r="P439" s="253"/>
      <c r="Q439" s="253"/>
      <c r="R439" s="257"/>
      <c r="T439" s="258"/>
      <c r="U439" s="253"/>
      <c r="V439" s="253"/>
      <c r="W439" s="253"/>
      <c r="X439" s="253"/>
      <c r="Y439" s="253"/>
      <c r="Z439" s="253"/>
      <c r="AA439" s="259"/>
      <c r="AT439" s="260" t="s">
        <v>191</v>
      </c>
      <c r="AU439" s="260" t="s">
        <v>95</v>
      </c>
      <c r="AV439" s="12" t="s">
        <v>25</v>
      </c>
      <c r="AW439" s="12" t="s">
        <v>41</v>
      </c>
      <c r="AX439" s="12" t="s">
        <v>85</v>
      </c>
      <c r="AY439" s="260" t="s">
        <v>183</v>
      </c>
    </row>
    <row r="440" spans="2:51" s="11" customFormat="1" ht="16.5" customHeight="1">
      <c r="B440" s="242"/>
      <c r="C440" s="243"/>
      <c r="D440" s="243"/>
      <c r="E440" s="244" t="s">
        <v>23</v>
      </c>
      <c r="F440" s="261" t="s">
        <v>1048</v>
      </c>
      <c r="G440" s="243"/>
      <c r="H440" s="243"/>
      <c r="I440" s="243"/>
      <c r="J440" s="243"/>
      <c r="K440" s="247">
        <v>3</v>
      </c>
      <c r="L440" s="243"/>
      <c r="M440" s="243"/>
      <c r="N440" s="243"/>
      <c r="O440" s="243"/>
      <c r="P440" s="243"/>
      <c r="Q440" s="243"/>
      <c r="R440" s="248"/>
      <c r="T440" s="249"/>
      <c r="U440" s="243"/>
      <c r="V440" s="243"/>
      <c r="W440" s="243"/>
      <c r="X440" s="243"/>
      <c r="Y440" s="243"/>
      <c r="Z440" s="243"/>
      <c r="AA440" s="250"/>
      <c r="AT440" s="251" t="s">
        <v>191</v>
      </c>
      <c r="AU440" s="251" t="s">
        <v>95</v>
      </c>
      <c r="AV440" s="11" t="s">
        <v>95</v>
      </c>
      <c r="AW440" s="11" t="s">
        <v>41</v>
      </c>
      <c r="AX440" s="11" t="s">
        <v>25</v>
      </c>
      <c r="AY440" s="251" t="s">
        <v>183</v>
      </c>
    </row>
    <row r="441" spans="2:65" s="1" customFormat="1" ht="38.25" customHeight="1">
      <c r="B441" s="49"/>
      <c r="C441" s="231" t="s">
        <v>1053</v>
      </c>
      <c r="D441" s="231" t="s">
        <v>184</v>
      </c>
      <c r="E441" s="232" t="s">
        <v>1054</v>
      </c>
      <c r="F441" s="233" t="s">
        <v>1055</v>
      </c>
      <c r="G441" s="233"/>
      <c r="H441" s="233"/>
      <c r="I441" s="233"/>
      <c r="J441" s="234" t="s">
        <v>354</v>
      </c>
      <c r="K441" s="235">
        <v>7</v>
      </c>
      <c r="L441" s="236">
        <v>0</v>
      </c>
      <c r="M441" s="237"/>
      <c r="N441" s="238">
        <f>ROUND(L441*K441,2)</f>
        <v>0</v>
      </c>
      <c r="O441" s="238"/>
      <c r="P441" s="238"/>
      <c r="Q441" s="238"/>
      <c r="R441" s="51"/>
      <c r="T441" s="239" t="s">
        <v>23</v>
      </c>
      <c r="U441" s="59" t="s">
        <v>50</v>
      </c>
      <c r="V441" s="50"/>
      <c r="W441" s="240">
        <f>V441*K441</f>
        <v>0</v>
      </c>
      <c r="X441" s="240">
        <v>0</v>
      </c>
      <c r="Y441" s="240">
        <f>X441*K441</f>
        <v>0</v>
      </c>
      <c r="Z441" s="240">
        <v>0</v>
      </c>
      <c r="AA441" s="241">
        <f>Z441*K441</f>
        <v>0</v>
      </c>
      <c r="AR441" s="25" t="s">
        <v>265</v>
      </c>
      <c r="AT441" s="25" t="s">
        <v>184</v>
      </c>
      <c r="AU441" s="25" t="s">
        <v>95</v>
      </c>
      <c r="AY441" s="25" t="s">
        <v>183</v>
      </c>
      <c r="BE441" s="156">
        <f>IF(U441="základní",N441,0)</f>
        <v>0</v>
      </c>
      <c r="BF441" s="156">
        <f>IF(U441="snížená",N441,0)</f>
        <v>0</v>
      </c>
      <c r="BG441" s="156">
        <f>IF(U441="zákl. přenesená",N441,0)</f>
        <v>0</v>
      </c>
      <c r="BH441" s="156">
        <f>IF(U441="sníž. přenesená",N441,0)</f>
        <v>0</v>
      </c>
      <c r="BI441" s="156">
        <f>IF(U441="nulová",N441,0)</f>
        <v>0</v>
      </c>
      <c r="BJ441" s="25" t="s">
        <v>25</v>
      </c>
      <c r="BK441" s="156">
        <f>ROUND(L441*K441,2)</f>
        <v>0</v>
      </c>
      <c r="BL441" s="25" t="s">
        <v>265</v>
      </c>
      <c r="BM441" s="25" t="s">
        <v>1056</v>
      </c>
    </row>
    <row r="442" spans="2:51" s="12" customFormat="1" ht="16.5" customHeight="1">
      <c r="B442" s="252"/>
      <c r="C442" s="253"/>
      <c r="D442" s="253"/>
      <c r="E442" s="254" t="s">
        <v>23</v>
      </c>
      <c r="F442" s="255" t="s">
        <v>1057</v>
      </c>
      <c r="G442" s="256"/>
      <c r="H442" s="256"/>
      <c r="I442" s="256"/>
      <c r="J442" s="253"/>
      <c r="K442" s="254" t="s">
        <v>23</v>
      </c>
      <c r="L442" s="253"/>
      <c r="M442" s="253"/>
      <c r="N442" s="253"/>
      <c r="O442" s="253"/>
      <c r="P442" s="253"/>
      <c r="Q442" s="253"/>
      <c r="R442" s="257"/>
      <c r="T442" s="258"/>
      <c r="U442" s="253"/>
      <c r="V442" s="253"/>
      <c r="W442" s="253"/>
      <c r="X442" s="253"/>
      <c r="Y442" s="253"/>
      <c r="Z442" s="253"/>
      <c r="AA442" s="259"/>
      <c r="AT442" s="260" t="s">
        <v>191</v>
      </c>
      <c r="AU442" s="260" t="s">
        <v>95</v>
      </c>
      <c r="AV442" s="12" t="s">
        <v>25</v>
      </c>
      <c r="AW442" s="12" t="s">
        <v>41</v>
      </c>
      <c r="AX442" s="12" t="s">
        <v>85</v>
      </c>
      <c r="AY442" s="260" t="s">
        <v>183</v>
      </c>
    </row>
    <row r="443" spans="2:51" s="11" customFormat="1" ht="16.5" customHeight="1">
      <c r="B443" s="242"/>
      <c r="C443" s="243"/>
      <c r="D443" s="243"/>
      <c r="E443" s="244" t="s">
        <v>23</v>
      </c>
      <c r="F443" s="261" t="s">
        <v>95</v>
      </c>
      <c r="G443" s="243"/>
      <c r="H443" s="243"/>
      <c r="I443" s="243"/>
      <c r="J443" s="243"/>
      <c r="K443" s="247">
        <v>2</v>
      </c>
      <c r="L443" s="243"/>
      <c r="M443" s="243"/>
      <c r="N443" s="243"/>
      <c r="O443" s="243"/>
      <c r="P443" s="243"/>
      <c r="Q443" s="243"/>
      <c r="R443" s="248"/>
      <c r="T443" s="249"/>
      <c r="U443" s="243"/>
      <c r="V443" s="243"/>
      <c r="W443" s="243"/>
      <c r="X443" s="243"/>
      <c r="Y443" s="243"/>
      <c r="Z443" s="243"/>
      <c r="AA443" s="250"/>
      <c r="AT443" s="251" t="s">
        <v>191</v>
      </c>
      <c r="AU443" s="251" t="s">
        <v>95</v>
      </c>
      <c r="AV443" s="11" t="s">
        <v>95</v>
      </c>
      <c r="AW443" s="11" t="s">
        <v>41</v>
      </c>
      <c r="AX443" s="11" t="s">
        <v>85</v>
      </c>
      <c r="AY443" s="251" t="s">
        <v>183</v>
      </c>
    </row>
    <row r="444" spans="2:51" s="12" customFormat="1" ht="16.5" customHeight="1">
      <c r="B444" s="252"/>
      <c r="C444" s="253"/>
      <c r="D444" s="253"/>
      <c r="E444" s="254" t="s">
        <v>23</v>
      </c>
      <c r="F444" s="275" t="s">
        <v>1058</v>
      </c>
      <c r="G444" s="253"/>
      <c r="H444" s="253"/>
      <c r="I444" s="253"/>
      <c r="J444" s="253"/>
      <c r="K444" s="254" t="s">
        <v>23</v>
      </c>
      <c r="L444" s="253"/>
      <c r="M444" s="253"/>
      <c r="N444" s="253"/>
      <c r="O444" s="253"/>
      <c r="P444" s="253"/>
      <c r="Q444" s="253"/>
      <c r="R444" s="257"/>
      <c r="T444" s="258"/>
      <c r="U444" s="253"/>
      <c r="V444" s="253"/>
      <c r="W444" s="253"/>
      <c r="X444" s="253"/>
      <c r="Y444" s="253"/>
      <c r="Z444" s="253"/>
      <c r="AA444" s="259"/>
      <c r="AT444" s="260" t="s">
        <v>191</v>
      </c>
      <c r="AU444" s="260" t="s">
        <v>95</v>
      </c>
      <c r="AV444" s="12" t="s">
        <v>25</v>
      </c>
      <c r="AW444" s="12" t="s">
        <v>41</v>
      </c>
      <c r="AX444" s="12" t="s">
        <v>85</v>
      </c>
      <c r="AY444" s="260" t="s">
        <v>183</v>
      </c>
    </row>
    <row r="445" spans="2:51" s="11" customFormat="1" ht="16.5" customHeight="1">
      <c r="B445" s="242"/>
      <c r="C445" s="243"/>
      <c r="D445" s="243"/>
      <c r="E445" s="244" t="s">
        <v>23</v>
      </c>
      <c r="F445" s="261" t="s">
        <v>206</v>
      </c>
      <c r="G445" s="243"/>
      <c r="H445" s="243"/>
      <c r="I445" s="243"/>
      <c r="J445" s="243"/>
      <c r="K445" s="247">
        <v>5</v>
      </c>
      <c r="L445" s="243"/>
      <c r="M445" s="243"/>
      <c r="N445" s="243"/>
      <c r="O445" s="243"/>
      <c r="P445" s="243"/>
      <c r="Q445" s="243"/>
      <c r="R445" s="248"/>
      <c r="T445" s="249"/>
      <c r="U445" s="243"/>
      <c r="V445" s="243"/>
      <c r="W445" s="243"/>
      <c r="X445" s="243"/>
      <c r="Y445" s="243"/>
      <c r="Z445" s="243"/>
      <c r="AA445" s="250"/>
      <c r="AT445" s="251" t="s">
        <v>191</v>
      </c>
      <c r="AU445" s="251" t="s">
        <v>95</v>
      </c>
      <c r="AV445" s="11" t="s">
        <v>95</v>
      </c>
      <c r="AW445" s="11" t="s">
        <v>41</v>
      </c>
      <c r="AX445" s="11" t="s">
        <v>85</v>
      </c>
      <c r="AY445" s="251" t="s">
        <v>183</v>
      </c>
    </row>
    <row r="446" spans="2:51" s="13" customFormat="1" ht="16.5" customHeight="1">
      <c r="B446" s="262"/>
      <c r="C446" s="263"/>
      <c r="D446" s="263"/>
      <c r="E446" s="264" t="s">
        <v>23</v>
      </c>
      <c r="F446" s="265" t="s">
        <v>218</v>
      </c>
      <c r="G446" s="263"/>
      <c r="H446" s="263"/>
      <c r="I446" s="263"/>
      <c r="J446" s="263"/>
      <c r="K446" s="266">
        <v>7</v>
      </c>
      <c r="L446" s="263"/>
      <c r="M446" s="263"/>
      <c r="N446" s="263"/>
      <c r="O446" s="263"/>
      <c r="P446" s="263"/>
      <c r="Q446" s="263"/>
      <c r="R446" s="267"/>
      <c r="T446" s="268"/>
      <c r="U446" s="263"/>
      <c r="V446" s="263"/>
      <c r="W446" s="263"/>
      <c r="X446" s="263"/>
      <c r="Y446" s="263"/>
      <c r="Z446" s="263"/>
      <c r="AA446" s="269"/>
      <c r="AT446" s="270" t="s">
        <v>191</v>
      </c>
      <c r="AU446" s="270" t="s">
        <v>95</v>
      </c>
      <c r="AV446" s="13" t="s">
        <v>188</v>
      </c>
      <c r="AW446" s="13" t="s">
        <v>41</v>
      </c>
      <c r="AX446" s="13" t="s">
        <v>25</v>
      </c>
      <c r="AY446" s="270" t="s">
        <v>183</v>
      </c>
    </row>
    <row r="447" spans="2:65" s="1" customFormat="1" ht="16.5" customHeight="1">
      <c r="B447" s="49"/>
      <c r="C447" s="276" t="s">
        <v>1059</v>
      </c>
      <c r="D447" s="276" t="s">
        <v>292</v>
      </c>
      <c r="E447" s="277" t="s">
        <v>1060</v>
      </c>
      <c r="F447" s="278" t="s">
        <v>1061</v>
      </c>
      <c r="G447" s="278"/>
      <c r="H447" s="278"/>
      <c r="I447" s="278"/>
      <c r="J447" s="279" t="s">
        <v>194</v>
      </c>
      <c r="K447" s="280">
        <v>0.384</v>
      </c>
      <c r="L447" s="281">
        <v>0</v>
      </c>
      <c r="M447" s="282"/>
      <c r="N447" s="283">
        <f>ROUND(L447*K447,2)</f>
        <v>0</v>
      </c>
      <c r="O447" s="238"/>
      <c r="P447" s="238"/>
      <c r="Q447" s="238"/>
      <c r="R447" s="51"/>
      <c r="T447" s="239" t="s">
        <v>23</v>
      </c>
      <c r="U447" s="59" t="s">
        <v>50</v>
      </c>
      <c r="V447" s="50"/>
      <c r="W447" s="240">
        <f>V447*K447</f>
        <v>0</v>
      </c>
      <c r="X447" s="240">
        <v>0</v>
      </c>
      <c r="Y447" s="240">
        <f>X447*K447</f>
        <v>0</v>
      </c>
      <c r="Z447" s="240">
        <v>0</v>
      </c>
      <c r="AA447" s="241">
        <f>Z447*K447</f>
        <v>0</v>
      </c>
      <c r="AR447" s="25" t="s">
        <v>295</v>
      </c>
      <c r="AT447" s="25" t="s">
        <v>292</v>
      </c>
      <c r="AU447" s="25" t="s">
        <v>95</v>
      </c>
      <c r="AY447" s="25" t="s">
        <v>183</v>
      </c>
      <c r="BE447" s="156">
        <f>IF(U447="základní",N447,0)</f>
        <v>0</v>
      </c>
      <c r="BF447" s="156">
        <f>IF(U447="snížená",N447,0)</f>
        <v>0</v>
      </c>
      <c r="BG447" s="156">
        <f>IF(U447="zákl. přenesená",N447,0)</f>
        <v>0</v>
      </c>
      <c r="BH447" s="156">
        <f>IF(U447="sníž. přenesená",N447,0)</f>
        <v>0</v>
      </c>
      <c r="BI447" s="156">
        <f>IF(U447="nulová",N447,0)</f>
        <v>0</v>
      </c>
      <c r="BJ447" s="25" t="s">
        <v>25</v>
      </c>
      <c r="BK447" s="156">
        <f>ROUND(L447*K447,2)</f>
        <v>0</v>
      </c>
      <c r="BL447" s="25" t="s">
        <v>265</v>
      </c>
      <c r="BM447" s="25" t="s">
        <v>1062</v>
      </c>
    </row>
    <row r="448" spans="2:51" s="11" customFormat="1" ht="16.5" customHeight="1">
      <c r="B448" s="242"/>
      <c r="C448" s="243"/>
      <c r="D448" s="243"/>
      <c r="E448" s="244" t="s">
        <v>23</v>
      </c>
      <c r="F448" s="245" t="s">
        <v>1063</v>
      </c>
      <c r="G448" s="246"/>
      <c r="H448" s="246"/>
      <c r="I448" s="246"/>
      <c r="J448" s="243"/>
      <c r="K448" s="247">
        <v>0.384</v>
      </c>
      <c r="L448" s="243"/>
      <c r="M448" s="243"/>
      <c r="N448" s="243"/>
      <c r="O448" s="243"/>
      <c r="P448" s="243"/>
      <c r="Q448" s="243"/>
      <c r="R448" s="248"/>
      <c r="T448" s="249"/>
      <c r="U448" s="243"/>
      <c r="V448" s="243"/>
      <c r="W448" s="243"/>
      <c r="X448" s="243"/>
      <c r="Y448" s="243"/>
      <c r="Z448" s="243"/>
      <c r="AA448" s="250"/>
      <c r="AT448" s="251" t="s">
        <v>191</v>
      </c>
      <c r="AU448" s="251" t="s">
        <v>95</v>
      </c>
      <c r="AV448" s="11" t="s">
        <v>95</v>
      </c>
      <c r="AW448" s="11" t="s">
        <v>41</v>
      </c>
      <c r="AX448" s="11" t="s">
        <v>25</v>
      </c>
      <c r="AY448" s="251" t="s">
        <v>183</v>
      </c>
    </row>
    <row r="449" spans="2:65" s="1" customFormat="1" ht="25.5" customHeight="1">
      <c r="B449" s="49"/>
      <c r="C449" s="276" t="s">
        <v>1064</v>
      </c>
      <c r="D449" s="276" t="s">
        <v>292</v>
      </c>
      <c r="E449" s="277" t="s">
        <v>1065</v>
      </c>
      <c r="F449" s="278" t="s">
        <v>1066</v>
      </c>
      <c r="G449" s="278"/>
      <c r="H449" s="278"/>
      <c r="I449" s="278"/>
      <c r="J449" s="279" t="s">
        <v>262</v>
      </c>
      <c r="K449" s="280">
        <v>7</v>
      </c>
      <c r="L449" s="281">
        <v>0</v>
      </c>
      <c r="M449" s="282"/>
      <c r="N449" s="283">
        <f>ROUND(L449*K449,2)</f>
        <v>0</v>
      </c>
      <c r="O449" s="238"/>
      <c r="P449" s="238"/>
      <c r="Q449" s="238"/>
      <c r="R449" s="51"/>
      <c r="T449" s="239" t="s">
        <v>23</v>
      </c>
      <c r="U449" s="59" t="s">
        <v>50</v>
      </c>
      <c r="V449" s="50"/>
      <c r="W449" s="240">
        <f>V449*K449</f>
        <v>0</v>
      </c>
      <c r="X449" s="240">
        <v>0.003</v>
      </c>
      <c r="Y449" s="240">
        <f>X449*K449</f>
        <v>0.021</v>
      </c>
      <c r="Z449" s="240">
        <v>0</v>
      </c>
      <c r="AA449" s="241">
        <f>Z449*K449</f>
        <v>0</v>
      </c>
      <c r="AR449" s="25" t="s">
        <v>295</v>
      </c>
      <c r="AT449" s="25" t="s">
        <v>292</v>
      </c>
      <c r="AU449" s="25" t="s">
        <v>95</v>
      </c>
      <c r="AY449" s="25" t="s">
        <v>183</v>
      </c>
      <c r="BE449" s="156">
        <f>IF(U449="základní",N449,0)</f>
        <v>0</v>
      </c>
      <c r="BF449" s="156">
        <f>IF(U449="snížená",N449,0)</f>
        <v>0</v>
      </c>
      <c r="BG449" s="156">
        <f>IF(U449="zákl. přenesená",N449,0)</f>
        <v>0</v>
      </c>
      <c r="BH449" s="156">
        <f>IF(U449="sníž. přenesená",N449,0)</f>
        <v>0</v>
      </c>
      <c r="BI449" s="156">
        <f>IF(U449="nulová",N449,0)</f>
        <v>0</v>
      </c>
      <c r="BJ449" s="25" t="s">
        <v>25</v>
      </c>
      <c r="BK449" s="156">
        <f>ROUND(L449*K449,2)</f>
        <v>0</v>
      </c>
      <c r="BL449" s="25" t="s">
        <v>265</v>
      </c>
      <c r="BM449" s="25" t="s">
        <v>1067</v>
      </c>
    </row>
    <row r="450" spans="2:51" s="11" customFormat="1" ht="16.5" customHeight="1">
      <c r="B450" s="242"/>
      <c r="C450" s="243"/>
      <c r="D450" s="243"/>
      <c r="E450" s="244" t="s">
        <v>23</v>
      </c>
      <c r="F450" s="245" t="s">
        <v>1068</v>
      </c>
      <c r="G450" s="246"/>
      <c r="H450" s="246"/>
      <c r="I450" s="246"/>
      <c r="J450" s="243"/>
      <c r="K450" s="247">
        <v>7</v>
      </c>
      <c r="L450" s="243"/>
      <c r="M450" s="243"/>
      <c r="N450" s="243"/>
      <c r="O450" s="243"/>
      <c r="P450" s="243"/>
      <c r="Q450" s="243"/>
      <c r="R450" s="248"/>
      <c r="T450" s="249"/>
      <c r="U450" s="243"/>
      <c r="V450" s="243"/>
      <c r="W450" s="243"/>
      <c r="X450" s="243"/>
      <c r="Y450" s="243"/>
      <c r="Z450" s="243"/>
      <c r="AA450" s="250"/>
      <c r="AT450" s="251" t="s">
        <v>191</v>
      </c>
      <c r="AU450" s="251" t="s">
        <v>95</v>
      </c>
      <c r="AV450" s="11" t="s">
        <v>95</v>
      </c>
      <c r="AW450" s="11" t="s">
        <v>41</v>
      </c>
      <c r="AX450" s="11" t="s">
        <v>25</v>
      </c>
      <c r="AY450" s="251" t="s">
        <v>183</v>
      </c>
    </row>
    <row r="451" spans="2:65" s="1" customFormat="1" ht="25.5" customHeight="1">
      <c r="B451" s="49"/>
      <c r="C451" s="276" t="s">
        <v>1069</v>
      </c>
      <c r="D451" s="276" t="s">
        <v>292</v>
      </c>
      <c r="E451" s="277" t="s">
        <v>1070</v>
      </c>
      <c r="F451" s="278" t="s">
        <v>1071</v>
      </c>
      <c r="G451" s="278"/>
      <c r="H451" s="278"/>
      <c r="I451" s="278"/>
      <c r="J451" s="279" t="s">
        <v>354</v>
      </c>
      <c r="K451" s="280">
        <v>10</v>
      </c>
      <c r="L451" s="281">
        <v>0</v>
      </c>
      <c r="M451" s="282"/>
      <c r="N451" s="283">
        <f>ROUND(L451*K451,2)</f>
        <v>0</v>
      </c>
      <c r="O451" s="238"/>
      <c r="P451" s="238"/>
      <c r="Q451" s="238"/>
      <c r="R451" s="51"/>
      <c r="T451" s="239" t="s">
        <v>23</v>
      </c>
      <c r="U451" s="59" t="s">
        <v>50</v>
      </c>
      <c r="V451" s="50"/>
      <c r="W451" s="240">
        <f>V451*K451</f>
        <v>0</v>
      </c>
      <c r="X451" s="240">
        <v>6E-05</v>
      </c>
      <c r="Y451" s="240">
        <f>X451*K451</f>
        <v>0.0006000000000000001</v>
      </c>
      <c r="Z451" s="240">
        <v>0</v>
      </c>
      <c r="AA451" s="241">
        <f>Z451*K451</f>
        <v>0</v>
      </c>
      <c r="AR451" s="25" t="s">
        <v>295</v>
      </c>
      <c r="AT451" s="25" t="s">
        <v>292</v>
      </c>
      <c r="AU451" s="25" t="s">
        <v>95</v>
      </c>
      <c r="AY451" s="25" t="s">
        <v>183</v>
      </c>
      <c r="BE451" s="156">
        <f>IF(U451="základní",N451,0)</f>
        <v>0</v>
      </c>
      <c r="BF451" s="156">
        <f>IF(U451="snížená",N451,0)</f>
        <v>0</v>
      </c>
      <c r="BG451" s="156">
        <f>IF(U451="zákl. přenesená",N451,0)</f>
        <v>0</v>
      </c>
      <c r="BH451" s="156">
        <f>IF(U451="sníž. přenesená",N451,0)</f>
        <v>0</v>
      </c>
      <c r="BI451" s="156">
        <f>IF(U451="nulová",N451,0)</f>
        <v>0</v>
      </c>
      <c r="BJ451" s="25" t="s">
        <v>25</v>
      </c>
      <c r="BK451" s="156">
        <f>ROUND(L451*K451,2)</f>
        <v>0</v>
      </c>
      <c r="BL451" s="25" t="s">
        <v>265</v>
      </c>
      <c r="BM451" s="25" t="s">
        <v>1072</v>
      </c>
    </row>
    <row r="452" spans="2:51" s="12" customFormat="1" ht="16.5" customHeight="1">
      <c r="B452" s="252"/>
      <c r="C452" s="253"/>
      <c r="D452" s="253"/>
      <c r="E452" s="254" t="s">
        <v>23</v>
      </c>
      <c r="F452" s="255" t="s">
        <v>1073</v>
      </c>
      <c r="G452" s="256"/>
      <c r="H452" s="256"/>
      <c r="I452" s="256"/>
      <c r="J452" s="253"/>
      <c r="K452" s="254" t="s">
        <v>23</v>
      </c>
      <c r="L452" s="253"/>
      <c r="M452" s="253"/>
      <c r="N452" s="253"/>
      <c r="O452" s="253"/>
      <c r="P452" s="253"/>
      <c r="Q452" s="253"/>
      <c r="R452" s="257"/>
      <c r="T452" s="258"/>
      <c r="U452" s="253"/>
      <c r="V452" s="253"/>
      <c r="W452" s="253"/>
      <c r="X452" s="253"/>
      <c r="Y452" s="253"/>
      <c r="Z452" s="253"/>
      <c r="AA452" s="259"/>
      <c r="AT452" s="260" t="s">
        <v>191</v>
      </c>
      <c r="AU452" s="260" t="s">
        <v>95</v>
      </c>
      <c r="AV452" s="12" t="s">
        <v>25</v>
      </c>
      <c r="AW452" s="12" t="s">
        <v>41</v>
      </c>
      <c r="AX452" s="12" t="s">
        <v>85</v>
      </c>
      <c r="AY452" s="260" t="s">
        <v>183</v>
      </c>
    </row>
    <row r="453" spans="2:51" s="11" customFormat="1" ht="16.5" customHeight="1">
      <c r="B453" s="242"/>
      <c r="C453" s="243"/>
      <c r="D453" s="243"/>
      <c r="E453" s="244" t="s">
        <v>23</v>
      </c>
      <c r="F453" s="261" t="s">
        <v>30</v>
      </c>
      <c r="G453" s="243"/>
      <c r="H453" s="243"/>
      <c r="I453" s="243"/>
      <c r="J453" s="243"/>
      <c r="K453" s="247">
        <v>10</v>
      </c>
      <c r="L453" s="243"/>
      <c r="M453" s="243"/>
      <c r="N453" s="243"/>
      <c r="O453" s="243"/>
      <c r="P453" s="243"/>
      <c r="Q453" s="243"/>
      <c r="R453" s="248"/>
      <c r="T453" s="249"/>
      <c r="U453" s="243"/>
      <c r="V453" s="243"/>
      <c r="W453" s="243"/>
      <c r="X453" s="243"/>
      <c r="Y453" s="243"/>
      <c r="Z453" s="243"/>
      <c r="AA453" s="250"/>
      <c r="AT453" s="251" t="s">
        <v>191</v>
      </c>
      <c r="AU453" s="251" t="s">
        <v>95</v>
      </c>
      <c r="AV453" s="11" t="s">
        <v>95</v>
      </c>
      <c r="AW453" s="11" t="s">
        <v>41</v>
      </c>
      <c r="AX453" s="11" t="s">
        <v>25</v>
      </c>
      <c r="AY453" s="251" t="s">
        <v>183</v>
      </c>
    </row>
    <row r="454" spans="2:65" s="1" customFormat="1" ht="25.5" customHeight="1">
      <c r="B454" s="49"/>
      <c r="C454" s="231" t="s">
        <v>31</v>
      </c>
      <c r="D454" s="231" t="s">
        <v>184</v>
      </c>
      <c r="E454" s="232" t="s">
        <v>671</v>
      </c>
      <c r="F454" s="233" t="s">
        <v>672</v>
      </c>
      <c r="G454" s="233"/>
      <c r="H454" s="233"/>
      <c r="I454" s="233"/>
      <c r="J454" s="234" t="s">
        <v>673</v>
      </c>
      <c r="K454" s="294">
        <v>0</v>
      </c>
      <c r="L454" s="236">
        <v>0</v>
      </c>
      <c r="M454" s="237"/>
      <c r="N454" s="238">
        <f>ROUND(L454*K454,2)</f>
        <v>0</v>
      </c>
      <c r="O454" s="238"/>
      <c r="P454" s="238"/>
      <c r="Q454" s="238"/>
      <c r="R454" s="51"/>
      <c r="T454" s="239" t="s">
        <v>23</v>
      </c>
      <c r="U454" s="59" t="s">
        <v>50</v>
      </c>
      <c r="V454" s="50"/>
      <c r="W454" s="240">
        <f>V454*K454</f>
        <v>0</v>
      </c>
      <c r="X454" s="240">
        <v>0</v>
      </c>
      <c r="Y454" s="240">
        <f>X454*K454</f>
        <v>0</v>
      </c>
      <c r="Z454" s="240">
        <v>0</v>
      </c>
      <c r="AA454" s="241">
        <f>Z454*K454</f>
        <v>0</v>
      </c>
      <c r="AR454" s="25" t="s">
        <v>265</v>
      </c>
      <c r="AT454" s="25" t="s">
        <v>184</v>
      </c>
      <c r="AU454" s="25" t="s">
        <v>95</v>
      </c>
      <c r="AY454" s="25" t="s">
        <v>183</v>
      </c>
      <c r="BE454" s="156">
        <f>IF(U454="základní",N454,0)</f>
        <v>0</v>
      </c>
      <c r="BF454" s="156">
        <f>IF(U454="snížená",N454,0)</f>
        <v>0</v>
      </c>
      <c r="BG454" s="156">
        <f>IF(U454="zákl. přenesená",N454,0)</f>
        <v>0</v>
      </c>
      <c r="BH454" s="156">
        <f>IF(U454="sníž. přenesená",N454,0)</f>
        <v>0</v>
      </c>
      <c r="BI454" s="156">
        <f>IF(U454="nulová",N454,0)</f>
        <v>0</v>
      </c>
      <c r="BJ454" s="25" t="s">
        <v>25</v>
      </c>
      <c r="BK454" s="156">
        <f>ROUND(L454*K454,2)</f>
        <v>0</v>
      </c>
      <c r="BL454" s="25" t="s">
        <v>265</v>
      </c>
      <c r="BM454" s="25" t="s">
        <v>1074</v>
      </c>
    </row>
    <row r="455" spans="2:63" s="10" customFormat="1" ht="29.85" customHeight="1">
      <c r="B455" s="218"/>
      <c r="C455" s="219"/>
      <c r="D455" s="228" t="s">
        <v>158</v>
      </c>
      <c r="E455" s="228"/>
      <c r="F455" s="228"/>
      <c r="G455" s="228"/>
      <c r="H455" s="228"/>
      <c r="I455" s="228"/>
      <c r="J455" s="228"/>
      <c r="K455" s="228"/>
      <c r="L455" s="228"/>
      <c r="M455" s="228"/>
      <c r="N455" s="271">
        <f>BK455</f>
        <v>0</v>
      </c>
      <c r="O455" s="272"/>
      <c r="P455" s="272"/>
      <c r="Q455" s="272"/>
      <c r="R455" s="221"/>
      <c r="T455" s="222"/>
      <c r="U455" s="219"/>
      <c r="V455" s="219"/>
      <c r="W455" s="223">
        <f>SUM(W456:W462)</f>
        <v>0</v>
      </c>
      <c r="X455" s="219"/>
      <c r="Y455" s="223">
        <f>SUM(Y456:Y462)</f>
        <v>3.6824087999999997</v>
      </c>
      <c r="Z455" s="219"/>
      <c r="AA455" s="224">
        <f>SUM(AA456:AA462)</f>
        <v>0</v>
      </c>
      <c r="AR455" s="225" t="s">
        <v>95</v>
      </c>
      <c r="AT455" s="226" t="s">
        <v>84</v>
      </c>
      <c r="AU455" s="226" t="s">
        <v>25</v>
      </c>
      <c r="AY455" s="225" t="s">
        <v>183</v>
      </c>
      <c r="BK455" s="227">
        <f>SUM(BK456:BK462)</f>
        <v>0</v>
      </c>
    </row>
    <row r="456" spans="2:65" s="1" customFormat="1" ht="38.25" customHeight="1">
      <c r="B456" s="49"/>
      <c r="C456" s="231" t="s">
        <v>1075</v>
      </c>
      <c r="D456" s="231" t="s">
        <v>184</v>
      </c>
      <c r="E456" s="232" t="s">
        <v>1076</v>
      </c>
      <c r="F456" s="233" t="s">
        <v>1077</v>
      </c>
      <c r="G456" s="233"/>
      <c r="H456" s="233"/>
      <c r="I456" s="233"/>
      <c r="J456" s="234" t="s">
        <v>194</v>
      </c>
      <c r="K456" s="235">
        <v>145.32</v>
      </c>
      <c r="L456" s="236">
        <v>0</v>
      </c>
      <c r="M456" s="237"/>
      <c r="N456" s="238">
        <f>ROUND(L456*K456,2)</f>
        <v>0</v>
      </c>
      <c r="O456" s="238"/>
      <c r="P456" s="238"/>
      <c r="Q456" s="238"/>
      <c r="R456" s="51"/>
      <c r="T456" s="239" t="s">
        <v>23</v>
      </c>
      <c r="U456" s="59" t="s">
        <v>50</v>
      </c>
      <c r="V456" s="50"/>
      <c r="W456" s="240">
        <f>V456*K456</f>
        <v>0</v>
      </c>
      <c r="X456" s="240">
        <v>0.00392</v>
      </c>
      <c r="Y456" s="240">
        <f>X456*K456</f>
        <v>0.5696544</v>
      </c>
      <c r="Z456" s="240">
        <v>0</v>
      </c>
      <c r="AA456" s="241">
        <f>Z456*K456</f>
        <v>0</v>
      </c>
      <c r="AR456" s="25" t="s">
        <v>265</v>
      </c>
      <c r="AT456" s="25" t="s">
        <v>184</v>
      </c>
      <c r="AU456" s="25" t="s">
        <v>95</v>
      </c>
      <c r="AY456" s="25" t="s">
        <v>183</v>
      </c>
      <c r="BE456" s="156">
        <f>IF(U456="základní",N456,0)</f>
        <v>0</v>
      </c>
      <c r="BF456" s="156">
        <f>IF(U456="snížená",N456,0)</f>
        <v>0</v>
      </c>
      <c r="BG456" s="156">
        <f>IF(U456="zákl. přenesená",N456,0)</f>
        <v>0</v>
      </c>
      <c r="BH456" s="156">
        <f>IF(U456="sníž. přenesená",N456,0)</f>
        <v>0</v>
      </c>
      <c r="BI456" s="156">
        <f>IF(U456="nulová",N456,0)</f>
        <v>0</v>
      </c>
      <c r="BJ456" s="25" t="s">
        <v>25</v>
      </c>
      <c r="BK456" s="156">
        <f>ROUND(L456*K456,2)</f>
        <v>0</v>
      </c>
      <c r="BL456" s="25" t="s">
        <v>265</v>
      </c>
      <c r="BM456" s="25" t="s">
        <v>1078</v>
      </c>
    </row>
    <row r="457" spans="2:51" s="11" customFormat="1" ht="16.5" customHeight="1">
      <c r="B457" s="242"/>
      <c r="C457" s="243"/>
      <c r="D457" s="243"/>
      <c r="E457" s="244" t="s">
        <v>23</v>
      </c>
      <c r="F457" s="245" t="s">
        <v>908</v>
      </c>
      <c r="G457" s="246"/>
      <c r="H457" s="246"/>
      <c r="I457" s="246"/>
      <c r="J457" s="243"/>
      <c r="K457" s="247">
        <v>145.32</v>
      </c>
      <c r="L457" s="243"/>
      <c r="M457" s="243"/>
      <c r="N457" s="243"/>
      <c r="O457" s="243"/>
      <c r="P457" s="243"/>
      <c r="Q457" s="243"/>
      <c r="R457" s="248"/>
      <c r="T457" s="249"/>
      <c r="U457" s="243"/>
      <c r="V457" s="243"/>
      <c r="W457" s="243"/>
      <c r="X457" s="243"/>
      <c r="Y457" s="243"/>
      <c r="Z457" s="243"/>
      <c r="AA457" s="250"/>
      <c r="AT457" s="251" t="s">
        <v>191</v>
      </c>
      <c r="AU457" s="251" t="s">
        <v>95</v>
      </c>
      <c r="AV457" s="11" t="s">
        <v>95</v>
      </c>
      <c r="AW457" s="11" t="s">
        <v>41</v>
      </c>
      <c r="AX457" s="11" t="s">
        <v>25</v>
      </c>
      <c r="AY457" s="251" t="s">
        <v>183</v>
      </c>
    </row>
    <row r="458" spans="2:65" s="1" customFormat="1" ht="16.5" customHeight="1">
      <c r="B458" s="49"/>
      <c r="C458" s="276" t="s">
        <v>1079</v>
      </c>
      <c r="D458" s="276" t="s">
        <v>292</v>
      </c>
      <c r="E458" s="277" t="s">
        <v>1080</v>
      </c>
      <c r="F458" s="278" t="s">
        <v>1081</v>
      </c>
      <c r="G458" s="278"/>
      <c r="H458" s="278"/>
      <c r="I458" s="278"/>
      <c r="J458" s="279" t="s">
        <v>194</v>
      </c>
      <c r="K458" s="280">
        <v>159.852</v>
      </c>
      <c r="L458" s="281">
        <v>0</v>
      </c>
      <c r="M458" s="282"/>
      <c r="N458" s="283">
        <f>ROUND(L458*K458,2)</f>
        <v>0</v>
      </c>
      <c r="O458" s="238"/>
      <c r="P458" s="238"/>
      <c r="Q458" s="238"/>
      <c r="R458" s="51"/>
      <c r="T458" s="239" t="s">
        <v>23</v>
      </c>
      <c r="U458" s="59" t="s">
        <v>50</v>
      </c>
      <c r="V458" s="50"/>
      <c r="W458" s="240">
        <f>V458*K458</f>
        <v>0</v>
      </c>
      <c r="X458" s="240">
        <v>0.0192</v>
      </c>
      <c r="Y458" s="240">
        <f>X458*K458</f>
        <v>3.0691583999999996</v>
      </c>
      <c r="Z458" s="240">
        <v>0</v>
      </c>
      <c r="AA458" s="241">
        <f>Z458*K458</f>
        <v>0</v>
      </c>
      <c r="AR458" s="25" t="s">
        <v>295</v>
      </c>
      <c r="AT458" s="25" t="s">
        <v>292</v>
      </c>
      <c r="AU458" s="25" t="s">
        <v>95</v>
      </c>
      <c r="AY458" s="25" t="s">
        <v>183</v>
      </c>
      <c r="BE458" s="156">
        <f>IF(U458="základní",N458,0)</f>
        <v>0</v>
      </c>
      <c r="BF458" s="156">
        <f>IF(U458="snížená",N458,0)</f>
        <v>0</v>
      </c>
      <c r="BG458" s="156">
        <f>IF(U458="zákl. přenesená",N458,0)</f>
        <v>0</v>
      </c>
      <c r="BH458" s="156">
        <f>IF(U458="sníž. přenesená",N458,0)</f>
        <v>0</v>
      </c>
      <c r="BI458" s="156">
        <f>IF(U458="nulová",N458,0)</f>
        <v>0</v>
      </c>
      <c r="BJ458" s="25" t="s">
        <v>25</v>
      </c>
      <c r="BK458" s="156">
        <f>ROUND(L458*K458,2)</f>
        <v>0</v>
      </c>
      <c r="BL458" s="25" t="s">
        <v>265</v>
      </c>
      <c r="BM458" s="25" t="s">
        <v>1082</v>
      </c>
    </row>
    <row r="459" spans="2:65" s="1" customFormat="1" ht="25.5" customHeight="1">
      <c r="B459" s="49"/>
      <c r="C459" s="231" t="s">
        <v>1083</v>
      </c>
      <c r="D459" s="231" t="s">
        <v>184</v>
      </c>
      <c r="E459" s="232" t="s">
        <v>1084</v>
      </c>
      <c r="F459" s="233" t="s">
        <v>1085</v>
      </c>
      <c r="G459" s="233"/>
      <c r="H459" s="233"/>
      <c r="I459" s="233"/>
      <c r="J459" s="234" t="s">
        <v>194</v>
      </c>
      <c r="K459" s="235">
        <v>145.32</v>
      </c>
      <c r="L459" s="236">
        <v>0</v>
      </c>
      <c r="M459" s="237"/>
      <c r="N459" s="238">
        <f>ROUND(L459*K459,2)</f>
        <v>0</v>
      </c>
      <c r="O459" s="238"/>
      <c r="P459" s="238"/>
      <c r="Q459" s="238"/>
      <c r="R459" s="51"/>
      <c r="T459" s="239" t="s">
        <v>23</v>
      </c>
      <c r="U459" s="59" t="s">
        <v>50</v>
      </c>
      <c r="V459" s="50"/>
      <c r="W459" s="240">
        <f>V459*K459</f>
        <v>0</v>
      </c>
      <c r="X459" s="240">
        <v>0</v>
      </c>
      <c r="Y459" s="240">
        <f>X459*K459</f>
        <v>0</v>
      </c>
      <c r="Z459" s="240">
        <v>0</v>
      </c>
      <c r="AA459" s="241">
        <f>Z459*K459</f>
        <v>0</v>
      </c>
      <c r="AR459" s="25" t="s">
        <v>265</v>
      </c>
      <c r="AT459" s="25" t="s">
        <v>184</v>
      </c>
      <c r="AU459" s="25" t="s">
        <v>95</v>
      </c>
      <c r="AY459" s="25" t="s">
        <v>183</v>
      </c>
      <c r="BE459" s="156">
        <f>IF(U459="základní",N459,0)</f>
        <v>0</v>
      </c>
      <c r="BF459" s="156">
        <f>IF(U459="snížená",N459,0)</f>
        <v>0</v>
      </c>
      <c r="BG459" s="156">
        <f>IF(U459="zákl. přenesená",N459,0)</f>
        <v>0</v>
      </c>
      <c r="BH459" s="156">
        <f>IF(U459="sníž. přenesená",N459,0)</f>
        <v>0</v>
      </c>
      <c r="BI459" s="156">
        <f>IF(U459="nulová",N459,0)</f>
        <v>0</v>
      </c>
      <c r="BJ459" s="25" t="s">
        <v>25</v>
      </c>
      <c r="BK459" s="156">
        <f>ROUND(L459*K459,2)</f>
        <v>0</v>
      </c>
      <c r="BL459" s="25" t="s">
        <v>265</v>
      </c>
      <c r="BM459" s="25" t="s">
        <v>1086</v>
      </c>
    </row>
    <row r="460" spans="2:65" s="1" customFormat="1" ht="16.5" customHeight="1">
      <c r="B460" s="49"/>
      <c r="C460" s="231" t="s">
        <v>1087</v>
      </c>
      <c r="D460" s="231" t="s">
        <v>184</v>
      </c>
      <c r="E460" s="232" t="s">
        <v>1088</v>
      </c>
      <c r="F460" s="233" t="s">
        <v>1089</v>
      </c>
      <c r="G460" s="233"/>
      <c r="H460" s="233"/>
      <c r="I460" s="233"/>
      <c r="J460" s="234" t="s">
        <v>194</v>
      </c>
      <c r="K460" s="235">
        <v>145.32</v>
      </c>
      <c r="L460" s="236">
        <v>0</v>
      </c>
      <c r="M460" s="237"/>
      <c r="N460" s="238">
        <f>ROUND(L460*K460,2)</f>
        <v>0</v>
      </c>
      <c r="O460" s="238"/>
      <c r="P460" s="238"/>
      <c r="Q460" s="238"/>
      <c r="R460" s="51"/>
      <c r="T460" s="239" t="s">
        <v>23</v>
      </c>
      <c r="U460" s="59" t="s">
        <v>50</v>
      </c>
      <c r="V460" s="50"/>
      <c r="W460" s="240">
        <f>V460*K460</f>
        <v>0</v>
      </c>
      <c r="X460" s="240">
        <v>0.0003</v>
      </c>
      <c r="Y460" s="240">
        <f>X460*K460</f>
        <v>0.043595999999999996</v>
      </c>
      <c r="Z460" s="240">
        <v>0</v>
      </c>
      <c r="AA460" s="241">
        <f>Z460*K460</f>
        <v>0</v>
      </c>
      <c r="AR460" s="25" t="s">
        <v>265</v>
      </c>
      <c r="AT460" s="25" t="s">
        <v>184</v>
      </c>
      <c r="AU460" s="25" t="s">
        <v>95</v>
      </c>
      <c r="AY460" s="25" t="s">
        <v>183</v>
      </c>
      <c r="BE460" s="156">
        <f>IF(U460="základní",N460,0)</f>
        <v>0</v>
      </c>
      <c r="BF460" s="156">
        <f>IF(U460="snížená",N460,0)</f>
        <v>0</v>
      </c>
      <c r="BG460" s="156">
        <f>IF(U460="zákl. přenesená",N460,0)</f>
        <v>0</v>
      </c>
      <c r="BH460" s="156">
        <f>IF(U460="sníž. přenesená",N460,0)</f>
        <v>0</v>
      </c>
      <c r="BI460" s="156">
        <f>IF(U460="nulová",N460,0)</f>
        <v>0</v>
      </c>
      <c r="BJ460" s="25" t="s">
        <v>25</v>
      </c>
      <c r="BK460" s="156">
        <f>ROUND(L460*K460,2)</f>
        <v>0</v>
      </c>
      <c r="BL460" s="25" t="s">
        <v>265</v>
      </c>
      <c r="BM460" s="25" t="s">
        <v>1090</v>
      </c>
    </row>
    <row r="461" spans="2:65" s="1" customFormat="1" ht="25.5" customHeight="1">
      <c r="B461" s="49"/>
      <c r="C461" s="231" t="s">
        <v>1091</v>
      </c>
      <c r="D461" s="231" t="s">
        <v>184</v>
      </c>
      <c r="E461" s="232" t="s">
        <v>1092</v>
      </c>
      <c r="F461" s="233" t="s">
        <v>1093</v>
      </c>
      <c r="G461" s="233"/>
      <c r="H461" s="233"/>
      <c r="I461" s="233"/>
      <c r="J461" s="234" t="s">
        <v>202</v>
      </c>
      <c r="K461" s="235">
        <v>3.682</v>
      </c>
      <c r="L461" s="236">
        <v>0</v>
      </c>
      <c r="M461" s="237"/>
      <c r="N461" s="238">
        <f>ROUND(L461*K461,2)</f>
        <v>0</v>
      </c>
      <c r="O461" s="238"/>
      <c r="P461" s="238"/>
      <c r="Q461" s="238"/>
      <c r="R461" s="51"/>
      <c r="T461" s="239" t="s">
        <v>23</v>
      </c>
      <c r="U461" s="59" t="s">
        <v>50</v>
      </c>
      <c r="V461" s="50"/>
      <c r="W461" s="240">
        <f>V461*K461</f>
        <v>0</v>
      </c>
      <c r="X461" s="240">
        <v>0</v>
      </c>
      <c r="Y461" s="240">
        <f>X461*K461</f>
        <v>0</v>
      </c>
      <c r="Z461" s="240">
        <v>0</v>
      </c>
      <c r="AA461" s="241">
        <f>Z461*K461</f>
        <v>0</v>
      </c>
      <c r="AR461" s="25" t="s">
        <v>265</v>
      </c>
      <c r="AT461" s="25" t="s">
        <v>184</v>
      </c>
      <c r="AU461" s="25" t="s">
        <v>95</v>
      </c>
      <c r="AY461" s="25" t="s">
        <v>183</v>
      </c>
      <c r="BE461" s="156">
        <f>IF(U461="základní",N461,0)</f>
        <v>0</v>
      </c>
      <c r="BF461" s="156">
        <f>IF(U461="snížená",N461,0)</f>
        <v>0</v>
      </c>
      <c r="BG461" s="156">
        <f>IF(U461="zákl. přenesená",N461,0)</f>
        <v>0</v>
      </c>
      <c r="BH461" s="156">
        <f>IF(U461="sníž. přenesená",N461,0)</f>
        <v>0</v>
      </c>
      <c r="BI461" s="156">
        <f>IF(U461="nulová",N461,0)</f>
        <v>0</v>
      </c>
      <c r="BJ461" s="25" t="s">
        <v>25</v>
      </c>
      <c r="BK461" s="156">
        <f>ROUND(L461*K461,2)</f>
        <v>0</v>
      </c>
      <c r="BL461" s="25" t="s">
        <v>265</v>
      </c>
      <c r="BM461" s="25" t="s">
        <v>1094</v>
      </c>
    </row>
    <row r="462" spans="2:65" s="1" customFormat="1" ht="25.5" customHeight="1">
      <c r="B462" s="49"/>
      <c r="C462" s="231" t="s">
        <v>1095</v>
      </c>
      <c r="D462" s="231" t="s">
        <v>184</v>
      </c>
      <c r="E462" s="232" t="s">
        <v>1096</v>
      </c>
      <c r="F462" s="233" t="s">
        <v>1097</v>
      </c>
      <c r="G462" s="233"/>
      <c r="H462" s="233"/>
      <c r="I462" s="233"/>
      <c r="J462" s="234" t="s">
        <v>202</v>
      </c>
      <c r="K462" s="235">
        <v>3.682</v>
      </c>
      <c r="L462" s="236">
        <v>0</v>
      </c>
      <c r="M462" s="237"/>
      <c r="N462" s="238">
        <f>ROUND(L462*K462,2)</f>
        <v>0</v>
      </c>
      <c r="O462" s="238"/>
      <c r="P462" s="238"/>
      <c r="Q462" s="238"/>
      <c r="R462" s="51"/>
      <c r="T462" s="239" t="s">
        <v>23</v>
      </c>
      <c r="U462" s="59" t="s">
        <v>50</v>
      </c>
      <c r="V462" s="50"/>
      <c r="W462" s="240">
        <f>V462*K462</f>
        <v>0</v>
      </c>
      <c r="X462" s="240">
        <v>0</v>
      </c>
      <c r="Y462" s="240">
        <f>X462*K462</f>
        <v>0</v>
      </c>
      <c r="Z462" s="240">
        <v>0</v>
      </c>
      <c r="AA462" s="241">
        <f>Z462*K462</f>
        <v>0</v>
      </c>
      <c r="AR462" s="25" t="s">
        <v>265</v>
      </c>
      <c r="AT462" s="25" t="s">
        <v>184</v>
      </c>
      <c r="AU462" s="25" t="s">
        <v>95</v>
      </c>
      <c r="AY462" s="25" t="s">
        <v>183</v>
      </c>
      <c r="BE462" s="156">
        <f>IF(U462="základní",N462,0)</f>
        <v>0</v>
      </c>
      <c r="BF462" s="156">
        <f>IF(U462="snížená",N462,0)</f>
        <v>0</v>
      </c>
      <c r="BG462" s="156">
        <f>IF(U462="zákl. přenesená",N462,0)</f>
        <v>0</v>
      </c>
      <c r="BH462" s="156">
        <f>IF(U462="sníž. přenesená",N462,0)</f>
        <v>0</v>
      </c>
      <c r="BI462" s="156">
        <f>IF(U462="nulová",N462,0)</f>
        <v>0</v>
      </c>
      <c r="BJ462" s="25" t="s">
        <v>25</v>
      </c>
      <c r="BK462" s="156">
        <f>ROUND(L462*K462,2)</f>
        <v>0</v>
      </c>
      <c r="BL462" s="25" t="s">
        <v>265</v>
      </c>
      <c r="BM462" s="25" t="s">
        <v>1098</v>
      </c>
    </row>
    <row r="463" spans="2:63" s="10" customFormat="1" ht="29.85" customHeight="1">
      <c r="B463" s="218"/>
      <c r="C463" s="219"/>
      <c r="D463" s="228" t="s">
        <v>694</v>
      </c>
      <c r="E463" s="228"/>
      <c r="F463" s="228"/>
      <c r="G463" s="228"/>
      <c r="H463" s="228"/>
      <c r="I463" s="228"/>
      <c r="J463" s="228"/>
      <c r="K463" s="228"/>
      <c r="L463" s="228"/>
      <c r="M463" s="228"/>
      <c r="N463" s="271">
        <f>BK463</f>
        <v>0</v>
      </c>
      <c r="O463" s="272"/>
      <c r="P463" s="272"/>
      <c r="Q463" s="272"/>
      <c r="R463" s="221"/>
      <c r="T463" s="222"/>
      <c r="U463" s="219"/>
      <c r="V463" s="219"/>
      <c r="W463" s="223">
        <f>SUM(W464:W473)</f>
        <v>0</v>
      </c>
      <c r="X463" s="219"/>
      <c r="Y463" s="223">
        <f>SUM(Y464:Y473)</f>
        <v>0.3666256</v>
      </c>
      <c r="Z463" s="219"/>
      <c r="AA463" s="224">
        <f>SUM(AA464:AA473)</f>
        <v>0</v>
      </c>
      <c r="AR463" s="225" t="s">
        <v>95</v>
      </c>
      <c r="AT463" s="226" t="s">
        <v>84</v>
      </c>
      <c r="AU463" s="226" t="s">
        <v>25</v>
      </c>
      <c r="AY463" s="225" t="s">
        <v>183</v>
      </c>
      <c r="BK463" s="227">
        <f>SUM(BK464:BK473)</f>
        <v>0</v>
      </c>
    </row>
    <row r="464" spans="2:65" s="1" customFormat="1" ht="38.25" customHeight="1">
      <c r="B464" s="49"/>
      <c r="C464" s="231" t="s">
        <v>1099</v>
      </c>
      <c r="D464" s="231" t="s">
        <v>184</v>
      </c>
      <c r="E464" s="232" t="s">
        <v>1100</v>
      </c>
      <c r="F464" s="233" t="s">
        <v>1101</v>
      </c>
      <c r="G464" s="233"/>
      <c r="H464" s="233"/>
      <c r="I464" s="233"/>
      <c r="J464" s="234" t="s">
        <v>194</v>
      </c>
      <c r="K464" s="235">
        <v>22.52</v>
      </c>
      <c r="L464" s="236">
        <v>0</v>
      </c>
      <c r="M464" s="237"/>
      <c r="N464" s="238">
        <f>ROUND(L464*K464,2)</f>
        <v>0</v>
      </c>
      <c r="O464" s="238"/>
      <c r="P464" s="238"/>
      <c r="Q464" s="238"/>
      <c r="R464" s="51"/>
      <c r="T464" s="239" t="s">
        <v>23</v>
      </c>
      <c r="U464" s="59" t="s">
        <v>50</v>
      </c>
      <c r="V464" s="50"/>
      <c r="W464" s="240">
        <f>V464*K464</f>
        <v>0</v>
      </c>
      <c r="X464" s="240">
        <v>0.003</v>
      </c>
      <c r="Y464" s="240">
        <f>X464*K464</f>
        <v>0.06756</v>
      </c>
      <c r="Z464" s="240">
        <v>0</v>
      </c>
      <c r="AA464" s="241">
        <f>Z464*K464</f>
        <v>0</v>
      </c>
      <c r="AR464" s="25" t="s">
        <v>265</v>
      </c>
      <c r="AT464" s="25" t="s">
        <v>184</v>
      </c>
      <c r="AU464" s="25" t="s">
        <v>95</v>
      </c>
      <c r="AY464" s="25" t="s">
        <v>183</v>
      </c>
      <c r="BE464" s="156">
        <f>IF(U464="základní",N464,0)</f>
        <v>0</v>
      </c>
      <c r="BF464" s="156">
        <f>IF(U464="snížená",N464,0)</f>
        <v>0</v>
      </c>
      <c r="BG464" s="156">
        <f>IF(U464="zákl. přenesená",N464,0)</f>
        <v>0</v>
      </c>
      <c r="BH464" s="156">
        <f>IF(U464="sníž. přenesená",N464,0)</f>
        <v>0</v>
      </c>
      <c r="BI464" s="156">
        <f>IF(U464="nulová",N464,0)</f>
        <v>0</v>
      </c>
      <c r="BJ464" s="25" t="s">
        <v>25</v>
      </c>
      <c r="BK464" s="156">
        <f>ROUND(L464*K464,2)</f>
        <v>0</v>
      </c>
      <c r="BL464" s="25" t="s">
        <v>265</v>
      </c>
      <c r="BM464" s="25" t="s">
        <v>1102</v>
      </c>
    </row>
    <row r="465" spans="2:51" s="12" customFormat="1" ht="16.5" customHeight="1">
      <c r="B465" s="252"/>
      <c r="C465" s="253"/>
      <c r="D465" s="253"/>
      <c r="E465" s="254" t="s">
        <v>23</v>
      </c>
      <c r="F465" s="255" t="s">
        <v>1103</v>
      </c>
      <c r="G465" s="256"/>
      <c r="H465" s="256"/>
      <c r="I465" s="256"/>
      <c r="J465" s="253"/>
      <c r="K465" s="254" t="s">
        <v>23</v>
      </c>
      <c r="L465" s="253"/>
      <c r="M465" s="253"/>
      <c r="N465" s="253"/>
      <c r="O465" s="253"/>
      <c r="P465" s="253"/>
      <c r="Q465" s="253"/>
      <c r="R465" s="257"/>
      <c r="T465" s="258"/>
      <c r="U465" s="253"/>
      <c r="V465" s="253"/>
      <c r="W465" s="253"/>
      <c r="X465" s="253"/>
      <c r="Y465" s="253"/>
      <c r="Z465" s="253"/>
      <c r="AA465" s="259"/>
      <c r="AT465" s="260" t="s">
        <v>191</v>
      </c>
      <c r="AU465" s="260" t="s">
        <v>95</v>
      </c>
      <c r="AV465" s="12" t="s">
        <v>25</v>
      </c>
      <c r="AW465" s="12" t="s">
        <v>41</v>
      </c>
      <c r="AX465" s="12" t="s">
        <v>85</v>
      </c>
      <c r="AY465" s="260" t="s">
        <v>183</v>
      </c>
    </row>
    <row r="466" spans="2:51" s="11" customFormat="1" ht="16.5" customHeight="1">
      <c r="B466" s="242"/>
      <c r="C466" s="243"/>
      <c r="D466" s="243"/>
      <c r="E466" s="244" t="s">
        <v>23</v>
      </c>
      <c r="F466" s="261" t="s">
        <v>1104</v>
      </c>
      <c r="G466" s="243"/>
      <c r="H466" s="243"/>
      <c r="I466" s="243"/>
      <c r="J466" s="243"/>
      <c r="K466" s="247">
        <v>9.8</v>
      </c>
      <c r="L466" s="243"/>
      <c r="M466" s="243"/>
      <c r="N466" s="243"/>
      <c r="O466" s="243"/>
      <c r="P466" s="243"/>
      <c r="Q466" s="243"/>
      <c r="R466" s="248"/>
      <c r="T466" s="249"/>
      <c r="U466" s="243"/>
      <c r="V466" s="243"/>
      <c r="W466" s="243"/>
      <c r="X466" s="243"/>
      <c r="Y466" s="243"/>
      <c r="Z466" s="243"/>
      <c r="AA466" s="250"/>
      <c r="AT466" s="251" t="s">
        <v>191</v>
      </c>
      <c r="AU466" s="251" t="s">
        <v>95</v>
      </c>
      <c r="AV466" s="11" t="s">
        <v>95</v>
      </c>
      <c r="AW466" s="11" t="s">
        <v>41</v>
      </c>
      <c r="AX466" s="11" t="s">
        <v>85</v>
      </c>
      <c r="AY466" s="251" t="s">
        <v>183</v>
      </c>
    </row>
    <row r="467" spans="2:51" s="12" customFormat="1" ht="16.5" customHeight="1">
      <c r="B467" s="252"/>
      <c r="C467" s="253"/>
      <c r="D467" s="253"/>
      <c r="E467" s="254" t="s">
        <v>23</v>
      </c>
      <c r="F467" s="275" t="s">
        <v>1105</v>
      </c>
      <c r="G467" s="253"/>
      <c r="H467" s="253"/>
      <c r="I467" s="253"/>
      <c r="J467" s="253"/>
      <c r="K467" s="254" t="s">
        <v>23</v>
      </c>
      <c r="L467" s="253"/>
      <c r="M467" s="253"/>
      <c r="N467" s="253"/>
      <c r="O467" s="253"/>
      <c r="P467" s="253"/>
      <c r="Q467" s="253"/>
      <c r="R467" s="257"/>
      <c r="T467" s="258"/>
      <c r="U467" s="253"/>
      <c r="V467" s="253"/>
      <c r="W467" s="253"/>
      <c r="X467" s="253"/>
      <c r="Y467" s="253"/>
      <c r="Z467" s="253"/>
      <c r="AA467" s="259"/>
      <c r="AT467" s="260" t="s">
        <v>191</v>
      </c>
      <c r="AU467" s="260" t="s">
        <v>95</v>
      </c>
      <c r="AV467" s="12" t="s">
        <v>25</v>
      </c>
      <c r="AW467" s="12" t="s">
        <v>41</v>
      </c>
      <c r="AX467" s="12" t="s">
        <v>85</v>
      </c>
      <c r="AY467" s="260" t="s">
        <v>183</v>
      </c>
    </row>
    <row r="468" spans="2:51" s="11" customFormat="1" ht="16.5" customHeight="1">
      <c r="B468" s="242"/>
      <c r="C468" s="243"/>
      <c r="D468" s="243"/>
      <c r="E468" s="244" t="s">
        <v>23</v>
      </c>
      <c r="F468" s="261" t="s">
        <v>1106</v>
      </c>
      <c r="G468" s="243"/>
      <c r="H468" s="243"/>
      <c r="I468" s="243"/>
      <c r="J468" s="243"/>
      <c r="K468" s="247">
        <v>12.72</v>
      </c>
      <c r="L468" s="243"/>
      <c r="M468" s="243"/>
      <c r="N468" s="243"/>
      <c r="O468" s="243"/>
      <c r="P468" s="243"/>
      <c r="Q468" s="243"/>
      <c r="R468" s="248"/>
      <c r="T468" s="249"/>
      <c r="U468" s="243"/>
      <c r="V468" s="243"/>
      <c r="W468" s="243"/>
      <c r="X468" s="243"/>
      <c r="Y468" s="243"/>
      <c r="Z468" s="243"/>
      <c r="AA468" s="250"/>
      <c r="AT468" s="251" t="s">
        <v>191</v>
      </c>
      <c r="AU468" s="251" t="s">
        <v>95</v>
      </c>
      <c r="AV468" s="11" t="s">
        <v>95</v>
      </c>
      <c r="AW468" s="11" t="s">
        <v>41</v>
      </c>
      <c r="AX468" s="11" t="s">
        <v>85</v>
      </c>
      <c r="AY468" s="251" t="s">
        <v>183</v>
      </c>
    </row>
    <row r="469" spans="2:51" s="13" customFormat="1" ht="16.5" customHeight="1">
      <c r="B469" s="262"/>
      <c r="C469" s="263"/>
      <c r="D469" s="263"/>
      <c r="E469" s="264" t="s">
        <v>23</v>
      </c>
      <c r="F469" s="265" t="s">
        <v>218</v>
      </c>
      <c r="G469" s="263"/>
      <c r="H469" s="263"/>
      <c r="I469" s="263"/>
      <c r="J469" s="263"/>
      <c r="K469" s="266">
        <v>22.52</v>
      </c>
      <c r="L469" s="263"/>
      <c r="M469" s="263"/>
      <c r="N469" s="263"/>
      <c r="O469" s="263"/>
      <c r="P469" s="263"/>
      <c r="Q469" s="263"/>
      <c r="R469" s="267"/>
      <c r="T469" s="268"/>
      <c r="U469" s="263"/>
      <c r="V469" s="263"/>
      <c r="W469" s="263"/>
      <c r="X469" s="263"/>
      <c r="Y469" s="263"/>
      <c r="Z469" s="263"/>
      <c r="AA469" s="269"/>
      <c r="AT469" s="270" t="s">
        <v>191</v>
      </c>
      <c r="AU469" s="270" t="s">
        <v>95</v>
      </c>
      <c r="AV469" s="13" t="s">
        <v>188</v>
      </c>
      <c r="AW469" s="13" t="s">
        <v>41</v>
      </c>
      <c r="AX469" s="13" t="s">
        <v>25</v>
      </c>
      <c r="AY469" s="270" t="s">
        <v>183</v>
      </c>
    </row>
    <row r="470" spans="2:65" s="1" customFormat="1" ht="16.5" customHeight="1">
      <c r="B470" s="49"/>
      <c r="C470" s="276" t="s">
        <v>1107</v>
      </c>
      <c r="D470" s="276" t="s">
        <v>292</v>
      </c>
      <c r="E470" s="277" t="s">
        <v>1108</v>
      </c>
      <c r="F470" s="278" t="s">
        <v>1109</v>
      </c>
      <c r="G470" s="278"/>
      <c r="H470" s="278"/>
      <c r="I470" s="278"/>
      <c r="J470" s="279" t="s">
        <v>194</v>
      </c>
      <c r="K470" s="280">
        <v>24.772</v>
      </c>
      <c r="L470" s="281">
        <v>0</v>
      </c>
      <c r="M470" s="282"/>
      <c r="N470" s="283">
        <f>ROUND(L470*K470,2)</f>
        <v>0</v>
      </c>
      <c r="O470" s="238"/>
      <c r="P470" s="238"/>
      <c r="Q470" s="238"/>
      <c r="R470" s="51"/>
      <c r="T470" s="239" t="s">
        <v>23</v>
      </c>
      <c r="U470" s="59" t="s">
        <v>50</v>
      </c>
      <c r="V470" s="50"/>
      <c r="W470" s="240">
        <f>V470*K470</f>
        <v>0</v>
      </c>
      <c r="X470" s="240">
        <v>0.0118</v>
      </c>
      <c r="Y470" s="240">
        <f>X470*K470</f>
        <v>0.2923096</v>
      </c>
      <c r="Z470" s="240">
        <v>0</v>
      </c>
      <c r="AA470" s="241">
        <f>Z470*K470</f>
        <v>0</v>
      </c>
      <c r="AR470" s="25" t="s">
        <v>295</v>
      </c>
      <c r="AT470" s="25" t="s">
        <v>292</v>
      </c>
      <c r="AU470" s="25" t="s">
        <v>95</v>
      </c>
      <c r="AY470" s="25" t="s">
        <v>183</v>
      </c>
      <c r="BE470" s="156">
        <f>IF(U470="základní",N470,0)</f>
        <v>0</v>
      </c>
      <c r="BF470" s="156">
        <f>IF(U470="snížená",N470,0)</f>
        <v>0</v>
      </c>
      <c r="BG470" s="156">
        <f>IF(U470="zákl. přenesená",N470,0)</f>
        <v>0</v>
      </c>
      <c r="BH470" s="156">
        <f>IF(U470="sníž. přenesená",N470,0)</f>
        <v>0</v>
      </c>
      <c r="BI470" s="156">
        <f>IF(U470="nulová",N470,0)</f>
        <v>0</v>
      </c>
      <c r="BJ470" s="25" t="s">
        <v>25</v>
      </c>
      <c r="BK470" s="156">
        <f>ROUND(L470*K470,2)</f>
        <v>0</v>
      </c>
      <c r="BL470" s="25" t="s">
        <v>265</v>
      </c>
      <c r="BM470" s="25" t="s">
        <v>1110</v>
      </c>
    </row>
    <row r="471" spans="2:65" s="1" customFormat="1" ht="16.5" customHeight="1">
      <c r="B471" s="49"/>
      <c r="C471" s="231" t="s">
        <v>1111</v>
      </c>
      <c r="D471" s="231" t="s">
        <v>184</v>
      </c>
      <c r="E471" s="232" t="s">
        <v>1112</v>
      </c>
      <c r="F471" s="233" t="s">
        <v>1113</v>
      </c>
      <c r="G471" s="233"/>
      <c r="H471" s="233"/>
      <c r="I471" s="233"/>
      <c r="J471" s="234" t="s">
        <v>194</v>
      </c>
      <c r="K471" s="235">
        <v>22.52</v>
      </c>
      <c r="L471" s="236">
        <v>0</v>
      </c>
      <c r="M471" s="237"/>
      <c r="N471" s="238">
        <f>ROUND(L471*K471,2)</f>
        <v>0</v>
      </c>
      <c r="O471" s="238"/>
      <c r="P471" s="238"/>
      <c r="Q471" s="238"/>
      <c r="R471" s="51"/>
      <c r="T471" s="239" t="s">
        <v>23</v>
      </c>
      <c r="U471" s="59" t="s">
        <v>50</v>
      </c>
      <c r="V471" s="50"/>
      <c r="W471" s="240">
        <f>V471*K471</f>
        <v>0</v>
      </c>
      <c r="X471" s="240">
        <v>0.0003</v>
      </c>
      <c r="Y471" s="240">
        <f>X471*K471</f>
        <v>0.006755999999999999</v>
      </c>
      <c r="Z471" s="240">
        <v>0</v>
      </c>
      <c r="AA471" s="241">
        <f>Z471*K471</f>
        <v>0</v>
      </c>
      <c r="AR471" s="25" t="s">
        <v>265</v>
      </c>
      <c r="AT471" s="25" t="s">
        <v>184</v>
      </c>
      <c r="AU471" s="25" t="s">
        <v>95</v>
      </c>
      <c r="AY471" s="25" t="s">
        <v>183</v>
      </c>
      <c r="BE471" s="156">
        <f>IF(U471="základní",N471,0)</f>
        <v>0</v>
      </c>
      <c r="BF471" s="156">
        <f>IF(U471="snížená",N471,0)</f>
        <v>0</v>
      </c>
      <c r="BG471" s="156">
        <f>IF(U471="zákl. přenesená",N471,0)</f>
        <v>0</v>
      </c>
      <c r="BH471" s="156">
        <f>IF(U471="sníž. přenesená",N471,0)</f>
        <v>0</v>
      </c>
      <c r="BI471" s="156">
        <f>IF(U471="nulová",N471,0)</f>
        <v>0</v>
      </c>
      <c r="BJ471" s="25" t="s">
        <v>25</v>
      </c>
      <c r="BK471" s="156">
        <f>ROUND(L471*K471,2)</f>
        <v>0</v>
      </c>
      <c r="BL471" s="25" t="s">
        <v>265</v>
      </c>
      <c r="BM471" s="25" t="s">
        <v>1114</v>
      </c>
    </row>
    <row r="472" spans="2:65" s="1" customFormat="1" ht="25.5" customHeight="1">
      <c r="B472" s="49"/>
      <c r="C472" s="231" t="s">
        <v>1115</v>
      </c>
      <c r="D472" s="231" t="s">
        <v>184</v>
      </c>
      <c r="E472" s="232" t="s">
        <v>1116</v>
      </c>
      <c r="F472" s="233" t="s">
        <v>1117</v>
      </c>
      <c r="G472" s="233"/>
      <c r="H472" s="233"/>
      <c r="I472" s="233"/>
      <c r="J472" s="234" t="s">
        <v>202</v>
      </c>
      <c r="K472" s="235">
        <v>0.367</v>
      </c>
      <c r="L472" s="236">
        <v>0</v>
      </c>
      <c r="M472" s="237"/>
      <c r="N472" s="238">
        <f>ROUND(L472*K472,2)</f>
        <v>0</v>
      </c>
      <c r="O472" s="238"/>
      <c r="P472" s="238"/>
      <c r="Q472" s="238"/>
      <c r="R472" s="51"/>
      <c r="T472" s="239" t="s">
        <v>23</v>
      </c>
      <c r="U472" s="59" t="s">
        <v>50</v>
      </c>
      <c r="V472" s="50"/>
      <c r="W472" s="240">
        <f>V472*K472</f>
        <v>0</v>
      </c>
      <c r="X472" s="240">
        <v>0</v>
      </c>
      <c r="Y472" s="240">
        <f>X472*K472</f>
        <v>0</v>
      </c>
      <c r="Z472" s="240">
        <v>0</v>
      </c>
      <c r="AA472" s="241">
        <f>Z472*K472</f>
        <v>0</v>
      </c>
      <c r="AR472" s="25" t="s">
        <v>265</v>
      </c>
      <c r="AT472" s="25" t="s">
        <v>184</v>
      </c>
      <c r="AU472" s="25" t="s">
        <v>95</v>
      </c>
      <c r="AY472" s="25" t="s">
        <v>183</v>
      </c>
      <c r="BE472" s="156">
        <f>IF(U472="základní",N472,0)</f>
        <v>0</v>
      </c>
      <c r="BF472" s="156">
        <f>IF(U472="snížená",N472,0)</f>
        <v>0</v>
      </c>
      <c r="BG472" s="156">
        <f>IF(U472="zákl. přenesená",N472,0)</f>
        <v>0</v>
      </c>
      <c r="BH472" s="156">
        <f>IF(U472="sníž. přenesená",N472,0)</f>
        <v>0</v>
      </c>
      <c r="BI472" s="156">
        <f>IF(U472="nulová",N472,0)</f>
        <v>0</v>
      </c>
      <c r="BJ472" s="25" t="s">
        <v>25</v>
      </c>
      <c r="BK472" s="156">
        <f>ROUND(L472*K472,2)</f>
        <v>0</v>
      </c>
      <c r="BL472" s="25" t="s">
        <v>265</v>
      </c>
      <c r="BM472" s="25" t="s">
        <v>1118</v>
      </c>
    </row>
    <row r="473" spans="2:65" s="1" customFormat="1" ht="25.5" customHeight="1">
      <c r="B473" s="49"/>
      <c r="C473" s="231" t="s">
        <v>1119</v>
      </c>
      <c r="D473" s="231" t="s">
        <v>184</v>
      </c>
      <c r="E473" s="232" t="s">
        <v>1120</v>
      </c>
      <c r="F473" s="233" t="s">
        <v>1121</v>
      </c>
      <c r="G473" s="233"/>
      <c r="H473" s="233"/>
      <c r="I473" s="233"/>
      <c r="J473" s="234" t="s">
        <v>202</v>
      </c>
      <c r="K473" s="235">
        <v>0.367</v>
      </c>
      <c r="L473" s="236">
        <v>0</v>
      </c>
      <c r="M473" s="237"/>
      <c r="N473" s="238">
        <f>ROUND(L473*K473,2)</f>
        <v>0</v>
      </c>
      <c r="O473" s="238"/>
      <c r="P473" s="238"/>
      <c r="Q473" s="238"/>
      <c r="R473" s="51"/>
      <c r="T473" s="239" t="s">
        <v>23</v>
      </c>
      <c r="U473" s="59" t="s">
        <v>50</v>
      </c>
      <c r="V473" s="50"/>
      <c r="W473" s="240">
        <f>V473*K473</f>
        <v>0</v>
      </c>
      <c r="X473" s="240">
        <v>0</v>
      </c>
      <c r="Y473" s="240">
        <f>X473*K473</f>
        <v>0</v>
      </c>
      <c r="Z473" s="240">
        <v>0</v>
      </c>
      <c r="AA473" s="241">
        <f>Z473*K473</f>
        <v>0</v>
      </c>
      <c r="AR473" s="25" t="s">
        <v>265</v>
      </c>
      <c r="AT473" s="25" t="s">
        <v>184</v>
      </c>
      <c r="AU473" s="25" t="s">
        <v>95</v>
      </c>
      <c r="AY473" s="25" t="s">
        <v>183</v>
      </c>
      <c r="BE473" s="156">
        <f>IF(U473="základní",N473,0)</f>
        <v>0</v>
      </c>
      <c r="BF473" s="156">
        <f>IF(U473="snížená",N473,0)</f>
        <v>0</v>
      </c>
      <c r="BG473" s="156">
        <f>IF(U473="zákl. přenesená",N473,0)</f>
        <v>0</v>
      </c>
      <c r="BH473" s="156">
        <f>IF(U473="sníž. přenesená",N473,0)</f>
        <v>0</v>
      </c>
      <c r="BI473" s="156">
        <f>IF(U473="nulová",N473,0)</f>
        <v>0</v>
      </c>
      <c r="BJ473" s="25" t="s">
        <v>25</v>
      </c>
      <c r="BK473" s="156">
        <f>ROUND(L473*K473,2)</f>
        <v>0</v>
      </c>
      <c r="BL473" s="25" t="s">
        <v>265</v>
      </c>
      <c r="BM473" s="25" t="s">
        <v>1122</v>
      </c>
    </row>
    <row r="474" spans="2:63" s="10" customFormat="1" ht="29.85" customHeight="1">
      <c r="B474" s="218"/>
      <c r="C474" s="219"/>
      <c r="D474" s="228" t="s">
        <v>695</v>
      </c>
      <c r="E474" s="228"/>
      <c r="F474" s="228"/>
      <c r="G474" s="228"/>
      <c r="H474" s="228"/>
      <c r="I474" s="228"/>
      <c r="J474" s="228"/>
      <c r="K474" s="228"/>
      <c r="L474" s="228"/>
      <c r="M474" s="228"/>
      <c r="N474" s="271">
        <f>BK474</f>
        <v>0</v>
      </c>
      <c r="O474" s="272"/>
      <c r="P474" s="272"/>
      <c r="Q474" s="272"/>
      <c r="R474" s="221"/>
      <c r="T474" s="222"/>
      <c r="U474" s="219"/>
      <c r="V474" s="219"/>
      <c r="W474" s="223">
        <f>SUM(W475:W497)</f>
        <v>0</v>
      </c>
      <c r="X474" s="219"/>
      <c r="Y474" s="223">
        <f>SUM(Y475:Y497)</f>
        <v>0.34442531179999997</v>
      </c>
      <c r="Z474" s="219"/>
      <c r="AA474" s="224">
        <f>SUM(AA475:AA497)</f>
        <v>0</v>
      </c>
      <c r="AR474" s="225" t="s">
        <v>95</v>
      </c>
      <c r="AT474" s="226" t="s">
        <v>84</v>
      </c>
      <c r="AU474" s="226" t="s">
        <v>25</v>
      </c>
      <c r="AY474" s="225" t="s">
        <v>183</v>
      </c>
      <c r="BK474" s="227">
        <f>SUM(BK475:BK497)</f>
        <v>0</v>
      </c>
    </row>
    <row r="475" spans="2:65" s="1" customFormat="1" ht="25.5" customHeight="1">
      <c r="B475" s="49"/>
      <c r="C475" s="231" t="s">
        <v>1123</v>
      </c>
      <c r="D475" s="231" t="s">
        <v>184</v>
      </c>
      <c r="E475" s="232" t="s">
        <v>1124</v>
      </c>
      <c r="F475" s="233" t="s">
        <v>1125</v>
      </c>
      <c r="G475" s="233"/>
      <c r="H475" s="233"/>
      <c r="I475" s="233"/>
      <c r="J475" s="234" t="s">
        <v>194</v>
      </c>
      <c r="K475" s="235">
        <v>1.876</v>
      </c>
      <c r="L475" s="236">
        <v>0</v>
      </c>
      <c r="M475" s="237"/>
      <c r="N475" s="238">
        <f>ROUND(L475*K475,2)</f>
        <v>0</v>
      </c>
      <c r="O475" s="238"/>
      <c r="P475" s="238"/>
      <c r="Q475" s="238"/>
      <c r="R475" s="51"/>
      <c r="T475" s="239" t="s">
        <v>23</v>
      </c>
      <c r="U475" s="59" t="s">
        <v>50</v>
      </c>
      <c r="V475" s="50"/>
      <c r="W475" s="240">
        <f>V475*K475</f>
        <v>0</v>
      </c>
      <c r="X475" s="240">
        <v>0.00012</v>
      </c>
      <c r="Y475" s="240">
        <f>X475*K475</f>
        <v>0.00022511999999999999</v>
      </c>
      <c r="Z475" s="240">
        <v>0</v>
      </c>
      <c r="AA475" s="241">
        <f>Z475*K475</f>
        <v>0</v>
      </c>
      <c r="AR475" s="25" t="s">
        <v>265</v>
      </c>
      <c r="AT475" s="25" t="s">
        <v>184</v>
      </c>
      <c r="AU475" s="25" t="s">
        <v>95</v>
      </c>
      <c r="AY475" s="25" t="s">
        <v>183</v>
      </c>
      <c r="BE475" s="156">
        <f>IF(U475="základní",N475,0)</f>
        <v>0</v>
      </c>
      <c r="BF475" s="156">
        <f>IF(U475="snížená",N475,0)</f>
        <v>0</v>
      </c>
      <c r="BG475" s="156">
        <f>IF(U475="zákl. přenesená",N475,0)</f>
        <v>0</v>
      </c>
      <c r="BH475" s="156">
        <f>IF(U475="sníž. přenesená",N475,0)</f>
        <v>0</v>
      </c>
      <c r="BI475" s="156">
        <f>IF(U475="nulová",N475,0)</f>
        <v>0</v>
      </c>
      <c r="BJ475" s="25" t="s">
        <v>25</v>
      </c>
      <c r="BK475" s="156">
        <f>ROUND(L475*K475,2)</f>
        <v>0</v>
      </c>
      <c r="BL475" s="25" t="s">
        <v>265</v>
      </c>
      <c r="BM475" s="25" t="s">
        <v>1126</v>
      </c>
    </row>
    <row r="476" spans="2:51" s="12" customFormat="1" ht="16.5" customHeight="1">
      <c r="B476" s="252"/>
      <c r="C476" s="253"/>
      <c r="D476" s="253"/>
      <c r="E476" s="254" t="s">
        <v>23</v>
      </c>
      <c r="F476" s="255" t="s">
        <v>1127</v>
      </c>
      <c r="G476" s="256"/>
      <c r="H476" s="256"/>
      <c r="I476" s="256"/>
      <c r="J476" s="253"/>
      <c r="K476" s="254" t="s">
        <v>23</v>
      </c>
      <c r="L476" s="253"/>
      <c r="M476" s="253"/>
      <c r="N476" s="253"/>
      <c r="O476" s="253"/>
      <c r="P476" s="253"/>
      <c r="Q476" s="253"/>
      <c r="R476" s="257"/>
      <c r="T476" s="258"/>
      <c r="U476" s="253"/>
      <c r="V476" s="253"/>
      <c r="W476" s="253"/>
      <c r="X476" s="253"/>
      <c r="Y476" s="253"/>
      <c r="Z476" s="253"/>
      <c r="AA476" s="259"/>
      <c r="AT476" s="260" t="s">
        <v>191</v>
      </c>
      <c r="AU476" s="260" t="s">
        <v>95</v>
      </c>
      <c r="AV476" s="12" t="s">
        <v>25</v>
      </c>
      <c r="AW476" s="12" t="s">
        <v>41</v>
      </c>
      <c r="AX476" s="12" t="s">
        <v>85</v>
      </c>
      <c r="AY476" s="260" t="s">
        <v>183</v>
      </c>
    </row>
    <row r="477" spans="2:51" s="11" customFormat="1" ht="16.5" customHeight="1">
      <c r="B477" s="242"/>
      <c r="C477" s="243"/>
      <c r="D477" s="243"/>
      <c r="E477" s="244" t="s">
        <v>23</v>
      </c>
      <c r="F477" s="261" t="s">
        <v>1128</v>
      </c>
      <c r="G477" s="243"/>
      <c r="H477" s="243"/>
      <c r="I477" s="243"/>
      <c r="J477" s="243"/>
      <c r="K477" s="247">
        <v>0.928</v>
      </c>
      <c r="L477" s="243"/>
      <c r="M477" s="243"/>
      <c r="N477" s="243"/>
      <c r="O477" s="243"/>
      <c r="P477" s="243"/>
      <c r="Q477" s="243"/>
      <c r="R477" s="248"/>
      <c r="T477" s="249"/>
      <c r="U477" s="243"/>
      <c r="V477" s="243"/>
      <c r="W477" s="243"/>
      <c r="X477" s="243"/>
      <c r="Y477" s="243"/>
      <c r="Z477" s="243"/>
      <c r="AA477" s="250"/>
      <c r="AT477" s="251" t="s">
        <v>191</v>
      </c>
      <c r="AU477" s="251" t="s">
        <v>95</v>
      </c>
      <c r="AV477" s="11" t="s">
        <v>95</v>
      </c>
      <c r="AW477" s="11" t="s">
        <v>41</v>
      </c>
      <c r="AX477" s="11" t="s">
        <v>85</v>
      </c>
      <c r="AY477" s="251" t="s">
        <v>183</v>
      </c>
    </row>
    <row r="478" spans="2:51" s="11" customFormat="1" ht="16.5" customHeight="1">
      <c r="B478" s="242"/>
      <c r="C478" s="243"/>
      <c r="D478" s="243"/>
      <c r="E478" s="244" t="s">
        <v>23</v>
      </c>
      <c r="F478" s="261" t="s">
        <v>1129</v>
      </c>
      <c r="G478" s="243"/>
      <c r="H478" s="243"/>
      <c r="I478" s="243"/>
      <c r="J478" s="243"/>
      <c r="K478" s="247">
        <v>0.948</v>
      </c>
      <c r="L478" s="243"/>
      <c r="M478" s="243"/>
      <c r="N478" s="243"/>
      <c r="O478" s="243"/>
      <c r="P478" s="243"/>
      <c r="Q478" s="243"/>
      <c r="R478" s="248"/>
      <c r="T478" s="249"/>
      <c r="U478" s="243"/>
      <c r="V478" s="243"/>
      <c r="W478" s="243"/>
      <c r="X478" s="243"/>
      <c r="Y478" s="243"/>
      <c r="Z478" s="243"/>
      <c r="AA478" s="250"/>
      <c r="AT478" s="251" t="s">
        <v>191</v>
      </c>
      <c r="AU478" s="251" t="s">
        <v>95</v>
      </c>
      <c r="AV478" s="11" t="s">
        <v>95</v>
      </c>
      <c r="AW478" s="11" t="s">
        <v>41</v>
      </c>
      <c r="AX478" s="11" t="s">
        <v>85</v>
      </c>
      <c r="AY478" s="251" t="s">
        <v>183</v>
      </c>
    </row>
    <row r="479" spans="2:51" s="13" customFormat="1" ht="16.5" customHeight="1">
      <c r="B479" s="262"/>
      <c r="C479" s="263"/>
      <c r="D479" s="263"/>
      <c r="E479" s="264" t="s">
        <v>23</v>
      </c>
      <c r="F479" s="265" t="s">
        <v>218</v>
      </c>
      <c r="G479" s="263"/>
      <c r="H479" s="263"/>
      <c r="I479" s="263"/>
      <c r="J479" s="263"/>
      <c r="K479" s="266">
        <v>1.876</v>
      </c>
      <c r="L479" s="263"/>
      <c r="M479" s="263"/>
      <c r="N479" s="263"/>
      <c r="O479" s="263"/>
      <c r="P479" s="263"/>
      <c r="Q479" s="263"/>
      <c r="R479" s="267"/>
      <c r="T479" s="268"/>
      <c r="U479" s="263"/>
      <c r="V479" s="263"/>
      <c r="W479" s="263"/>
      <c r="X479" s="263"/>
      <c r="Y479" s="263"/>
      <c r="Z479" s="263"/>
      <c r="AA479" s="269"/>
      <c r="AT479" s="270" t="s">
        <v>191</v>
      </c>
      <c r="AU479" s="270" t="s">
        <v>95</v>
      </c>
      <c r="AV479" s="13" t="s">
        <v>188</v>
      </c>
      <c r="AW479" s="13" t="s">
        <v>41</v>
      </c>
      <c r="AX479" s="13" t="s">
        <v>25</v>
      </c>
      <c r="AY479" s="270" t="s">
        <v>183</v>
      </c>
    </row>
    <row r="480" spans="2:65" s="1" customFormat="1" ht="25.5" customHeight="1">
      <c r="B480" s="49"/>
      <c r="C480" s="231" t="s">
        <v>1130</v>
      </c>
      <c r="D480" s="231" t="s">
        <v>184</v>
      </c>
      <c r="E480" s="232" t="s">
        <v>1131</v>
      </c>
      <c r="F480" s="233" t="s">
        <v>1132</v>
      </c>
      <c r="G480" s="233"/>
      <c r="H480" s="233"/>
      <c r="I480" s="233"/>
      <c r="J480" s="234" t="s">
        <v>194</v>
      </c>
      <c r="K480" s="235">
        <v>1.876</v>
      </c>
      <c r="L480" s="236">
        <v>0</v>
      </c>
      <c r="M480" s="237"/>
      <c r="N480" s="238">
        <f>ROUND(L480*K480,2)</f>
        <v>0</v>
      </c>
      <c r="O480" s="238"/>
      <c r="P480" s="238"/>
      <c r="Q480" s="238"/>
      <c r="R480" s="51"/>
      <c r="T480" s="239" t="s">
        <v>23</v>
      </c>
      <c r="U480" s="59" t="s">
        <v>50</v>
      </c>
      <c r="V480" s="50"/>
      <c r="W480" s="240">
        <f>V480*K480</f>
        <v>0</v>
      </c>
      <c r="X480" s="240">
        <v>0.00012305</v>
      </c>
      <c r="Y480" s="240">
        <f>X480*K480</f>
        <v>0.0002308418</v>
      </c>
      <c r="Z480" s="240">
        <v>0</v>
      </c>
      <c r="AA480" s="241">
        <f>Z480*K480</f>
        <v>0</v>
      </c>
      <c r="AR480" s="25" t="s">
        <v>265</v>
      </c>
      <c r="AT480" s="25" t="s">
        <v>184</v>
      </c>
      <c r="AU480" s="25" t="s">
        <v>95</v>
      </c>
      <c r="AY480" s="25" t="s">
        <v>183</v>
      </c>
      <c r="BE480" s="156">
        <f>IF(U480="základní",N480,0)</f>
        <v>0</v>
      </c>
      <c r="BF480" s="156">
        <f>IF(U480="snížená",N480,0)</f>
        <v>0</v>
      </c>
      <c r="BG480" s="156">
        <f>IF(U480="zákl. přenesená",N480,0)</f>
        <v>0</v>
      </c>
      <c r="BH480" s="156">
        <f>IF(U480="sníž. přenesená",N480,0)</f>
        <v>0</v>
      </c>
      <c r="BI480" s="156">
        <f>IF(U480="nulová",N480,0)</f>
        <v>0</v>
      </c>
      <c r="BJ480" s="25" t="s">
        <v>25</v>
      </c>
      <c r="BK480" s="156">
        <f>ROUND(L480*K480,2)</f>
        <v>0</v>
      </c>
      <c r="BL480" s="25" t="s">
        <v>265</v>
      </c>
      <c r="BM480" s="25" t="s">
        <v>1133</v>
      </c>
    </row>
    <row r="481" spans="2:65" s="1" customFormat="1" ht="38.25" customHeight="1">
      <c r="B481" s="49"/>
      <c r="C481" s="231" t="s">
        <v>1134</v>
      </c>
      <c r="D481" s="231" t="s">
        <v>184</v>
      </c>
      <c r="E481" s="232" t="s">
        <v>1135</v>
      </c>
      <c r="F481" s="233" t="s">
        <v>1136</v>
      </c>
      <c r="G481" s="233"/>
      <c r="H481" s="233"/>
      <c r="I481" s="233"/>
      <c r="J481" s="234" t="s">
        <v>194</v>
      </c>
      <c r="K481" s="235">
        <v>362.073</v>
      </c>
      <c r="L481" s="236">
        <v>0</v>
      </c>
      <c r="M481" s="237"/>
      <c r="N481" s="238">
        <f>ROUND(L481*K481,2)</f>
        <v>0</v>
      </c>
      <c r="O481" s="238"/>
      <c r="P481" s="238"/>
      <c r="Q481" s="238"/>
      <c r="R481" s="51"/>
      <c r="T481" s="239" t="s">
        <v>23</v>
      </c>
      <c r="U481" s="59" t="s">
        <v>50</v>
      </c>
      <c r="V481" s="50"/>
      <c r="W481" s="240">
        <f>V481*K481</f>
        <v>0</v>
      </c>
      <c r="X481" s="240">
        <v>0.00011</v>
      </c>
      <c r="Y481" s="240">
        <f>X481*K481</f>
        <v>0.03982803</v>
      </c>
      <c r="Z481" s="240">
        <v>0</v>
      </c>
      <c r="AA481" s="241">
        <f>Z481*K481</f>
        <v>0</v>
      </c>
      <c r="AR481" s="25" t="s">
        <v>265</v>
      </c>
      <c r="AT481" s="25" t="s">
        <v>184</v>
      </c>
      <c r="AU481" s="25" t="s">
        <v>95</v>
      </c>
      <c r="AY481" s="25" t="s">
        <v>183</v>
      </c>
      <c r="BE481" s="156">
        <f>IF(U481="základní",N481,0)</f>
        <v>0</v>
      </c>
      <c r="BF481" s="156">
        <f>IF(U481="snížená",N481,0)</f>
        <v>0</v>
      </c>
      <c r="BG481" s="156">
        <f>IF(U481="zákl. přenesená",N481,0)</f>
        <v>0</v>
      </c>
      <c r="BH481" s="156">
        <f>IF(U481="sníž. přenesená",N481,0)</f>
        <v>0</v>
      </c>
      <c r="BI481" s="156">
        <f>IF(U481="nulová",N481,0)</f>
        <v>0</v>
      </c>
      <c r="BJ481" s="25" t="s">
        <v>25</v>
      </c>
      <c r="BK481" s="156">
        <f>ROUND(L481*K481,2)</f>
        <v>0</v>
      </c>
      <c r="BL481" s="25" t="s">
        <v>265</v>
      </c>
      <c r="BM481" s="25" t="s">
        <v>1137</v>
      </c>
    </row>
    <row r="482" spans="2:65" s="1" customFormat="1" ht="25.5" customHeight="1">
      <c r="B482" s="49"/>
      <c r="C482" s="231" t="s">
        <v>1138</v>
      </c>
      <c r="D482" s="231" t="s">
        <v>184</v>
      </c>
      <c r="E482" s="232" t="s">
        <v>1139</v>
      </c>
      <c r="F482" s="233" t="s">
        <v>1140</v>
      </c>
      <c r="G482" s="233"/>
      <c r="H482" s="233"/>
      <c r="I482" s="233"/>
      <c r="J482" s="234" t="s">
        <v>194</v>
      </c>
      <c r="K482" s="235">
        <v>362.073</v>
      </c>
      <c r="L482" s="236">
        <v>0</v>
      </c>
      <c r="M482" s="237"/>
      <c r="N482" s="238">
        <f>ROUND(L482*K482,2)</f>
        <v>0</v>
      </c>
      <c r="O482" s="238"/>
      <c r="P482" s="238"/>
      <c r="Q482" s="238"/>
      <c r="R482" s="51"/>
      <c r="T482" s="239" t="s">
        <v>23</v>
      </c>
      <c r="U482" s="59" t="s">
        <v>50</v>
      </c>
      <c r="V482" s="50"/>
      <c r="W482" s="240">
        <f>V482*K482</f>
        <v>0</v>
      </c>
      <c r="X482" s="240">
        <v>0.00083</v>
      </c>
      <c r="Y482" s="240">
        <f>X482*K482</f>
        <v>0.30052059</v>
      </c>
      <c r="Z482" s="240">
        <v>0</v>
      </c>
      <c r="AA482" s="241">
        <f>Z482*K482</f>
        <v>0</v>
      </c>
      <c r="AR482" s="25" t="s">
        <v>265</v>
      </c>
      <c r="AT482" s="25" t="s">
        <v>184</v>
      </c>
      <c r="AU482" s="25" t="s">
        <v>95</v>
      </c>
      <c r="AY482" s="25" t="s">
        <v>183</v>
      </c>
      <c r="BE482" s="156">
        <f>IF(U482="základní",N482,0)</f>
        <v>0</v>
      </c>
      <c r="BF482" s="156">
        <f>IF(U482="snížená",N482,0)</f>
        <v>0</v>
      </c>
      <c r="BG482" s="156">
        <f>IF(U482="zákl. přenesená",N482,0)</f>
        <v>0</v>
      </c>
      <c r="BH482" s="156">
        <f>IF(U482="sníž. přenesená",N482,0)</f>
        <v>0</v>
      </c>
      <c r="BI482" s="156">
        <f>IF(U482="nulová",N482,0)</f>
        <v>0</v>
      </c>
      <c r="BJ482" s="25" t="s">
        <v>25</v>
      </c>
      <c r="BK482" s="156">
        <f>ROUND(L482*K482,2)</f>
        <v>0</v>
      </c>
      <c r="BL482" s="25" t="s">
        <v>265</v>
      </c>
      <c r="BM482" s="25" t="s">
        <v>1141</v>
      </c>
    </row>
    <row r="483" spans="2:51" s="12" customFormat="1" ht="16.5" customHeight="1">
      <c r="B483" s="252"/>
      <c r="C483" s="253"/>
      <c r="D483" s="253"/>
      <c r="E483" s="254" t="s">
        <v>23</v>
      </c>
      <c r="F483" s="255" t="s">
        <v>1142</v>
      </c>
      <c r="G483" s="256"/>
      <c r="H483" s="256"/>
      <c r="I483" s="256"/>
      <c r="J483" s="253"/>
      <c r="K483" s="254" t="s">
        <v>23</v>
      </c>
      <c r="L483" s="253"/>
      <c r="M483" s="253"/>
      <c r="N483" s="253"/>
      <c r="O483" s="253"/>
      <c r="P483" s="253"/>
      <c r="Q483" s="253"/>
      <c r="R483" s="257"/>
      <c r="T483" s="258"/>
      <c r="U483" s="253"/>
      <c r="V483" s="253"/>
      <c r="W483" s="253"/>
      <c r="X483" s="253"/>
      <c r="Y483" s="253"/>
      <c r="Z483" s="253"/>
      <c r="AA483" s="259"/>
      <c r="AT483" s="260" t="s">
        <v>191</v>
      </c>
      <c r="AU483" s="260" t="s">
        <v>95</v>
      </c>
      <c r="AV483" s="12" t="s">
        <v>25</v>
      </c>
      <c r="AW483" s="12" t="s">
        <v>41</v>
      </c>
      <c r="AX483" s="12" t="s">
        <v>85</v>
      </c>
      <c r="AY483" s="260" t="s">
        <v>183</v>
      </c>
    </row>
    <row r="484" spans="2:51" s="11" customFormat="1" ht="25.5" customHeight="1">
      <c r="B484" s="242"/>
      <c r="C484" s="243"/>
      <c r="D484" s="243"/>
      <c r="E484" s="244" t="s">
        <v>23</v>
      </c>
      <c r="F484" s="261" t="s">
        <v>816</v>
      </c>
      <c r="G484" s="243"/>
      <c r="H484" s="243"/>
      <c r="I484" s="243"/>
      <c r="J484" s="243"/>
      <c r="K484" s="247">
        <v>202.044</v>
      </c>
      <c r="L484" s="243"/>
      <c r="M484" s="243"/>
      <c r="N484" s="243"/>
      <c r="O484" s="243"/>
      <c r="P484" s="243"/>
      <c r="Q484" s="243"/>
      <c r="R484" s="248"/>
      <c r="T484" s="249"/>
      <c r="U484" s="243"/>
      <c r="V484" s="243"/>
      <c r="W484" s="243"/>
      <c r="X484" s="243"/>
      <c r="Y484" s="243"/>
      <c r="Z484" s="243"/>
      <c r="AA484" s="250"/>
      <c r="AT484" s="251" t="s">
        <v>191</v>
      </c>
      <c r="AU484" s="251" t="s">
        <v>95</v>
      </c>
      <c r="AV484" s="11" t="s">
        <v>95</v>
      </c>
      <c r="AW484" s="11" t="s">
        <v>41</v>
      </c>
      <c r="AX484" s="11" t="s">
        <v>85</v>
      </c>
      <c r="AY484" s="251" t="s">
        <v>183</v>
      </c>
    </row>
    <row r="485" spans="2:51" s="11" customFormat="1" ht="16.5" customHeight="1">
      <c r="B485" s="242"/>
      <c r="C485" s="243"/>
      <c r="D485" s="243"/>
      <c r="E485" s="244" t="s">
        <v>23</v>
      </c>
      <c r="F485" s="261" t="s">
        <v>817</v>
      </c>
      <c r="G485" s="243"/>
      <c r="H485" s="243"/>
      <c r="I485" s="243"/>
      <c r="J485" s="243"/>
      <c r="K485" s="247">
        <v>84.344</v>
      </c>
      <c r="L485" s="243"/>
      <c r="M485" s="243"/>
      <c r="N485" s="243"/>
      <c r="O485" s="243"/>
      <c r="P485" s="243"/>
      <c r="Q485" s="243"/>
      <c r="R485" s="248"/>
      <c r="T485" s="249"/>
      <c r="U485" s="243"/>
      <c r="V485" s="243"/>
      <c r="W485" s="243"/>
      <c r="X485" s="243"/>
      <c r="Y485" s="243"/>
      <c r="Z485" s="243"/>
      <c r="AA485" s="250"/>
      <c r="AT485" s="251" t="s">
        <v>191</v>
      </c>
      <c r="AU485" s="251" t="s">
        <v>95</v>
      </c>
      <c r="AV485" s="11" t="s">
        <v>95</v>
      </c>
      <c r="AW485" s="11" t="s">
        <v>41</v>
      </c>
      <c r="AX485" s="11" t="s">
        <v>85</v>
      </c>
      <c r="AY485" s="251" t="s">
        <v>183</v>
      </c>
    </row>
    <row r="486" spans="2:51" s="11" customFormat="1" ht="16.5" customHeight="1">
      <c r="B486" s="242"/>
      <c r="C486" s="243"/>
      <c r="D486" s="243"/>
      <c r="E486" s="244" t="s">
        <v>23</v>
      </c>
      <c r="F486" s="261" t="s">
        <v>818</v>
      </c>
      <c r="G486" s="243"/>
      <c r="H486" s="243"/>
      <c r="I486" s="243"/>
      <c r="J486" s="243"/>
      <c r="K486" s="247">
        <v>96.811</v>
      </c>
      <c r="L486" s="243"/>
      <c r="M486" s="243"/>
      <c r="N486" s="243"/>
      <c r="O486" s="243"/>
      <c r="P486" s="243"/>
      <c r="Q486" s="243"/>
      <c r="R486" s="248"/>
      <c r="T486" s="249"/>
      <c r="U486" s="243"/>
      <c r="V486" s="243"/>
      <c r="W486" s="243"/>
      <c r="X486" s="243"/>
      <c r="Y486" s="243"/>
      <c r="Z486" s="243"/>
      <c r="AA486" s="250"/>
      <c r="AT486" s="251" t="s">
        <v>191</v>
      </c>
      <c r="AU486" s="251" t="s">
        <v>95</v>
      </c>
      <c r="AV486" s="11" t="s">
        <v>95</v>
      </c>
      <c r="AW486" s="11" t="s">
        <v>41</v>
      </c>
      <c r="AX486" s="11" t="s">
        <v>85</v>
      </c>
      <c r="AY486" s="251" t="s">
        <v>183</v>
      </c>
    </row>
    <row r="487" spans="2:51" s="11" customFormat="1" ht="16.5" customHeight="1">
      <c r="B487" s="242"/>
      <c r="C487" s="243"/>
      <c r="D487" s="243"/>
      <c r="E487" s="244" t="s">
        <v>23</v>
      </c>
      <c r="F487" s="261" t="s">
        <v>784</v>
      </c>
      <c r="G487" s="243"/>
      <c r="H487" s="243"/>
      <c r="I487" s="243"/>
      <c r="J487" s="243"/>
      <c r="K487" s="247">
        <v>-3.52</v>
      </c>
      <c r="L487" s="243"/>
      <c r="M487" s="243"/>
      <c r="N487" s="243"/>
      <c r="O487" s="243"/>
      <c r="P487" s="243"/>
      <c r="Q487" s="243"/>
      <c r="R487" s="248"/>
      <c r="T487" s="249"/>
      <c r="U487" s="243"/>
      <c r="V487" s="243"/>
      <c r="W487" s="243"/>
      <c r="X487" s="243"/>
      <c r="Y487" s="243"/>
      <c r="Z487" s="243"/>
      <c r="AA487" s="250"/>
      <c r="AT487" s="251" t="s">
        <v>191</v>
      </c>
      <c r="AU487" s="251" t="s">
        <v>95</v>
      </c>
      <c r="AV487" s="11" t="s">
        <v>95</v>
      </c>
      <c r="AW487" s="11" t="s">
        <v>41</v>
      </c>
      <c r="AX487" s="11" t="s">
        <v>85</v>
      </c>
      <c r="AY487" s="251" t="s">
        <v>183</v>
      </c>
    </row>
    <row r="488" spans="2:51" s="11" customFormat="1" ht="16.5" customHeight="1">
      <c r="B488" s="242"/>
      <c r="C488" s="243"/>
      <c r="D488" s="243"/>
      <c r="E488" s="244" t="s">
        <v>23</v>
      </c>
      <c r="F488" s="261" t="s">
        <v>819</v>
      </c>
      <c r="G488" s="243"/>
      <c r="H488" s="243"/>
      <c r="I488" s="243"/>
      <c r="J488" s="243"/>
      <c r="K488" s="247">
        <v>-10.5</v>
      </c>
      <c r="L488" s="243"/>
      <c r="M488" s="243"/>
      <c r="N488" s="243"/>
      <c r="O488" s="243"/>
      <c r="P488" s="243"/>
      <c r="Q488" s="243"/>
      <c r="R488" s="248"/>
      <c r="T488" s="249"/>
      <c r="U488" s="243"/>
      <c r="V488" s="243"/>
      <c r="W488" s="243"/>
      <c r="X488" s="243"/>
      <c r="Y488" s="243"/>
      <c r="Z488" s="243"/>
      <c r="AA488" s="250"/>
      <c r="AT488" s="251" t="s">
        <v>191</v>
      </c>
      <c r="AU488" s="251" t="s">
        <v>95</v>
      </c>
      <c r="AV488" s="11" t="s">
        <v>95</v>
      </c>
      <c r="AW488" s="11" t="s">
        <v>41</v>
      </c>
      <c r="AX488" s="11" t="s">
        <v>85</v>
      </c>
      <c r="AY488" s="251" t="s">
        <v>183</v>
      </c>
    </row>
    <row r="489" spans="2:51" s="11" customFormat="1" ht="16.5" customHeight="1">
      <c r="B489" s="242"/>
      <c r="C489" s="243"/>
      <c r="D489" s="243"/>
      <c r="E489" s="244" t="s">
        <v>23</v>
      </c>
      <c r="F489" s="261" t="s">
        <v>820</v>
      </c>
      <c r="G489" s="243"/>
      <c r="H489" s="243"/>
      <c r="I489" s="243"/>
      <c r="J489" s="243"/>
      <c r="K489" s="247">
        <v>-9.072</v>
      </c>
      <c r="L489" s="243"/>
      <c r="M489" s="243"/>
      <c r="N489" s="243"/>
      <c r="O489" s="243"/>
      <c r="P489" s="243"/>
      <c r="Q489" s="243"/>
      <c r="R489" s="248"/>
      <c r="T489" s="249"/>
      <c r="U489" s="243"/>
      <c r="V489" s="243"/>
      <c r="W489" s="243"/>
      <c r="X489" s="243"/>
      <c r="Y489" s="243"/>
      <c r="Z489" s="243"/>
      <c r="AA489" s="250"/>
      <c r="AT489" s="251" t="s">
        <v>191</v>
      </c>
      <c r="AU489" s="251" t="s">
        <v>95</v>
      </c>
      <c r="AV489" s="11" t="s">
        <v>95</v>
      </c>
      <c r="AW489" s="11" t="s">
        <v>41</v>
      </c>
      <c r="AX489" s="11" t="s">
        <v>85</v>
      </c>
      <c r="AY489" s="251" t="s">
        <v>183</v>
      </c>
    </row>
    <row r="490" spans="2:51" s="11" customFormat="1" ht="16.5" customHeight="1">
      <c r="B490" s="242"/>
      <c r="C490" s="243"/>
      <c r="D490" s="243"/>
      <c r="E490" s="244" t="s">
        <v>23</v>
      </c>
      <c r="F490" s="261" t="s">
        <v>785</v>
      </c>
      <c r="G490" s="243"/>
      <c r="H490" s="243"/>
      <c r="I490" s="243"/>
      <c r="J490" s="243"/>
      <c r="K490" s="247">
        <v>-6.93</v>
      </c>
      <c r="L490" s="243"/>
      <c r="M490" s="243"/>
      <c r="N490" s="243"/>
      <c r="O490" s="243"/>
      <c r="P490" s="243"/>
      <c r="Q490" s="243"/>
      <c r="R490" s="248"/>
      <c r="T490" s="249"/>
      <c r="U490" s="243"/>
      <c r="V490" s="243"/>
      <c r="W490" s="243"/>
      <c r="X490" s="243"/>
      <c r="Y490" s="243"/>
      <c r="Z490" s="243"/>
      <c r="AA490" s="250"/>
      <c r="AT490" s="251" t="s">
        <v>191</v>
      </c>
      <c r="AU490" s="251" t="s">
        <v>95</v>
      </c>
      <c r="AV490" s="11" t="s">
        <v>95</v>
      </c>
      <c r="AW490" s="11" t="s">
        <v>41</v>
      </c>
      <c r="AX490" s="11" t="s">
        <v>85</v>
      </c>
      <c r="AY490" s="251" t="s">
        <v>183</v>
      </c>
    </row>
    <row r="491" spans="2:51" s="11" customFormat="1" ht="16.5" customHeight="1">
      <c r="B491" s="242"/>
      <c r="C491" s="243"/>
      <c r="D491" s="243"/>
      <c r="E491" s="244" t="s">
        <v>23</v>
      </c>
      <c r="F491" s="261" t="s">
        <v>821</v>
      </c>
      <c r="G491" s="243"/>
      <c r="H491" s="243"/>
      <c r="I491" s="243"/>
      <c r="J491" s="243"/>
      <c r="K491" s="247">
        <v>-4.48</v>
      </c>
      <c r="L491" s="243"/>
      <c r="M491" s="243"/>
      <c r="N491" s="243"/>
      <c r="O491" s="243"/>
      <c r="P491" s="243"/>
      <c r="Q491" s="243"/>
      <c r="R491" s="248"/>
      <c r="T491" s="249"/>
      <c r="U491" s="243"/>
      <c r="V491" s="243"/>
      <c r="W491" s="243"/>
      <c r="X491" s="243"/>
      <c r="Y491" s="243"/>
      <c r="Z491" s="243"/>
      <c r="AA491" s="250"/>
      <c r="AT491" s="251" t="s">
        <v>191</v>
      </c>
      <c r="AU491" s="251" t="s">
        <v>95</v>
      </c>
      <c r="AV491" s="11" t="s">
        <v>95</v>
      </c>
      <c r="AW491" s="11" t="s">
        <v>41</v>
      </c>
      <c r="AX491" s="11" t="s">
        <v>85</v>
      </c>
      <c r="AY491" s="251" t="s">
        <v>183</v>
      </c>
    </row>
    <row r="492" spans="2:51" s="11" customFormat="1" ht="16.5" customHeight="1">
      <c r="B492" s="242"/>
      <c r="C492" s="243"/>
      <c r="D492" s="243"/>
      <c r="E492" s="244" t="s">
        <v>23</v>
      </c>
      <c r="F492" s="261" t="s">
        <v>822</v>
      </c>
      <c r="G492" s="243"/>
      <c r="H492" s="243"/>
      <c r="I492" s="243"/>
      <c r="J492" s="243"/>
      <c r="K492" s="247">
        <v>2.08</v>
      </c>
      <c r="L492" s="243"/>
      <c r="M492" s="243"/>
      <c r="N492" s="243"/>
      <c r="O492" s="243"/>
      <c r="P492" s="243"/>
      <c r="Q492" s="243"/>
      <c r="R492" s="248"/>
      <c r="T492" s="249"/>
      <c r="U492" s="243"/>
      <c r="V492" s="243"/>
      <c r="W492" s="243"/>
      <c r="X492" s="243"/>
      <c r="Y492" s="243"/>
      <c r="Z492" s="243"/>
      <c r="AA492" s="250"/>
      <c r="AT492" s="251" t="s">
        <v>191</v>
      </c>
      <c r="AU492" s="251" t="s">
        <v>95</v>
      </c>
      <c r="AV492" s="11" t="s">
        <v>95</v>
      </c>
      <c r="AW492" s="11" t="s">
        <v>41</v>
      </c>
      <c r="AX492" s="11" t="s">
        <v>85</v>
      </c>
      <c r="AY492" s="251" t="s">
        <v>183</v>
      </c>
    </row>
    <row r="493" spans="2:51" s="11" customFormat="1" ht="16.5" customHeight="1">
      <c r="B493" s="242"/>
      <c r="C493" s="243"/>
      <c r="D493" s="243"/>
      <c r="E493" s="244" t="s">
        <v>23</v>
      </c>
      <c r="F493" s="261" t="s">
        <v>823</v>
      </c>
      <c r="G493" s="243"/>
      <c r="H493" s="243"/>
      <c r="I493" s="243"/>
      <c r="J493" s="243"/>
      <c r="K493" s="247">
        <v>5.2</v>
      </c>
      <c r="L493" s="243"/>
      <c r="M493" s="243"/>
      <c r="N493" s="243"/>
      <c r="O493" s="243"/>
      <c r="P493" s="243"/>
      <c r="Q493" s="243"/>
      <c r="R493" s="248"/>
      <c r="T493" s="249"/>
      <c r="U493" s="243"/>
      <c r="V493" s="243"/>
      <c r="W493" s="243"/>
      <c r="X493" s="243"/>
      <c r="Y493" s="243"/>
      <c r="Z493" s="243"/>
      <c r="AA493" s="250"/>
      <c r="AT493" s="251" t="s">
        <v>191</v>
      </c>
      <c r="AU493" s="251" t="s">
        <v>95</v>
      </c>
      <c r="AV493" s="11" t="s">
        <v>95</v>
      </c>
      <c r="AW493" s="11" t="s">
        <v>41</v>
      </c>
      <c r="AX493" s="11" t="s">
        <v>85</v>
      </c>
      <c r="AY493" s="251" t="s">
        <v>183</v>
      </c>
    </row>
    <row r="494" spans="2:51" s="11" customFormat="1" ht="16.5" customHeight="1">
      <c r="B494" s="242"/>
      <c r="C494" s="243"/>
      <c r="D494" s="243"/>
      <c r="E494" s="244" t="s">
        <v>23</v>
      </c>
      <c r="F494" s="261" t="s">
        <v>824</v>
      </c>
      <c r="G494" s="243"/>
      <c r="H494" s="243"/>
      <c r="I494" s="243"/>
      <c r="J494" s="243"/>
      <c r="K494" s="247">
        <v>4.086</v>
      </c>
      <c r="L494" s="243"/>
      <c r="M494" s="243"/>
      <c r="N494" s="243"/>
      <c r="O494" s="243"/>
      <c r="P494" s="243"/>
      <c r="Q494" s="243"/>
      <c r="R494" s="248"/>
      <c r="T494" s="249"/>
      <c r="U494" s="243"/>
      <c r="V494" s="243"/>
      <c r="W494" s="243"/>
      <c r="X494" s="243"/>
      <c r="Y494" s="243"/>
      <c r="Z494" s="243"/>
      <c r="AA494" s="250"/>
      <c r="AT494" s="251" t="s">
        <v>191</v>
      </c>
      <c r="AU494" s="251" t="s">
        <v>95</v>
      </c>
      <c r="AV494" s="11" t="s">
        <v>95</v>
      </c>
      <c r="AW494" s="11" t="s">
        <v>41</v>
      </c>
      <c r="AX494" s="11" t="s">
        <v>85</v>
      </c>
      <c r="AY494" s="251" t="s">
        <v>183</v>
      </c>
    </row>
    <row r="495" spans="2:51" s="11" customFormat="1" ht="16.5" customHeight="1">
      <c r="B495" s="242"/>
      <c r="C495" s="243"/>
      <c r="D495" s="243"/>
      <c r="E495" s="244" t="s">
        <v>23</v>
      </c>
      <c r="F495" s="261" t="s">
        <v>788</v>
      </c>
      <c r="G495" s="243"/>
      <c r="H495" s="243"/>
      <c r="I495" s="243"/>
      <c r="J495" s="243"/>
      <c r="K495" s="247">
        <v>2.01</v>
      </c>
      <c r="L495" s="243"/>
      <c r="M495" s="243"/>
      <c r="N495" s="243"/>
      <c r="O495" s="243"/>
      <c r="P495" s="243"/>
      <c r="Q495" s="243"/>
      <c r="R495" s="248"/>
      <c r="T495" s="249"/>
      <c r="U495" s="243"/>
      <c r="V495" s="243"/>
      <c r="W495" s="243"/>
      <c r="X495" s="243"/>
      <c r="Y495" s="243"/>
      <c r="Z495" s="243"/>
      <c r="AA495" s="250"/>
      <c r="AT495" s="251" t="s">
        <v>191</v>
      </c>
      <c r="AU495" s="251" t="s">
        <v>95</v>
      </c>
      <c r="AV495" s="11" t="s">
        <v>95</v>
      </c>
      <c r="AW495" s="11" t="s">
        <v>41</v>
      </c>
      <c r="AX495" s="11" t="s">
        <v>85</v>
      </c>
      <c r="AY495" s="251" t="s">
        <v>183</v>
      </c>
    </row>
    <row r="496" spans="2:51" s="13" customFormat="1" ht="16.5" customHeight="1">
      <c r="B496" s="262"/>
      <c r="C496" s="263"/>
      <c r="D496" s="263"/>
      <c r="E496" s="264" t="s">
        <v>23</v>
      </c>
      <c r="F496" s="265" t="s">
        <v>218</v>
      </c>
      <c r="G496" s="263"/>
      <c r="H496" s="263"/>
      <c r="I496" s="263"/>
      <c r="J496" s="263"/>
      <c r="K496" s="266">
        <v>362.073</v>
      </c>
      <c r="L496" s="263"/>
      <c r="M496" s="263"/>
      <c r="N496" s="263"/>
      <c r="O496" s="263"/>
      <c r="P496" s="263"/>
      <c r="Q496" s="263"/>
      <c r="R496" s="267"/>
      <c r="T496" s="268"/>
      <c r="U496" s="263"/>
      <c r="V496" s="263"/>
      <c r="W496" s="263"/>
      <c r="X496" s="263"/>
      <c r="Y496" s="263"/>
      <c r="Z496" s="263"/>
      <c r="AA496" s="269"/>
      <c r="AT496" s="270" t="s">
        <v>191</v>
      </c>
      <c r="AU496" s="270" t="s">
        <v>95</v>
      </c>
      <c r="AV496" s="13" t="s">
        <v>188</v>
      </c>
      <c r="AW496" s="13" t="s">
        <v>41</v>
      </c>
      <c r="AX496" s="13" t="s">
        <v>25</v>
      </c>
      <c r="AY496" s="270" t="s">
        <v>183</v>
      </c>
    </row>
    <row r="497" spans="2:65" s="1" customFormat="1" ht="38.25" customHeight="1">
      <c r="B497" s="49"/>
      <c r="C497" s="231" t="s">
        <v>1143</v>
      </c>
      <c r="D497" s="231" t="s">
        <v>184</v>
      </c>
      <c r="E497" s="232" t="s">
        <v>1144</v>
      </c>
      <c r="F497" s="233" t="s">
        <v>1145</v>
      </c>
      <c r="G497" s="233"/>
      <c r="H497" s="233"/>
      <c r="I497" s="233"/>
      <c r="J497" s="234" t="s">
        <v>194</v>
      </c>
      <c r="K497" s="235">
        <v>362.073</v>
      </c>
      <c r="L497" s="236">
        <v>0</v>
      </c>
      <c r="M497" s="237"/>
      <c r="N497" s="238">
        <f>ROUND(L497*K497,2)</f>
        <v>0</v>
      </c>
      <c r="O497" s="238"/>
      <c r="P497" s="238"/>
      <c r="Q497" s="238"/>
      <c r="R497" s="51"/>
      <c r="T497" s="239" t="s">
        <v>23</v>
      </c>
      <c r="U497" s="59" t="s">
        <v>50</v>
      </c>
      <c r="V497" s="50"/>
      <c r="W497" s="240">
        <f>V497*K497</f>
        <v>0</v>
      </c>
      <c r="X497" s="240">
        <v>1E-05</v>
      </c>
      <c r="Y497" s="240">
        <f>X497*K497</f>
        <v>0.00362073</v>
      </c>
      <c r="Z497" s="240">
        <v>0</v>
      </c>
      <c r="AA497" s="241">
        <f>Z497*K497</f>
        <v>0</v>
      </c>
      <c r="AR497" s="25" t="s">
        <v>265</v>
      </c>
      <c r="AT497" s="25" t="s">
        <v>184</v>
      </c>
      <c r="AU497" s="25" t="s">
        <v>95</v>
      </c>
      <c r="AY497" s="25" t="s">
        <v>183</v>
      </c>
      <c r="BE497" s="156">
        <f>IF(U497="základní",N497,0)</f>
        <v>0</v>
      </c>
      <c r="BF497" s="156">
        <f>IF(U497="snížená",N497,0)</f>
        <v>0</v>
      </c>
      <c r="BG497" s="156">
        <f>IF(U497="zákl. přenesená",N497,0)</f>
        <v>0</v>
      </c>
      <c r="BH497" s="156">
        <f>IF(U497="sníž. přenesená",N497,0)</f>
        <v>0</v>
      </c>
      <c r="BI497" s="156">
        <f>IF(U497="nulová",N497,0)</f>
        <v>0</v>
      </c>
      <c r="BJ497" s="25" t="s">
        <v>25</v>
      </c>
      <c r="BK497" s="156">
        <f>ROUND(L497*K497,2)</f>
        <v>0</v>
      </c>
      <c r="BL497" s="25" t="s">
        <v>265</v>
      </c>
      <c r="BM497" s="25" t="s">
        <v>1146</v>
      </c>
    </row>
    <row r="498" spans="2:63" s="10" customFormat="1" ht="29.85" customHeight="1">
      <c r="B498" s="218"/>
      <c r="C498" s="219"/>
      <c r="D498" s="228" t="s">
        <v>696</v>
      </c>
      <c r="E498" s="228"/>
      <c r="F498" s="228"/>
      <c r="G498" s="228"/>
      <c r="H498" s="228"/>
      <c r="I498" s="228"/>
      <c r="J498" s="228"/>
      <c r="K498" s="228"/>
      <c r="L498" s="228"/>
      <c r="M498" s="228"/>
      <c r="N498" s="271">
        <f>BK498</f>
        <v>0</v>
      </c>
      <c r="O498" s="272"/>
      <c r="P498" s="272"/>
      <c r="Q498" s="272"/>
      <c r="R498" s="221"/>
      <c r="T498" s="222"/>
      <c r="U498" s="219"/>
      <c r="V498" s="219"/>
      <c r="W498" s="223">
        <f>SUM(W499:W513)</f>
        <v>0</v>
      </c>
      <c r="X498" s="219"/>
      <c r="Y498" s="223">
        <f>SUM(Y499:Y513)</f>
        <v>0.228630997</v>
      </c>
      <c r="Z498" s="219"/>
      <c r="AA498" s="224">
        <f>SUM(AA499:AA513)</f>
        <v>0</v>
      </c>
      <c r="AR498" s="225" t="s">
        <v>95</v>
      </c>
      <c r="AT498" s="226" t="s">
        <v>84</v>
      </c>
      <c r="AU498" s="226" t="s">
        <v>25</v>
      </c>
      <c r="AY498" s="225" t="s">
        <v>183</v>
      </c>
      <c r="BK498" s="227">
        <f>SUM(BK499:BK513)</f>
        <v>0</v>
      </c>
    </row>
    <row r="499" spans="2:65" s="1" customFormat="1" ht="25.5" customHeight="1">
      <c r="B499" s="49"/>
      <c r="C499" s="231" t="s">
        <v>1147</v>
      </c>
      <c r="D499" s="231" t="s">
        <v>184</v>
      </c>
      <c r="E499" s="232" t="s">
        <v>1148</v>
      </c>
      <c r="F499" s="233" t="s">
        <v>1149</v>
      </c>
      <c r="G499" s="233"/>
      <c r="H499" s="233"/>
      <c r="I499" s="233"/>
      <c r="J499" s="234" t="s">
        <v>194</v>
      </c>
      <c r="K499" s="235">
        <v>418.28</v>
      </c>
      <c r="L499" s="236">
        <v>0</v>
      </c>
      <c r="M499" s="237"/>
      <c r="N499" s="238">
        <f>ROUND(L499*K499,2)</f>
        <v>0</v>
      </c>
      <c r="O499" s="238"/>
      <c r="P499" s="238"/>
      <c r="Q499" s="238"/>
      <c r="R499" s="51"/>
      <c r="T499" s="239" t="s">
        <v>23</v>
      </c>
      <c r="U499" s="59" t="s">
        <v>50</v>
      </c>
      <c r="V499" s="50"/>
      <c r="W499" s="240">
        <f>V499*K499</f>
        <v>0</v>
      </c>
      <c r="X499" s="240">
        <v>0.0002</v>
      </c>
      <c r="Y499" s="240">
        <f>X499*K499</f>
        <v>0.083656</v>
      </c>
      <c r="Z499" s="240">
        <v>0</v>
      </c>
      <c r="AA499" s="241">
        <f>Z499*K499</f>
        <v>0</v>
      </c>
      <c r="AR499" s="25" t="s">
        <v>265</v>
      </c>
      <c r="AT499" s="25" t="s">
        <v>184</v>
      </c>
      <c r="AU499" s="25" t="s">
        <v>95</v>
      </c>
      <c r="AY499" s="25" t="s">
        <v>183</v>
      </c>
      <c r="BE499" s="156">
        <f>IF(U499="základní",N499,0)</f>
        <v>0</v>
      </c>
      <c r="BF499" s="156">
        <f>IF(U499="snížená",N499,0)</f>
        <v>0</v>
      </c>
      <c r="BG499" s="156">
        <f>IF(U499="zákl. přenesená",N499,0)</f>
        <v>0</v>
      </c>
      <c r="BH499" s="156">
        <f>IF(U499="sníž. přenesená",N499,0)</f>
        <v>0</v>
      </c>
      <c r="BI499" s="156">
        <f>IF(U499="nulová",N499,0)</f>
        <v>0</v>
      </c>
      <c r="BJ499" s="25" t="s">
        <v>25</v>
      </c>
      <c r="BK499" s="156">
        <f>ROUND(L499*K499,2)</f>
        <v>0</v>
      </c>
      <c r="BL499" s="25" t="s">
        <v>265</v>
      </c>
      <c r="BM499" s="25" t="s">
        <v>1150</v>
      </c>
    </row>
    <row r="500" spans="2:51" s="11" customFormat="1" ht="16.5" customHeight="1">
      <c r="B500" s="242"/>
      <c r="C500" s="243"/>
      <c r="D500" s="243"/>
      <c r="E500" s="244" t="s">
        <v>23</v>
      </c>
      <c r="F500" s="245" t="s">
        <v>1151</v>
      </c>
      <c r="G500" s="246"/>
      <c r="H500" s="246"/>
      <c r="I500" s="246"/>
      <c r="J500" s="243"/>
      <c r="K500" s="247">
        <v>51.1</v>
      </c>
      <c r="L500" s="243"/>
      <c r="M500" s="243"/>
      <c r="N500" s="243"/>
      <c r="O500" s="243"/>
      <c r="P500" s="243"/>
      <c r="Q500" s="243"/>
      <c r="R500" s="248"/>
      <c r="T500" s="249"/>
      <c r="U500" s="243"/>
      <c r="V500" s="243"/>
      <c r="W500" s="243"/>
      <c r="X500" s="243"/>
      <c r="Y500" s="243"/>
      <c r="Z500" s="243"/>
      <c r="AA500" s="250"/>
      <c r="AT500" s="251" t="s">
        <v>191</v>
      </c>
      <c r="AU500" s="251" t="s">
        <v>95</v>
      </c>
      <c r="AV500" s="11" t="s">
        <v>95</v>
      </c>
      <c r="AW500" s="11" t="s">
        <v>41</v>
      </c>
      <c r="AX500" s="11" t="s">
        <v>85</v>
      </c>
      <c r="AY500" s="251" t="s">
        <v>183</v>
      </c>
    </row>
    <row r="501" spans="2:51" s="11" customFormat="1" ht="16.5" customHeight="1">
      <c r="B501" s="242"/>
      <c r="C501" s="243"/>
      <c r="D501" s="243"/>
      <c r="E501" s="244" t="s">
        <v>23</v>
      </c>
      <c r="F501" s="261" t="s">
        <v>1152</v>
      </c>
      <c r="G501" s="243"/>
      <c r="H501" s="243"/>
      <c r="I501" s="243"/>
      <c r="J501" s="243"/>
      <c r="K501" s="247">
        <v>59.36</v>
      </c>
      <c r="L501" s="243"/>
      <c r="M501" s="243"/>
      <c r="N501" s="243"/>
      <c r="O501" s="243"/>
      <c r="P501" s="243"/>
      <c r="Q501" s="243"/>
      <c r="R501" s="248"/>
      <c r="T501" s="249"/>
      <c r="U501" s="243"/>
      <c r="V501" s="243"/>
      <c r="W501" s="243"/>
      <c r="X501" s="243"/>
      <c r="Y501" s="243"/>
      <c r="Z501" s="243"/>
      <c r="AA501" s="250"/>
      <c r="AT501" s="251" t="s">
        <v>191</v>
      </c>
      <c r="AU501" s="251" t="s">
        <v>95</v>
      </c>
      <c r="AV501" s="11" t="s">
        <v>95</v>
      </c>
      <c r="AW501" s="11" t="s">
        <v>41</v>
      </c>
      <c r="AX501" s="11" t="s">
        <v>85</v>
      </c>
      <c r="AY501" s="251" t="s">
        <v>183</v>
      </c>
    </row>
    <row r="502" spans="2:51" s="11" customFormat="1" ht="16.5" customHeight="1">
      <c r="B502" s="242"/>
      <c r="C502" s="243"/>
      <c r="D502" s="243"/>
      <c r="E502" s="244" t="s">
        <v>23</v>
      </c>
      <c r="F502" s="261" t="s">
        <v>1153</v>
      </c>
      <c r="G502" s="243"/>
      <c r="H502" s="243"/>
      <c r="I502" s="243"/>
      <c r="J502" s="243"/>
      <c r="K502" s="247">
        <v>49</v>
      </c>
      <c r="L502" s="243"/>
      <c r="M502" s="243"/>
      <c r="N502" s="243"/>
      <c r="O502" s="243"/>
      <c r="P502" s="243"/>
      <c r="Q502" s="243"/>
      <c r="R502" s="248"/>
      <c r="T502" s="249"/>
      <c r="U502" s="243"/>
      <c r="V502" s="243"/>
      <c r="W502" s="243"/>
      <c r="X502" s="243"/>
      <c r="Y502" s="243"/>
      <c r="Z502" s="243"/>
      <c r="AA502" s="250"/>
      <c r="AT502" s="251" t="s">
        <v>191</v>
      </c>
      <c r="AU502" s="251" t="s">
        <v>95</v>
      </c>
      <c r="AV502" s="11" t="s">
        <v>95</v>
      </c>
      <c r="AW502" s="11" t="s">
        <v>41</v>
      </c>
      <c r="AX502" s="11" t="s">
        <v>85</v>
      </c>
      <c r="AY502" s="251" t="s">
        <v>183</v>
      </c>
    </row>
    <row r="503" spans="2:51" s="11" customFormat="1" ht="16.5" customHeight="1">
      <c r="B503" s="242"/>
      <c r="C503" s="243"/>
      <c r="D503" s="243"/>
      <c r="E503" s="244" t="s">
        <v>23</v>
      </c>
      <c r="F503" s="261" t="s">
        <v>1154</v>
      </c>
      <c r="G503" s="243"/>
      <c r="H503" s="243"/>
      <c r="I503" s="243"/>
      <c r="J503" s="243"/>
      <c r="K503" s="247">
        <v>59.5</v>
      </c>
      <c r="L503" s="243"/>
      <c r="M503" s="243"/>
      <c r="N503" s="243"/>
      <c r="O503" s="243"/>
      <c r="P503" s="243"/>
      <c r="Q503" s="243"/>
      <c r="R503" s="248"/>
      <c r="T503" s="249"/>
      <c r="U503" s="243"/>
      <c r="V503" s="243"/>
      <c r="W503" s="243"/>
      <c r="X503" s="243"/>
      <c r="Y503" s="243"/>
      <c r="Z503" s="243"/>
      <c r="AA503" s="250"/>
      <c r="AT503" s="251" t="s">
        <v>191</v>
      </c>
      <c r="AU503" s="251" t="s">
        <v>95</v>
      </c>
      <c r="AV503" s="11" t="s">
        <v>95</v>
      </c>
      <c r="AW503" s="11" t="s">
        <v>41</v>
      </c>
      <c r="AX503" s="11" t="s">
        <v>85</v>
      </c>
      <c r="AY503" s="251" t="s">
        <v>183</v>
      </c>
    </row>
    <row r="504" spans="2:51" s="11" customFormat="1" ht="16.5" customHeight="1">
      <c r="B504" s="242"/>
      <c r="C504" s="243"/>
      <c r="D504" s="243"/>
      <c r="E504" s="244" t="s">
        <v>23</v>
      </c>
      <c r="F504" s="261" t="s">
        <v>780</v>
      </c>
      <c r="G504" s="243"/>
      <c r="H504" s="243"/>
      <c r="I504" s="243"/>
      <c r="J504" s="243"/>
      <c r="K504" s="247">
        <v>193.5</v>
      </c>
      <c r="L504" s="243"/>
      <c r="M504" s="243"/>
      <c r="N504" s="243"/>
      <c r="O504" s="243"/>
      <c r="P504" s="243"/>
      <c r="Q504" s="243"/>
      <c r="R504" s="248"/>
      <c r="T504" s="249"/>
      <c r="U504" s="243"/>
      <c r="V504" s="243"/>
      <c r="W504" s="243"/>
      <c r="X504" s="243"/>
      <c r="Y504" s="243"/>
      <c r="Z504" s="243"/>
      <c r="AA504" s="250"/>
      <c r="AT504" s="251" t="s">
        <v>191</v>
      </c>
      <c r="AU504" s="251" t="s">
        <v>95</v>
      </c>
      <c r="AV504" s="11" t="s">
        <v>95</v>
      </c>
      <c r="AW504" s="11" t="s">
        <v>41</v>
      </c>
      <c r="AX504" s="11" t="s">
        <v>85</v>
      </c>
      <c r="AY504" s="251" t="s">
        <v>183</v>
      </c>
    </row>
    <row r="505" spans="2:51" s="11" customFormat="1" ht="16.5" customHeight="1">
      <c r="B505" s="242"/>
      <c r="C505" s="243"/>
      <c r="D505" s="243"/>
      <c r="E505" s="244" t="s">
        <v>23</v>
      </c>
      <c r="F505" s="261" t="s">
        <v>781</v>
      </c>
      <c r="G505" s="243"/>
      <c r="H505" s="243"/>
      <c r="I505" s="243"/>
      <c r="J505" s="243"/>
      <c r="K505" s="247">
        <v>8.75</v>
      </c>
      <c r="L505" s="243"/>
      <c r="M505" s="243"/>
      <c r="N505" s="243"/>
      <c r="O505" s="243"/>
      <c r="P505" s="243"/>
      <c r="Q505" s="243"/>
      <c r="R505" s="248"/>
      <c r="T505" s="249"/>
      <c r="U505" s="243"/>
      <c r="V505" s="243"/>
      <c r="W505" s="243"/>
      <c r="X505" s="243"/>
      <c r="Y505" s="243"/>
      <c r="Z505" s="243"/>
      <c r="AA505" s="250"/>
      <c r="AT505" s="251" t="s">
        <v>191</v>
      </c>
      <c r="AU505" s="251" t="s">
        <v>95</v>
      </c>
      <c r="AV505" s="11" t="s">
        <v>95</v>
      </c>
      <c r="AW505" s="11" t="s">
        <v>41</v>
      </c>
      <c r="AX505" s="11" t="s">
        <v>85</v>
      </c>
      <c r="AY505" s="251" t="s">
        <v>183</v>
      </c>
    </row>
    <row r="506" spans="2:51" s="11" customFormat="1" ht="16.5" customHeight="1">
      <c r="B506" s="242"/>
      <c r="C506" s="243"/>
      <c r="D506" s="243"/>
      <c r="E506" s="244" t="s">
        <v>23</v>
      </c>
      <c r="F506" s="261" t="s">
        <v>1155</v>
      </c>
      <c r="G506" s="243"/>
      <c r="H506" s="243"/>
      <c r="I506" s="243"/>
      <c r="J506" s="243"/>
      <c r="K506" s="247">
        <v>-2.93</v>
      </c>
      <c r="L506" s="243"/>
      <c r="M506" s="243"/>
      <c r="N506" s="243"/>
      <c r="O506" s="243"/>
      <c r="P506" s="243"/>
      <c r="Q506" s="243"/>
      <c r="R506" s="248"/>
      <c r="T506" s="249"/>
      <c r="U506" s="243"/>
      <c r="V506" s="243"/>
      <c r="W506" s="243"/>
      <c r="X506" s="243"/>
      <c r="Y506" s="243"/>
      <c r="Z506" s="243"/>
      <c r="AA506" s="250"/>
      <c r="AT506" s="251" t="s">
        <v>191</v>
      </c>
      <c r="AU506" s="251" t="s">
        <v>95</v>
      </c>
      <c r="AV506" s="11" t="s">
        <v>95</v>
      </c>
      <c r="AW506" s="11" t="s">
        <v>41</v>
      </c>
      <c r="AX506" s="11" t="s">
        <v>85</v>
      </c>
      <c r="AY506" s="251" t="s">
        <v>183</v>
      </c>
    </row>
    <row r="507" spans="2:51" s="13" customFormat="1" ht="16.5" customHeight="1">
      <c r="B507" s="262"/>
      <c r="C507" s="263"/>
      <c r="D507" s="263"/>
      <c r="E507" s="264" t="s">
        <v>23</v>
      </c>
      <c r="F507" s="265" t="s">
        <v>218</v>
      </c>
      <c r="G507" s="263"/>
      <c r="H507" s="263"/>
      <c r="I507" s="263"/>
      <c r="J507" s="263"/>
      <c r="K507" s="266">
        <v>418.28</v>
      </c>
      <c r="L507" s="263"/>
      <c r="M507" s="263"/>
      <c r="N507" s="263"/>
      <c r="O507" s="263"/>
      <c r="P507" s="263"/>
      <c r="Q507" s="263"/>
      <c r="R507" s="267"/>
      <c r="T507" s="268"/>
      <c r="U507" s="263"/>
      <c r="V507" s="263"/>
      <c r="W507" s="263"/>
      <c r="X507" s="263"/>
      <c r="Y507" s="263"/>
      <c r="Z507" s="263"/>
      <c r="AA507" s="269"/>
      <c r="AT507" s="270" t="s">
        <v>191</v>
      </c>
      <c r="AU507" s="270" t="s">
        <v>95</v>
      </c>
      <c r="AV507" s="13" t="s">
        <v>188</v>
      </c>
      <c r="AW507" s="13" t="s">
        <v>41</v>
      </c>
      <c r="AX507" s="13" t="s">
        <v>25</v>
      </c>
      <c r="AY507" s="270" t="s">
        <v>183</v>
      </c>
    </row>
    <row r="508" spans="2:65" s="1" customFormat="1" ht="38.25" customHeight="1">
      <c r="B508" s="49"/>
      <c r="C508" s="231" t="s">
        <v>1156</v>
      </c>
      <c r="D508" s="231" t="s">
        <v>184</v>
      </c>
      <c r="E508" s="232" t="s">
        <v>1157</v>
      </c>
      <c r="F508" s="233" t="s">
        <v>1158</v>
      </c>
      <c r="G508" s="233"/>
      <c r="H508" s="233"/>
      <c r="I508" s="233"/>
      <c r="J508" s="234" t="s">
        <v>194</v>
      </c>
      <c r="K508" s="235">
        <v>498.71</v>
      </c>
      <c r="L508" s="236">
        <v>0</v>
      </c>
      <c r="M508" s="237"/>
      <c r="N508" s="238">
        <f>ROUND(L508*K508,2)</f>
        <v>0</v>
      </c>
      <c r="O508" s="238"/>
      <c r="P508" s="238"/>
      <c r="Q508" s="238"/>
      <c r="R508" s="51"/>
      <c r="T508" s="239" t="s">
        <v>23</v>
      </c>
      <c r="U508" s="59" t="s">
        <v>50</v>
      </c>
      <c r="V508" s="50"/>
      <c r="W508" s="240">
        <f>V508*K508</f>
        <v>0</v>
      </c>
      <c r="X508" s="240">
        <v>0.0002907</v>
      </c>
      <c r="Y508" s="240">
        <f>X508*K508</f>
        <v>0.144974997</v>
      </c>
      <c r="Z508" s="240">
        <v>0</v>
      </c>
      <c r="AA508" s="241">
        <f>Z508*K508</f>
        <v>0</v>
      </c>
      <c r="AR508" s="25" t="s">
        <v>265</v>
      </c>
      <c r="AT508" s="25" t="s">
        <v>184</v>
      </c>
      <c r="AU508" s="25" t="s">
        <v>95</v>
      </c>
      <c r="AY508" s="25" t="s">
        <v>183</v>
      </c>
      <c r="BE508" s="156">
        <f>IF(U508="základní",N508,0)</f>
        <v>0</v>
      </c>
      <c r="BF508" s="156">
        <f>IF(U508="snížená",N508,0)</f>
        <v>0</v>
      </c>
      <c r="BG508" s="156">
        <f>IF(U508="zákl. přenesená",N508,0)</f>
        <v>0</v>
      </c>
      <c r="BH508" s="156">
        <f>IF(U508="sníž. přenesená",N508,0)</f>
        <v>0</v>
      </c>
      <c r="BI508" s="156">
        <f>IF(U508="nulová",N508,0)</f>
        <v>0</v>
      </c>
      <c r="BJ508" s="25" t="s">
        <v>25</v>
      </c>
      <c r="BK508" s="156">
        <f>ROUND(L508*K508,2)</f>
        <v>0</v>
      </c>
      <c r="BL508" s="25" t="s">
        <v>265</v>
      </c>
      <c r="BM508" s="25" t="s">
        <v>1159</v>
      </c>
    </row>
    <row r="509" spans="2:51" s="12" customFormat="1" ht="16.5" customHeight="1">
      <c r="B509" s="252"/>
      <c r="C509" s="253"/>
      <c r="D509" s="253"/>
      <c r="E509" s="254" t="s">
        <v>23</v>
      </c>
      <c r="F509" s="255" t="s">
        <v>1160</v>
      </c>
      <c r="G509" s="256"/>
      <c r="H509" s="256"/>
      <c r="I509" s="256"/>
      <c r="J509" s="253"/>
      <c r="K509" s="254" t="s">
        <v>23</v>
      </c>
      <c r="L509" s="253"/>
      <c r="M509" s="253"/>
      <c r="N509" s="253"/>
      <c r="O509" s="253"/>
      <c r="P509" s="253"/>
      <c r="Q509" s="253"/>
      <c r="R509" s="257"/>
      <c r="T509" s="258"/>
      <c r="U509" s="253"/>
      <c r="V509" s="253"/>
      <c r="W509" s="253"/>
      <c r="X509" s="253"/>
      <c r="Y509" s="253"/>
      <c r="Z509" s="253"/>
      <c r="AA509" s="259"/>
      <c r="AT509" s="260" t="s">
        <v>191</v>
      </c>
      <c r="AU509" s="260" t="s">
        <v>95</v>
      </c>
      <c r="AV509" s="12" t="s">
        <v>25</v>
      </c>
      <c r="AW509" s="12" t="s">
        <v>41</v>
      </c>
      <c r="AX509" s="12" t="s">
        <v>85</v>
      </c>
      <c r="AY509" s="260" t="s">
        <v>183</v>
      </c>
    </row>
    <row r="510" spans="2:51" s="11" customFormat="1" ht="16.5" customHeight="1">
      <c r="B510" s="242"/>
      <c r="C510" s="243"/>
      <c r="D510" s="243"/>
      <c r="E510" s="244" t="s">
        <v>23</v>
      </c>
      <c r="F510" s="261" t="s">
        <v>1161</v>
      </c>
      <c r="G510" s="243"/>
      <c r="H510" s="243"/>
      <c r="I510" s="243"/>
      <c r="J510" s="243"/>
      <c r="K510" s="247">
        <v>418.28</v>
      </c>
      <c r="L510" s="243"/>
      <c r="M510" s="243"/>
      <c r="N510" s="243"/>
      <c r="O510" s="243"/>
      <c r="P510" s="243"/>
      <c r="Q510" s="243"/>
      <c r="R510" s="248"/>
      <c r="T510" s="249"/>
      <c r="U510" s="243"/>
      <c r="V510" s="243"/>
      <c r="W510" s="243"/>
      <c r="X510" s="243"/>
      <c r="Y510" s="243"/>
      <c r="Z510" s="243"/>
      <c r="AA510" s="250"/>
      <c r="AT510" s="251" t="s">
        <v>191</v>
      </c>
      <c r="AU510" s="251" t="s">
        <v>95</v>
      </c>
      <c r="AV510" s="11" t="s">
        <v>95</v>
      </c>
      <c r="AW510" s="11" t="s">
        <v>41</v>
      </c>
      <c r="AX510" s="11" t="s">
        <v>85</v>
      </c>
      <c r="AY510" s="251" t="s">
        <v>183</v>
      </c>
    </row>
    <row r="511" spans="2:51" s="12" customFormat="1" ht="16.5" customHeight="1">
      <c r="B511" s="252"/>
      <c r="C511" s="253"/>
      <c r="D511" s="253"/>
      <c r="E511" s="254" t="s">
        <v>23</v>
      </c>
      <c r="F511" s="275" t="s">
        <v>1162</v>
      </c>
      <c r="G511" s="253"/>
      <c r="H511" s="253"/>
      <c r="I511" s="253"/>
      <c r="J511" s="253"/>
      <c r="K511" s="254" t="s">
        <v>23</v>
      </c>
      <c r="L511" s="253"/>
      <c r="M511" s="253"/>
      <c r="N511" s="253"/>
      <c r="O511" s="253"/>
      <c r="P511" s="253"/>
      <c r="Q511" s="253"/>
      <c r="R511" s="257"/>
      <c r="T511" s="258"/>
      <c r="U511" s="253"/>
      <c r="V511" s="253"/>
      <c r="W511" s="253"/>
      <c r="X511" s="253"/>
      <c r="Y511" s="253"/>
      <c r="Z511" s="253"/>
      <c r="AA511" s="259"/>
      <c r="AT511" s="260" t="s">
        <v>191</v>
      </c>
      <c r="AU511" s="260" t="s">
        <v>95</v>
      </c>
      <c r="AV511" s="12" t="s">
        <v>25</v>
      </c>
      <c r="AW511" s="12" t="s">
        <v>41</v>
      </c>
      <c r="AX511" s="12" t="s">
        <v>85</v>
      </c>
      <c r="AY511" s="260" t="s">
        <v>183</v>
      </c>
    </row>
    <row r="512" spans="2:51" s="11" customFormat="1" ht="16.5" customHeight="1">
      <c r="B512" s="242"/>
      <c r="C512" s="243"/>
      <c r="D512" s="243"/>
      <c r="E512" s="244" t="s">
        <v>23</v>
      </c>
      <c r="F512" s="261" t="s">
        <v>1163</v>
      </c>
      <c r="G512" s="243"/>
      <c r="H512" s="243"/>
      <c r="I512" s="243"/>
      <c r="J512" s="243"/>
      <c r="K512" s="247">
        <v>80.43</v>
      </c>
      <c r="L512" s="243"/>
      <c r="M512" s="243"/>
      <c r="N512" s="243"/>
      <c r="O512" s="243"/>
      <c r="P512" s="243"/>
      <c r="Q512" s="243"/>
      <c r="R512" s="248"/>
      <c r="T512" s="249"/>
      <c r="U512" s="243"/>
      <c r="V512" s="243"/>
      <c r="W512" s="243"/>
      <c r="X512" s="243"/>
      <c r="Y512" s="243"/>
      <c r="Z512" s="243"/>
      <c r="AA512" s="250"/>
      <c r="AT512" s="251" t="s">
        <v>191</v>
      </c>
      <c r="AU512" s="251" t="s">
        <v>95</v>
      </c>
      <c r="AV512" s="11" t="s">
        <v>95</v>
      </c>
      <c r="AW512" s="11" t="s">
        <v>41</v>
      </c>
      <c r="AX512" s="11" t="s">
        <v>85</v>
      </c>
      <c r="AY512" s="251" t="s">
        <v>183</v>
      </c>
    </row>
    <row r="513" spans="2:51" s="13" customFormat="1" ht="16.5" customHeight="1">
      <c r="B513" s="262"/>
      <c r="C513" s="263"/>
      <c r="D513" s="263"/>
      <c r="E513" s="264" t="s">
        <v>23</v>
      </c>
      <c r="F513" s="265" t="s">
        <v>218</v>
      </c>
      <c r="G513" s="263"/>
      <c r="H513" s="263"/>
      <c r="I513" s="263"/>
      <c r="J513" s="263"/>
      <c r="K513" s="266">
        <v>498.71</v>
      </c>
      <c r="L513" s="263"/>
      <c r="M513" s="263"/>
      <c r="N513" s="263"/>
      <c r="O513" s="263"/>
      <c r="P513" s="263"/>
      <c r="Q513" s="263"/>
      <c r="R513" s="267"/>
      <c r="T513" s="268"/>
      <c r="U513" s="263"/>
      <c r="V513" s="263"/>
      <c r="W513" s="263"/>
      <c r="X513" s="263"/>
      <c r="Y513" s="263"/>
      <c r="Z513" s="263"/>
      <c r="AA513" s="269"/>
      <c r="AT513" s="270" t="s">
        <v>191</v>
      </c>
      <c r="AU513" s="270" t="s">
        <v>95</v>
      </c>
      <c r="AV513" s="13" t="s">
        <v>188</v>
      </c>
      <c r="AW513" s="13" t="s">
        <v>41</v>
      </c>
      <c r="AX513" s="13" t="s">
        <v>25</v>
      </c>
      <c r="AY513" s="270" t="s">
        <v>183</v>
      </c>
    </row>
    <row r="514" spans="2:63" s="1" customFormat="1" ht="49.9" customHeight="1">
      <c r="B514" s="49"/>
      <c r="C514" s="50"/>
      <c r="D514" s="220" t="s">
        <v>680</v>
      </c>
      <c r="E514" s="50"/>
      <c r="F514" s="50"/>
      <c r="G514" s="50"/>
      <c r="H514" s="50"/>
      <c r="I514" s="50"/>
      <c r="J514" s="50"/>
      <c r="K514" s="50"/>
      <c r="L514" s="50"/>
      <c r="M514" s="50"/>
      <c r="N514" s="295">
        <f>BK514</f>
        <v>0</v>
      </c>
      <c r="O514" s="296"/>
      <c r="P514" s="296"/>
      <c r="Q514" s="296"/>
      <c r="R514" s="51"/>
      <c r="T514" s="202"/>
      <c r="U514" s="50"/>
      <c r="V514" s="50"/>
      <c r="W514" s="50"/>
      <c r="X514" s="50"/>
      <c r="Y514" s="50"/>
      <c r="Z514" s="50"/>
      <c r="AA514" s="103"/>
      <c r="AT514" s="25" t="s">
        <v>84</v>
      </c>
      <c r="AU514" s="25" t="s">
        <v>85</v>
      </c>
      <c r="AY514" s="25" t="s">
        <v>681</v>
      </c>
      <c r="BK514" s="156">
        <f>SUM(BK515:BK519)</f>
        <v>0</v>
      </c>
    </row>
    <row r="515" spans="2:63" s="1" customFormat="1" ht="22.3" customHeight="1">
      <c r="B515" s="49"/>
      <c r="C515" s="297" t="s">
        <v>23</v>
      </c>
      <c r="D515" s="297" t="s">
        <v>184</v>
      </c>
      <c r="E515" s="298" t="s">
        <v>23</v>
      </c>
      <c r="F515" s="299" t="s">
        <v>23</v>
      </c>
      <c r="G515" s="299"/>
      <c r="H515" s="299"/>
      <c r="I515" s="299"/>
      <c r="J515" s="300" t="s">
        <v>23</v>
      </c>
      <c r="K515" s="294"/>
      <c r="L515" s="236"/>
      <c r="M515" s="238"/>
      <c r="N515" s="238">
        <f>BK515</f>
        <v>0</v>
      </c>
      <c r="O515" s="238"/>
      <c r="P515" s="238"/>
      <c r="Q515" s="238"/>
      <c r="R515" s="51"/>
      <c r="T515" s="239" t="s">
        <v>23</v>
      </c>
      <c r="U515" s="301" t="s">
        <v>50</v>
      </c>
      <c r="V515" s="50"/>
      <c r="W515" s="50"/>
      <c r="X515" s="50"/>
      <c r="Y515" s="50"/>
      <c r="Z515" s="50"/>
      <c r="AA515" s="103"/>
      <c r="AT515" s="25" t="s">
        <v>681</v>
      </c>
      <c r="AU515" s="25" t="s">
        <v>25</v>
      </c>
      <c r="AY515" s="25" t="s">
        <v>681</v>
      </c>
      <c r="BE515" s="156">
        <f>IF(U515="základní",N515,0)</f>
        <v>0</v>
      </c>
      <c r="BF515" s="156">
        <f>IF(U515="snížená",N515,0)</f>
        <v>0</v>
      </c>
      <c r="BG515" s="156">
        <f>IF(U515="zákl. přenesená",N515,0)</f>
        <v>0</v>
      </c>
      <c r="BH515" s="156">
        <f>IF(U515="sníž. přenesená",N515,0)</f>
        <v>0</v>
      </c>
      <c r="BI515" s="156">
        <f>IF(U515="nulová",N515,0)</f>
        <v>0</v>
      </c>
      <c r="BJ515" s="25" t="s">
        <v>25</v>
      </c>
      <c r="BK515" s="156">
        <f>L515*K515</f>
        <v>0</v>
      </c>
    </row>
    <row r="516" spans="2:63" s="1" customFormat="1" ht="22.3" customHeight="1">
      <c r="B516" s="49"/>
      <c r="C516" s="297" t="s">
        <v>23</v>
      </c>
      <c r="D516" s="297" t="s">
        <v>184</v>
      </c>
      <c r="E516" s="298" t="s">
        <v>23</v>
      </c>
      <c r="F516" s="299" t="s">
        <v>23</v>
      </c>
      <c r="G516" s="299"/>
      <c r="H516" s="299"/>
      <c r="I516" s="299"/>
      <c r="J516" s="300" t="s">
        <v>23</v>
      </c>
      <c r="K516" s="294"/>
      <c r="L516" s="236"/>
      <c r="M516" s="238"/>
      <c r="N516" s="238">
        <f>BK516</f>
        <v>0</v>
      </c>
      <c r="O516" s="238"/>
      <c r="P516" s="238"/>
      <c r="Q516" s="238"/>
      <c r="R516" s="51"/>
      <c r="T516" s="239" t="s">
        <v>23</v>
      </c>
      <c r="U516" s="301" t="s">
        <v>50</v>
      </c>
      <c r="V516" s="50"/>
      <c r="W516" s="50"/>
      <c r="X516" s="50"/>
      <c r="Y516" s="50"/>
      <c r="Z516" s="50"/>
      <c r="AA516" s="103"/>
      <c r="AT516" s="25" t="s">
        <v>681</v>
      </c>
      <c r="AU516" s="25" t="s">
        <v>25</v>
      </c>
      <c r="AY516" s="25" t="s">
        <v>681</v>
      </c>
      <c r="BE516" s="156">
        <f>IF(U516="základní",N516,0)</f>
        <v>0</v>
      </c>
      <c r="BF516" s="156">
        <f>IF(U516="snížená",N516,0)</f>
        <v>0</v>
      </c>
      <c r="BG516" s="156">
        <f>IF(U516="zákl. přenesená",N516,0)</f>
        <v>0</v>
      </c>
      <c r="BH516" s="156">
        <f>IF(U516="sníž. přenesená",N516,0)</f>
        <v>0</v>
      </c>
      <c r="BI516" s="156">
        <f>IF(U516="nulová",N516,0)</f>
        <v>0</v>
      </c>
      <c r="BJ516" s="25" t="s">
        <v>25</v>
      </c>
      <c r="BK516" s="156">
        <f>L516*K516</f>
        <v>0</v>
      </c>
    </row>
    <row r="517" spans="2:63" s="1" customFormat="1" ht="22.3" customHeight="1">
      <c r="B517" s="49"/>
      <c r="C517" s="297" t="s">
        <v>23</v>
      </c>
      <c r="D517" s="297" t="s">
        <v>184</v>
      </c>
      <c r="E517" s="298" t="s">
        <v>23</v>
      </c>
      <c r="F517" s="299" t="s">
        <v>23</v>
      </c>
      <c r="G517" s="299"/>
      <c r="H517" s="299"/>
      <c r="I517" s="299"/>
      <c r="J517" s="300" t="s">
        <v>23</v>
      </c>
      <c r="K517" s="294"/>
      <c r="L517" s="236"/>
      <c r="M517" s="238"/>
      <c r="N517" s="238">
        <f>BK517</f>
        <v>0</v>
      </c>
      <c r="O517" s="238"/>
      <c r="P517" s="238"/>
      <c r="Q517" s="238"/>
      <c r="R517" s="51"/>
      <c r="T517" s="239" t="s">
        <v>23</v>
      </c>
      <c r="U517" s="301" t="s">
        <v>50</v>
      </c>
      <c r="V517" s="50"/>
      <c r="W517" s="50"/>
      <c r="X517" s="50"/>
      <c r="Y517" s="50"/>
      <c r="Z517" s="50"/>
      <c r="AA517" s="103"/>
      <c r="AT517" s="25" t="s">
        <v>681</v>
      </c>
      <c r="AU517" s="25" t="s">
        <v>25</v>
      </c>
      <c r="AY517" s="25" t="s">
        <v>681</v>
      </c>
      <c r="BE517" s="156">
        <f>IF(U517="základní",N517,0)</f>
        <v>0</v>
      </c>
      <c r="BF517" s="156">
        <f>IF(U517="snížená",N517,0)</f>
        <v>0</v>
      </c>
      <c r="BG517" s="156">
        <f>IF(U517="zákl. přenesená",N517,0)</f>
        <v>0</v>
      </c>
      <c r="BH517" s="156">
        <f>IF(U517="sníž. přenesená",N517,0)</f>
        <v>0</v>
      </c>
      <c r="BI517" s="156">
        <f>IF(U517="nulová",N517,0)</f>
        <v>0</v>
      </c>
      <c r="BJ517" s="25" t="s">
        <v>25</v>
      </c>
      <c r="BK517" s="156">
        <f>L517*K517</f>
        <v>0</v>
      </c>
    </row>
    <row r="518" spans="2:63" s="1" customFormat="1" ht="22.3" customHeight="1">
      <c r="B518" s="49"/>
      <c r="C518" s="297" t="s">
        <v>23</v>
      </c>
      <c r="D518" s="297" t="s">
        <v>184</v>
      </c>
      <c r="E518" s="298" t="s">
        <v>23</v>
      </c>
      <c r="F518" s="299" t="s">
        <v>23</v>
      </c>
      <c r="G518" s="299"/>
      <c r="H518" s="299"/>
      <c r="I518" s="299"/>
      <c r="J518" s="300" t="s">
        <v>23</v>
      </c>
      <c r="K518" s="294"/>
      <c r="L518" s="236"/>
      <c r="M518" s="238"/>
      <c r="N518" s="238">
        <f>BK518</f>
        <v>0</v>
      </c>
      <c r="O518" s="238"/>
      <c r="P518" s="238"/>
      <c r="Q518" s="238"/>
      <c r="R518" s="51"/>
      <c r="T518" s="239" t="s">
        <v>23</v>
      </c>
      <c r="U518" s="301" t="s">
        <v>50</v>
      </c>
      <c r="V518" s="50"/>
      <c r="W518" s="50"/>
      <c r="X518" s="50"/>
      <c r="Y518" s="50"/>
      <c r="Z518" s="50"/>
      <c r="AA518" s="103"/>
      <c r="AT518" s="25" t="s">
        <v>681</v>
      </c>
      <c r="AU518" s="25" t="s">
        <v>25</v>
      </c>
      <c r="AY518" s="25" t="s">
        <v>681</v>
      </c>
      <c r="BE518" s="156">
        <f>IF(U518="základní",N518,0)</f>
        <v>0</v>
      </c>
      <c r="BF518" s="156">
        <f>IF(U518="snížená",N518,0)</f>
        <v>0</v>
      </c>
      <c r="BG518" s="156">
        <f>IF(U518="zákl. přenesená",N518,0)</f>
        <v>0</v>
      </c>
      <c r="BH518" s="156">
        <f>IF(U518="sníž. přenesená",N518,0)</f>
        <v>0</v>
      </c>
      <c r="BI518" s="156">
        <f>IF(U518="nulová",N518,0)</f>
        <v>0</v>
      </c>
      <c r="BJ518" s="25" t="s">
        <v>25</v>
      </c>
      <c r="BK518" s="156">
        <f>L518*K518</f>
        <v>0</v>
      </c>
    </row>
    <row r="519" spans="2:63" s="1" customFormat="1" ht="22.3" customHeight="1">
      <c r="B519" s="49"/>
      <c r="C519" s="297" t="s">
        <v>23</v>
      </c>
      <c r="D519" s="297" t="s">
        <v>184</v>
      </c>
      <c r="E519" s="298" t="s">
        <v>23</v>
      </c>
      <c r="F519" s="299" t="s">
        <v>23</v>
      </c>
      <c r="G519" s="299"/>
      <c r="H519" s="299"/>
      <c r="I519" s="299"/>
      <c r="J519" s="300" t="s">
        <v>23</v>
      </c>
      <c r="K519" s="294"/>
      <c r="L519" s="236"/>
      <c r="M519" s="238"/>
      <c r="N519" s="238">
        <f>BK519</f>
        <v>0</v>
      </c>
      <c r="O519" s="238"/>
      <c r="P519" s="238"/>
      <c r="Q519" s="238"/>
      <c r="R519" s="51"/>
      <c r="T519" s="239" t="s">
        <v>23</v>
      </c>
      <c r="U519" s="301" t="s">
        <v>50</v>
      </c>
      <c r="V519" s="75"/>
      <c r="W519" s="75"/>
      <c r="X519" s="75"/>
      <c r="Y519" s="75"/>
      <c r="Z519" s="75"/>
      <c r="AA519" s="77"/>
      <c r="AT519" s="25" t="s">
        <v>681</v>
      </c>
      <c r="AU519" s="25" t="s">
        <v>25</v>
      </c>
      <c r="AY519" s="25" t="s">
        <v>681</v>
      </c>
      <c r="BE519" s="156">
        <f>IF(U519="základní",N519,0)</f>
        <v>0</v>
      </c>
      <c r="BF519" s="156">
        <f>IF(U519="snížená",N519,0)</f>
        <v>0</v>
      </c>
      <c r="BG519" s="156">
        <f>IF(U519="zákl. přenesená",N519,0)</f>
        <v>0</v>
      </c>
      <c r="BH519" s="156">
        <f>IF(U519="sníž. přenesená",N519,0)</f>
        <v>0</v>
      </c>
      <c r="BI519" s="156">
        <f>IF(U519="nulová",N519,0)</f>
        <v>0</v>
      </c>
      <c r="BJ519" s="25" t="s">
        <v>25</v>
      </c>
      <c r="BK519" s="156">
        <f>L519*K519</f>
        <v>0</v>
      </c>
    </row>
    <row r="520" spans="2:18" s="1" customFormat="1" ht="6.95" customHeight="1">
      <c r="B520" s="78"/>
      <c r="C520" s="79"/>
      <c r="D520" s="79"/>
      <c r="E520" s="79"/>
      <c r="F520" s="79"/>
      <c r="G520" s="79"/>
      <c r="H520" s="79"/>
      <c r="I520" s="79"/>
      <c r="J520" s="79"/>
      <c r="K520" s="79"/>
      <c r="L520" s="79"/>
      <c r="M520" s="79"/>
      <c r="N520" s="79"/>
      <c r="O520" s="79"/>
      <c r="P520" s="79"/>
      <c r="Q520" s="79"/>
      <c r="R520" s="80"/>
    </row>
  </sheetData>
  <sheetProtection password="CC35" sheet="1" objects="1" scenarios="1" formatColumns="0" formatRows="0"/>
  <mergeCells count="715">
    <mergeCell ref="C2:Q2"/>
    <mergeCell ref="C4:Q4"/>
    <mergeCell ref="F6:P6"/>
    <mergeCell ref="F8:P8"/>
    <mergeCell ref="F7:P7"/>
    <mergeCell ref="F9:P9"/>
    <mergeCell ref="O11:P11"/>
    <mergeCell ref="O13:P13"/>
    <mergeCell ref="O14:P14"/>
    <mergeCell ref="O16:P16"/>
    <mergeCell ref="E17:L17"/>
    <mergeCell ref="O17:P17"/>
    <mergeCell ref="O19:P19"/>
    <mergeCell ref="O20:P20"/>
    <mergeCell ref="O22:P22"/>
    <mergeCell ref="O23:P23"/>
    <mergeCell ref="E26:L26"/>
    <mergeCell ref="M29:P29"/>
    <mergeCell ref="M30:P30"/>
    <mergeCell ref="M32:P32"/>
    <mergeCell ref="H34:J34"/>
    <mergeCell ref="M34:P34"/>
    <mergeCell ref="H35:J35"/>
    <mergeCell ref="M35:P35"/>
    <mergeCell ref="H36:J36"/>
    <mergeCell ref="M36:P36"/>
    <mergeCell ref="H37:J37"/>
    <mergeCell ref="M37:P37"/>
    <mergeCell ref="H38:J38"/>
    <mergeCell ref="M38:P38"/>
    <mergeCell ref="L40:P40"/>
    <mergeCell ref="C76:Q76"/>
    <mergeCell ref="F78:P78"/>
    <mergeCell ref="F80:P80"/>
    <mergeCell ref="F79:P79"/>
    <mergeCell ref="F81:P81"/>
    <mergeCell ref="M83:P83"/>
    <mergeCell ref="M85:Q85"/>
    <mergeCell ref="M86:Q86"/>
    <mergeCell ref="C88:G88"/>
    <mergeCell ref="N88:Q88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1:Q101"/>
    <mergeCell ref="N102:Q102"/>
    <mergeCell ref="N103:Q103"/>
    <mergeCell ref="N104:Q104"/>
    <mergeCell ref="N105:Q105"/>
    <mergeCell ref="N106:Q106"/>
    <mergeCell ref="N107:Q107"/>
    <mergeCell ref="N108:Q108"/>
    <mergeCell ref="N109:Q109"/>
    <mergeCell ref="N110:Q110"/>
    <mergeCell ref="N111:Q111"/>
    <mergeCell ref="N113:Q113"/>
    <mergeCell ref="D114:H114"/>
    <mergeCell ref="N114:Q114"/>
    <mergeCell ref="D115:H115"/>
    <mergeCell ref="N115:Q115"/>
    <mergeCell ref="D116:H116"/>
    <mergeCell ref="N116:Q116"/>
    <mergeCell ref="D117:H117"/>
    <mergeCell ref="N117:Q117"/>
    <mergeCell ref="D118:H118"/>
    <mergeCell ref="N118:Q118"/>
    <mergeCell ref="N119:Q119"/>
    <mergeCell ref="L121:Q121"/>
    <mergeCell ref="C127:Q127"/>
    <mergeCell ref="F129:P129"/>
    <mergeCell ref="F131:P131"/>
    <mergeCell ref="F130:P130"/>
    <mergeCell ref="F132:P132"/>
    <mergeCell ref="M134:P134"/>
    <mergeCell ref="M136:Q136"/>
    <mergeCell ref="M137:Q137"/>
    <mergeCell ref="F139:I139"/>
    <mergeCell ref="L139:M139"/>
    <mergeCell ref="N139:Q139"/>
    <mergeCell ref="F143:I143"/>
    <mergeCell ref="L143:M143"/>
    <mergeCell ref="N143:Q143"/>
    <mergeCell ref="F144:I144"/>
    <mergeCell ref="F145:I145"/>
    <mergeCell ref="F146:I146"/>
    <mergeCell ref="L146:M146"/>
    <mergeCell ref="N146:Q146"/>
    <mergeCell ref="F147:I147"/>
    <mergeCell ref="L147:M147"/>
    <mergeCell ref="N147:Q147"/>
    <mergeCell ref="F148:I148"/>
    <mergeCell ref="F149:I149"/>
    <mergeCell ref="L149:M149"/>
    <mergeCell ref="N149:Q149"/>
    <mergeCell ref="F150:I150"/>
    <mergeCell ref="F151:I151"/>
    <mergeCell ref="F152:I152"/>
    <mergeCell ref="L152:M152"/>
    <mergeCell ref="N152:Q152"/>
    <mergeCell ref="F153:I153"/>
    <mergeCell ref="F155:I155"/>
    <mergeCell ref="L155:M155"/>
    <mergeCell ref="N155:Q155"/>
    <mergeCell ref="F156:I156"/>
    <mergeCell ref="F158:I158"/>
    <mergeCell ref="L158:M158"/>
    <mergeCell ref="N158:Q158"/>
    <mergeCell ref="F159:I159"/>
    <mergeCell ref="F160:I160"/>
    <mergeCell ref="F161:I161"/>
    <mergeCell ref="F162:I162"/>
    <mergeCell ref="L162:M162"/>
    <mergeCell ref="N162:Q162"/>
    <mergeCell ref="F163:I163"/>
    <mergeCell ref="F164:I164"/>
    <mergeCell ref="F165:I165"/>
    <mergeCell ref="L165:M165"/>
    <mergeCell ref="N165:Q165"/>
    <mergeCell ref="F166:I166"/>
    <mergeCell ref="F167:I167"/>
    <mergeCell ref="F168:I168"/>
    <mergeCell ref="L168:M168"/>
    <mergeCell ref="N168:Q168"/>
    <mergeCell ref="F169:I169"/>
    <mergeCell ref="F171:I171"/>
    <mergeCell ref="L171:M171"/>
    <mergeCell ref="N171:Q171"/>
    <mergeCell ref="F172:I172"/>
    <mergeCell ref="L172:M172"/>
    <mergeCell ref="N172:Q172"/>
    <mergeCell ref="F173:I173"/>
    <mergeCell ref="F174:I174"/>
    <mergeCell ref="F175:I175"/>
    <mergeCell ref="F176:I176"/>
    <mergeCell ref="F177:I177"/>
    <mergeCell ref="F179:I179"/>
    <mergeCell ref="L179:M179"/>
    <mergeCell ref="N179:Q179"/>
    <mergeCell ref="F180:I180"/>
    <mergeCell ref="F181:I181"/>
    <mergeCell ref="F182:I182"/>
    <mergeCell ref="L182:M182"/>
    <mergeCell ref="N182:Q182"/>
    <mergeCell ref="F183:I183"/>
    <mergeCell ref="F184:I184"/>
    <mergeCell ref="F185:I185"/>
    <mergeCell ref="L185:M185"/>
    <mergeCell ref="N185:Q185"/>
    <mergeCell ref="F186:I186"/>
    <mergeCell ref="F187:I187"/>
    <mergeCell ref="F188:I188"/>
    <mergeCell ref="L188:M188"/>
    <mergeCell ref="N188:Q188"/>
    <mergeCell ref="F189:I189"/>
    <mergeCell ref="F190:I190"/>
    <mergeCell ref="F191:I191"/>
    <mergeCell ref="L191:M191"/>
    <mergeCell ref="N191:Q191"/>
    <mergeCell ref="F193:I193"/>
    <mergeCell ref="L193:M193"/>
    <mergeCell ref="N193:Q193"/>
    <mergeCell ref="F194:I194"/>
    <mergeCell ref="F195:I195"/>
    <mergeCell ref="F196:I196"/>
    <mergeCell ref="L196:M196"/>
    <mergeCell ref="N196:Q196"/>
    <mergeCell ref="F197:I197"/>
    <mergeCell ref="F198:I198"/>
    <mergeCell ref="F199:I199"/>
    <mergeCell ref="F200:I200"/>
    <mergeCell ref="F201:I201"/>
    <mergeCell ref="F202:I202"/>
    <mergeCell ref="F203:I203"/>
    <mergeCell ref="F204:I204"/>
    <mergeCell ref="F205:I205"/>
    <mergeCell ref="F206:I206"/>
    <mergeCell ref="F207:I207"/>
    <mergeCell ref="F208:I208"/>
    <mergeCell ref="F209:I209"/>
    <mergeCell ref="F210:I210"/>
    <mergeCell ref="F211:I211"/>
    <mergeCell ref="F212:I212"/>
    <mergeCell ref="F213:I213"/>
    <mergeCell ref="F214:I214"/>
    <mergeCell ref="F215:I215"/>
    <mergeCell ref="L215:M215"/>
    <mergeCell ref="N215:Q215"/>
    <mergeCell ref="F216:I216"/>
    <mergeCell ref="F217:I217"/>
    <mergeCell ref="F218:I218"/>
    <mergeCell ref="L218:M218"/>
    <mergeCell ref="N218:Q218"/>
    <mergeCell ref="F219:I219"/>
    <mergeCell ref="F220:I220"/>
    <mergeCell ref="F221:I221"/>
    <mergeCell ref="F222:I222"/>
    <mergeCell ref="F223:I223"/>
    <mergeCell ref="F224:I224"/>
    <mergeCell ref="F225:I225"/>
    <mergeCell ref="F226:I226"/>
    <mergeCell ref="F227:I227"/>
    <mergeCell ref="F228:I228"/>
    <mergeCell ref="F229:I229"/>
    <mergeCell ref="F230:I230"/>
    <mergeCell ref="F231:I231"/>
    <mergeCell ref="F232:I232"/>
    <mergeCell ref="F233:I233"/>
    <mergeCell ref="F234:I234"/>
    <mergeCell ref="F235:I235"/>
    <mergeCell ref="F236:I236"/>
    <mergeCell ref="F237:I237"/>
    <mergeCell ref="F238:I238"/>
    <mergeCell ref="F239:I239"/>
    <mergeCell ref="F240:I240"/>
    <mergeCell ref="F241:I241"/>
    <mergeCell ref="F242:I242"/>
    <mergeCell ref="L242:M242"/>
    <mergeCell ref="N242:Q242"/>
    <mergeCell ref="F243:I243"/>
    <mergeCell ref="F244:I244"/>
    <mergeCell ref="F245:I245"/>
    <mergeCell ref="F246:I246"/>
    <mergeCell ref="F247:I247"/>
    <mergeCell ref="F248:I248"/>
    <mergeCell ref="F249:I249"/>
    <mergeCell ref="F250:I250"/>
    <mergeCell ref="F251:I251"/>
    <mergeCell ref="L251:M251"/>
    <mergeCell ref="N251:Q251"/>
    <mergeCell ref="F252:I252"/>
    <mergeCell ref="F253:I253"/>
    <mergeCell ref="F254:I254"/>
    <mergeCell ref="F255:I255"/>
    <mergeCell ref="F256:I256"/>
    <mergeCell ref="F257:I257"/>
    <mergeCell ref="F258:I258"/>
    <mergeCell ref="F259:I259"/>
    <mergeCell ref="F260:I260"/>
    <mergeCell ref="F261:I261"/>
    <mergeCell ref="F262:I262"/>
    <mergeCell ref="F263:I263"/>
    <mergeCell ref="F264:I264"/>
    <mergeCell ref="F265:I265"/>
    <mergeCell ref="F266:I266"/>
    <mergeCell ref="L266:M266"/>
    <mergeCell ref="N266:Q266"/>
    <mergeCell ref="F267:I267"/>
    <mergeCell ref="F268:I268"/>
    <mergeCell ref="L268:M268"/>
    <mergeCell ref="N268:Q268"/>
    <mergeCell ref="F269:I269"/>
    <mergeCell ref="F270:I270"/>
    <mergeCell ref="L270:M270"/>
    <mergeCell ref="N270:Q270"/>
    <mergeCell ref="F271:I271"/>
    <mergeCell ref="L271:M271"/>
    <mergeCell ref="N271:Q271"/>
    <mergeCell ref="F272:I272"/>
    <mergeCell ref="F274:I274"/>
    <mergeCell ref="L274:M274"/>
    <mergeCell ref="N274:Q274"/>
    <mergeCell ref="F275:I275"/>
    <mergeCell ref="L275:M275"/>
    <mergeCell ref="N275:Q275"/>
    <mergeCell ref="F276:I276"/>
    <mergeCell ref="L276:M276"/>
    <mergeCell ref="N276:Q276"/>
    <mergeCell ref="F277:I277"/>
    <mergeCell ref="L277:M277"/>
    <mergeCell ref="N277:Q277"/>
    <mergeCell ref="F278:I278"/>
    <mergeCell ref="F279:I279"/>
    <mergeCell ref="F280:I280"/>
    <mergeCell ref="L280:M280"/>
    <mergeCell ref="N280:Q280"/>
    <mergeCell ref="F281:I281"/>
    <mergeCell ref="L281:M281"/>
    <mergeCell ref="N281:Q281"/>
    <mergeCell ref="F283:I283"/>
    <mergeCell ref="L283:M283"/>
    <mergeCell ref="N283:Q283"/>
    <mergeCell ref="F284:I284"/>
    <mergeCell ref="F285:I285"/>
    <mergeCell ref="F286:I286"/>
    <mergeCell ref="L286:M286"/>
    <mergeCell ref="N286:Q286"/>
    <mergeCell ref="F287:I287"/>
    <mergeCell ref="F288:I288"/>
    <mergeCell ref="F289:I289"/>
    <mergeCell ref="F290:I290"/>
    <mergeCell ref="F291:I291"/>
    <mergeCell ref="F292:I292"/>
    <mergeCell ref="L292:M292"/>
    <mergeCell ref="N292:Q292"/>
    <mergeCell ref="F293:I293"/>
    <mergeCell ref="F294:I294"/>
    <mergeCell ref="F295:I295"/>
    <mergeCell ref="L295:M295"/>
    <mergeCell ref="N295:Q295"/>
    <mergeCell ref="F296:I296"/>
    <mergeCell ref="L296:M296"/>
    <mergeCell ref="N296:Q296"/>
    <mergeCell ref="F297:I297"/>
    <mergeCell ref="F298:I298"/>
    <mergeCell ref="L298:M298"/>
    <mergeCell ref="N298:Q298"/>
    <mergeCell ref="F299:I299"/>
    <mergeCell ref="F300:I300"/>
    <mergeCell ref="L300:M300"/>
    <mergeCell ref="N300:Q300"/>
    <mergeCell ref="F301:I301"/>
    <mergeCell ref="F302:I302"/>
    <mergeCell ref="F303:I303"/>
    <mergeCell ref="F304:I304"/>
    <mergeCell ref="F305:I305"/>
    <mergeCell ref="F306:I306"/>
    <mergeCell ref="L306:M306"/>
    <mergeCell ref="N306:Q306"/>
    <mergeCell ref="F307:I307"/>
    <mergeCell ref="F308:I308"/>
    <mergeCell ref="F309:I309"/>
    <mergeCell ref="L309:M309"/>
    <mergeCell ref="N309:Q309"/>
    <mergeCell ref="F310:I310"/>
    <mergeCell ref="F311:I311"/>
    <mergeCell ref="F312:I312"/>
    <mergeCell ref="L312:M312"/>
    <mergeCell ref="N312:Q312"/>
    <mergeCell ref="F313:I313"/>
    <mergeCell ref="F314:I314"/>
    <mergeCell ref="F315:I315"/>
    <mergeCell ref="L315:M315"/>
    <mergeCell ref="N315:Q315"/>
    <mergeCell ref="F316:I316"/>
    <mergeCell ref="F317:I317"/>
    <mergeCell ref="F318:I318"/>
    <mergeCell ref="F319:I319"/>
    <mergeCell ref="F320:I320"/>
    <mergeCell ref="F321:I321"/>
    <mergeCell ref="F322:I322"/>
    <mergeCell ref="F323:I323"/>
    <mergeCell ref="F324:I324"/>
    <mergeCell ref="F325:I325"/>
    <mergeCell ref="F326:I326"/>
    <mergeCell ref="F327:I327"/>
    <mergeCell ref="F328:I328"/>
    <mergeCell ref="F329:I329"/>
    <mergeCell ref="F330:I330"/>
    <mergeCell ref="F331:I331"/>
    <mergeCell ref="F332:I332"/>
    <mergeCell ref="F333:I333"/>
    <mergeCell ref="F334:I334"/>
    <mergeCell ref="L334:M334"/>
    <mergeCell ref="N334:Q334"/>
    <mergeCell ref="F335:I335"/>
    <mergeCell ref="F336:I336"/>
    <mergeCell ref="F337:I337"/>
    <mergeCell ref="F338:I338"/>
    <mergeCell ref="F339:I339"/>
    <mergeCell ref="F340:I340"/>
    <mergeCell ref="F341:I341"/>
    <mergeCell ref="F342:I342"/>
    <mergeCell ref="F343:I343"/>
    <mergeCell ref="F344:I344"/>
    <mergeCell ref="F345:I345"/>
    <mergeCell ref="F346:I346"/>
    <mergeCell ref="F347:I347"/>
    <mergeCell ref="F349:I349"/>
    <mergeCell ref="L349:M349"/>
    <mergeCell ref="N349:Q349"/>
    <mergeCell ref="F350:I350"/>
    <mergeCell ref="L350:M350"/>
    <mergeCell ref="N350:Q350"/>
    <mergeCell ref="F351:I351"/>
    <mergeCell ref="L351:M351"/>
    <mergeCell ref="N351:Q351"/>
    <mergeCell ref="F352:I352"/>
    <mergeCell ref="L352:M352"/>
    <mergeCell ref="N352:Q352"/>
    <mergeCell ref="F354:I354"/>
    <mergeCell ref="L354:M354"/>
    <mergeCell ref="N354:Q354"/>
    <mergeCell ref="F357:I357"/>
    <mergeCell ref="L357:M357"/>
    <mergeCell ref="N357:Q357"/>
    <mergeCell ref="F358:I358"/>
    <mergeCell ref="F359:I359"/>
    <mergeCell ref="L359:M359"/>
    <mergeCell ref="N359:Q359"/>
    <mergeCell ref="F360:I360"/>
    <mergeCell ref="L360:M360"/>
    <mergeCell ref="N360:Q360"/>
    <mergeCell ref="F361:I361"/>
    <mergeCell ref="F362:I362"/>
    <mergeCell ref="L362:M362"/>
    <mergeCell ref="N362:Q362"/>
    <mergeCell ref="F363:I363"/>
    <mergeCell ref="L363:M363"/>
    <mergeCell ref="N363:Q363"/>
    <mergeCell ref="F364:I364"/>
    <mergeCell ref="L364:M364"/>
    <mergeCell ref="N364:Q364"/>
    <mergeCell ref="F365:I365"/>
    <mergeCell ref="L365:M365"/>
    <mergeCell ref="N365:Q365"/>
    <mergeCell ref="F366:I366"/>
    <mergeCell ref="F367:I367"/>
    <mergeCell ref="L367:M367"/>
    <mergeCell ref="N367:Q367"/>
    <mergeCell ref="F368:I368"/>
    <mergeCell ref="F369:I369"/>
    <mergeCell ref="L369:M369"/>
    <mergeCell ref="N369:Q369"/>
    <mergeCell ref="F370:I370"/>
    <mergeCell ref="L370:M370"/>
    <mergeCell ref="N370:Q370"/>
    <mergeCell ref="F372:I372"/>
    <mergeCell ref="L372:M372"/>
    <mergeCell ref="N372:Q372"/>
    <mergeCell ref="F373:I373"/>
    <mergeCell ref="F374:I374"/>
    <mergeCell ref="L374:M374"/>
    <mergeCell ref="N374:Q374"/>
    <mergeCell ref="F375:I375"/>
    <mergeCell ref="L375:M375"/>
    <mergeCell ref="N375:Q375"/>
    <mergeCell ref="F376:I376"/>
    <mergeCell ref="L376:M376"/>
    <mergeCell ref="N376:Q376"/>
    <mergeCell ref="F378:I378"/>
    <mergeCell ref="L378:M378"/>
    <mergeCell ref="N378:Q378"/>
    <mergeCell ref="F379:I379"/>
    <mergeCell ref="F380:I380"/>
    <mergeCell ref="L380:M380"/>
    <mergeCell ref="N380:Q380"/>
    <mergeCell ref="F381:I381"/>
    <mergeCell ref="F382:I382"/>
    <mergeCell ref="F383:I383"/>
    <mergeCell ref="F384:I384"/>
    <mergeCell ref="L384:M384"/>
    <mergeCell ref="N384:Q384"/>
    <mergeCell ref="F385:I385"/>
    <mergeCell ref="F386:I386"/>
    <mergeCell ref="F387:I387"/>
    <mergeCell ref="F388:I388"/>
    <mergeCell ref="F389:I389"/>
    <mergeCell ref="F390:I390"/>
    <mergeCell ref="L390:M390"/>
    <mergeCell ref="N390:Q390"/>
    <mergeCell ref="F391:I391"/>
    <mergeCell ref="F392:I392"/>
    <mergeCell ref="L392:M392"/>
    <mergeCell ref="N392:Q392"/>
    <mergeCell ref="F393:I393"/>
    <mergeCell ref="L393:M393"/>
    <mergeCell ref="N393:Q393"/>
    <mergeCell ref="F394:I394"/>
    <mergeCell ref="L394:M394"/>
    <mergeCell ref="N394:Q394"/>
    <mergeCell ref="F395:I395"/>
    <mergeCell ref="F396:I396"/>
    <mergeCell ref="L396:M396"/>
    <mergeCell ref="N396:Q396"/>
    <mergeCell ref="F397:I397"/>
    <mergeCell ref="F398:I398"/>
    <mergeCell ref="L398:M398"/>
    <mergeCell ref="N398:Q398"/>
    <mergeCell ref="F399:I399"/>
    <mergeCell ref="L399:M399"/>
    <mergeCell ref="N399:Q399"/>
    <mergeCell ref="F400:I400"/>
    <mergeCell ref="L400:M400"/>
    <mergeCell ref="N400:Q400"/>
    <mergeCell ref="F401:I401"/>
    <mergeCell ref="F402:I402"/>
    <mergeCell ref="F403:I403"/>
    <mergeCell ref="L403:M403"/>
    <mergeCell ref="N403:Q403"/>
    <mergeCell ref="F404:I404"/>
    <mergeCell ref="F405:I405"/>
    <mergeCell ref="F406:I406"/>
    <mergeCell ref="L406:M406"/>
    <mergeCell ref="N406:Q406"/>
    <mergeCell ref="F407:I407"/>
    <mergeCell ref="L407:M407"/>
    <mergeCell ref="N407:Q407"/>
    <mergeCell ref="F409:I409"/>
    <mergeCell ref="L409:M409"/>
    <mergeCell ref="N409:Q409"/>
    <mergeCell ref="F410:I410"/>
    <mergeCell ref="F411:I411"/>
    <mergeCell ref="L411:M411"/>
    <mergeCell ref="N411:Q411"/>
    <mergeCell ref="F412:I412"/>
    <mergeCell ref="L412:M412"/>
    <mergeCell ref="N412:Q412"/>
    <mergeCell ref="F413:I413"/>
    <mergeCell ref="L413:M413"/>
    <mergeCell ref="N413:Q413"/>
    <mergeCell ref="F414:I414"/>
    <mergeCell ref="L414:M414"/>
    <mergeCell ref="N414:Q414"/>
    <mergeCell ref="F415:I415"/>
    <mergeCell ref="L415:M415"/>
    <mergeCell ref="N415:Q415"/>
    <mergeCell ref="F416:I416"/>
    <mergeCell ref="F417:I417"/>
    <mergeCell ref="F418:I418"/>
    <mergeCell ref="L418:M418"/>
    <mergeCell ref="N418:Q418"/>
    <mergeCell ref="F419:I419"/>
    <mergeCell ref="L419:M419"/>
    <mergeCell ref="N419:Q419"/>
    <mergeCell ref="F420:I420"/>
    <mergeCell ref="F421:I421"/>
    <mergeCell ref="F422:I422"/>
    <mergeCell ref="L422:M422"/>
    <mergeCell ref="N422:Q422"/>
    <mergeCell ref="F423:I423"/>
    <mergeCell ref="L423:M423"/>
    <mergeCell ref="N423:Q423"/>
    <mergeCell ref="F424:I424"/>
    <mergeCell ref="L424:M424"/>
    <mergeCell ref="N424:Q424"/>
    <mergeCell ref="F425:I425"/>
    <mergeCell ref="L425:M425"/>
    <mergeCell ref="N425:Q425"/>
    <mergeCell ref="F426:I426"/>
    <mergeCell ref="F427:I427"/>
    <mergeCell ref="L427:M427"/>
    <mergeCell ref="N427:Q427"/>
    <mergeCell ref="F428:I428"/>
    <mergeCell ref="F429:I429"/>
    <mergeCell ref="L429:M429"/>
    <mergeCell ref="N429:Q429"/>
    <mergeCell ref="F430:I430"/>
    <mergeCell ref="F431:I431"/>
    <mergeCell ref="F432:I432"/>
    <mergeCell ref="L432:M432"/>
    <mergeCell ref="N432:Q432"/>
    <mergeCell ref="F433:I433"/>
    <mergeCell ref="F434:I434"/>
    <mergeCell ref="F435:I435"/>
    <mergeCell ref="L435:M435"/>
    <mergeCell ref="N435:Q435"/>
    <mergeCell ref="F436:I436"/>
    <mergeCell ref="F437:I437"/>
    <mergeCell ref="F438:I438"/>
    <mergeCell ref="L438:M438"/>
    <mergeCell ref="N438:Q438"/>
    <mergeCell ref="F439:I439"/>
    <mergeCell ref="F440:I440"/>
    <mergeCell ref="F441:I441"/>
    <mergeCell ref="L441:M441"/>
    <mergeCell ref="N441:Q441"/>
    <mergeCell ref="F442:I442"/>
    <mergeCell ref="F443:I443"/>
    <mergeCell ref="F444:I444"/>
    <mergeCell ref="F445:I445"/>
    <mergeCell ref="F446:I446"/>
    <mergeCell ref="F447:I447"/>
    <mergeCell ref="L447:M447"/>
    <mergeCell ref="N447:Q447"/>
    <mergeCell ref="F448:I448"/>
    <mergeCell ref="F449:I449"/>
    <mergeCell ref="L449:M449"/>
    <mergeCell ref="N449:Q449"/>
    <mergeCell ref="F450:I450"/>
    <mergeCell ref="F451:I451"/>
    <mergeCell ref="L451:M451"/>
    <mergeCell ref="N451:Q451"/>
    <mergeCell ref="F452:I452"/>
    <mergeCell ref="F453:I453"/>
    <mergeCell ref="F454:I454"/>
    <mergeCell ref="L454:M454"/>
    <mergeCell ref="N454:Q454"/>
    <mergeCell ref="F456:I456"/>
    <mergeCell ref="L456:M456"/>
    <mergeCell ref="N456:Q456"/>
    <mergeCell ref="F457:I457"/>
    <mergeCell ref="F458:I458"/>
    <mergeCell ref="L458:M458"/>
    <mergeCell ref="N458:Q458"/>
    <mergeCell ref="F459:I459"/>
    <mergeCell ref="L459:M459"/>
    <mergeCell ref="N459:Q459"/>
    <mergeCell ref="F460:I460"/>
    <mergeCell ref="L460:M460"/>
    <mergeCell ref="N460:Q460"/>
    <mergeCell ref="F461:I461"/>
    <mergeCell ref="L461:M461"/>
    <mergeCell ref="N461:Q461"/>
    <mergeCell ref="F462:I462"/>
    <mergeCell ref="L462:M462"/>
    <mergeCell ref="N462:Q462"/>
    <mergeCell ref="F464:I464"/>
    <mergeCell ref="L464:M464"/>
    <mergeCell ref="N464:Q464"/>
    <mergeCell ref="F465:I465"/>
    <mergeCell ref="F466:I466"/>
    <mergeCell ref="F467:I467"/>
    <mergeCell ref="F468:I468"/>
    <mergeCell ref="F469:I469"/>
    <mergeCell ref="F470:I470"/>
    <mergeCell ref="L470:M470"/>
    <mergeCell ref="N470:Q470"/>
    <mergeCell ref="F471:I471"/>
    <mergeCell ref="L471:M471"/>
    <mergeCell ref="N471:Q471"/>
    <mergeCell ref="F472:I472"/>
    <mergeCell ref="L472:M472"/>
    <mergeCell ref="N472:Q472"/>
    <mergeCell ref="F473:I473"/>
    <mergeCell ref="L473:M473"/>
    <mergeCell ref="N473:Q473"/>
    <mergeCell ref="F475:I475"/>
    <mergeCell ref="L475:M475"/>
    <mergeCell ref="N475:Q475"/>
    <mergeCell ref="F476:I476"/>
    <mergeCell ref="F477:I477"/>
    <mergeCell ref="F478:I478"/>
    <mergeCell ref="F479:I479"/>
    <mergeCell ref="F480:I480"/>
    <mergeCell ref="L480:M480"/>
    <mergeCell ref="N480:Q480"/>
    <mergeCell ref="F481:I481"/>
    <mergeCell ref="L481:M481"/>
    <mergeCell ref="N481:Q481"/>
    <mergeCell ref="F482:I482"/>
    <mergeCell ref="L482:M482"/>
    <mergeCell ref="N482:Q482"/>
    <mergeCell ref="F483:I483"/>
    <mergeCell ref="F484:I484"/>
    <mergeCell ref="F485:I485"/>
    <mergeCell ref="F486:I486"/>
    <mergeCell ref="F487:I487"/>
    <mergeCell ref="F488:I488"/>
    <mergeCell ref="F489:I489"/>
    <mergeCell ref="F490:I490"/>
    <mergeCell ref="F491:I491"/>
    <mergeCell ref="F492:I492"/>
    <mergeCell ref="F493:I493"/>
    <mergeCell ref="F494:I494"/>
    <mergeCell ref="F495:I495"/>
    <mergeCell ref="F496:I496"/>
    <mergeCell ref="F497:I497"/>
    <mergeCell ref="L497:M497"/>
    <mergeCell ref="N497:Q497"/>
    <mergeCell ref="F499:I499"/>
    <mergeCell ref="L499:M499"/>
    <mergeCell ref="N499:Q499"/>
    <mergeCell ref="F500:I500"/>
    <mergeCell ref="F501:I501"/>
    <mergeCell ref="F502:I502"/>
    <mergeCell ref="F503:I503"/>
    <mergeCell ref="F504:I504"/>
    <mergeCell ref="F505:I505"/>
    <mergeCell ref="F506:I506"/>
    <mergeCell ref="F507:I507"/>
    <mergeCell ref="F508:I508"/>
    <mergeCell ref="L508:M508"/>
    <mergeCell ref="N508:Q508"/>
    <mergeCell ref="F509:I509"/>
    <mergeCell ref="F510:I510"/>
    <mergeCell ref="F511:I511"/>
    <mergeCell ref="F512:I512"/>
    <mergeCell ref="F513:I513"/>
    <mergeCell ref="F515:I515"/>
    <mergeCell ref="L515:M515"/>
    <mergeCell ref="N515:Q515"/>
    <mergeCell ref="F516:I516"/>
    <mergeCell ref="L516:M516"/>
    <mergeCell ref="N516:Q516"/>
    <mergeCell ref="F517:I517"/>
    <mergeCell ref="L517:M517"/>
    <mergeCell ref="N517:Q517"/>
    <mergeCell ref="F518:I518"/>
    <mergeCell ref="L518:M518"/>
    <mergeCell ref="N518:Q518"/>
    <mergeCell ref="F519:I519"/>
    <mergeCell ref="L519:M519"/>
    <mergeCell ref="N519:Q519"/>
    <mergeCell ref="N140:Q140"/>
    <mergeCell ref="N141:Q141"/>
    <mergeCell ref="N142:Q142"/>
    <mergeCell ref="N154:Q154"/>
    <mergeCell ref="N157:Q157"/>
    <mergeCell ref="N170:Q170"/>
    <mergeCell ref="N178:Q178"/>
    <mergeCell ref="N192:Q192"/>
    <mergeCell ref="N273:Q273"/>
    <mergeCell ref="N282:Q282"/>
    <mergeCell ref="N348:Q348"/>
    <mergeCell ref="N353:Q353"/>
    <mergeCell ref="N355:Q355"/>
    <mergeCell ref="N356:Q356"/>
    <mergeCell ref="N371:Q371"/>
    <mergeCell ref="N377:Q377"/>
    <mergeCell ref="N408:Q408"/>
    <mergeCell ref="N455:Q455"/>
    <mergeCell ref="N463:Q463"/>
    <mergeCell ref="N474:Q474"/>
    <mergeCell ref="N498:Q498"/>
    <mergeCell ref="N514:Q514"/>
    <mergeCell ref="H1:K1"/>
    <mergeCell ref="S2:AC2"/>
  </mergeCells>
  <dataValidations count="2">
    <dataValidation type="list" allowBlank="1" showInputMessage="1" showErrorMessage="1" error="Povoleny jsou hodnoty K, M." sqref="D515:D520">
      <formula1>"K, M"</formula1>
    </dataValidation>
    <dataValidation type="list" allowBlank="1" showInputMessage="1" showErrorMessage="1" error="Povoleny jsou hodnoty základní, snížená, zákl. přenesená, sníž. přenesená, nulová." sqref="U515:U520">
      <formula1>"základní, snížená, zákl. přenesená, sníž. přenesená, nulová"</formula1>
    </dataValidation>
  </dataValidations>
  <hyperlinks>
    <hyperlink ref="F1:G1" location="C2" display="1) Krycí list rozpočtu"/>
    <hyperlink ref="H1:K1" location="C88" display="2) Rekapitulace rozpočtu"/>
    <hyperlink ref="L1" location="C139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209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8" customHeight="1">
      <c r="A1" s="165"/>
      <c r="B1" s="16"/>
      <c r="C1" s="16"/>
      <c r="D1" s="17" t="s">
        <v>1</v>
      </c>
      <c r="E1" s="16"/>
      <c r="F1" s="18" t="s">
        <v>128</v>
      </c>
      <c r="G1" s="18"/>
      <c r="H1" s="166" t="s">
        <v>129</v>
      </c>
      <c r="I1" s="166"/>
      <c r="J1" s="166"/>
      <c r="K1" s="166"/>
      <c r="L1" s="18" t="s">
        <v>130</v>
      </c>
      <c r="M1" s="16"/>
      <c r="N1" s="16"/>
      <c r="O1" s="17" t="s">
        <v>131</v>
      </c>
      <c r="P1" s="16"/>
      <c r="Q1" s="16"/>
      <c r="R1" s="16"/>
      <c r="S1" s="18" t="s">
        <v>132</v>
      </c>
      <c r="T1" s="18"/>
      <c r="U1" s="165"/>
      <c r="V1" s="165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</row>
    <row r="2" spans="3:46" ht="36.95" customHeight="1">
      <c r="C2" s="22" t="s">
        <v>7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S2" s="24" t="s">
        <v>8</v>
      </c>
      <c r="AT2" s="25" t="s">
        <v>106</v>
      </c>
    </row>
    <row r="3" spans="2:46" ht="6.95" customHeight="1">
      <c r="B3" s="26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8"/>
      <c r="AT3" s="25" t="s">
        <v>95</v>
      </c>
    </row>
    <row r="4" spans="2:46" ht="36.95" customHeight="1">
      <c r="B4" s="29"/>
      <c r="C4" s="30" t="s">
        <v>133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2"/>
      <c r="T4" s="23" t="s">
        <v>13</v>
      </c>
      <c r="AT4" s="25" t="s">
        <v>6</v>
      </c>
    </row>
    <row r="5" spans="2:18" ht="6.95" customHeight="1">
      <c r="B5" s="29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2"/>
    </row>
    <row r="6" spans="2:18" ht="25.4" customHeight="1">
      <c r="B6" s="29"/>
      <c r="C6" s="34"/>
      <c r="D6" s="41" t="s">
        <v>19</v>
      </c>
      <c r="E6" s="34"/>
      <c r="F6" s="167" t="str">
        <f>'Rekapitulace stavby'!K6</f>
        <v>Objekt kaple na pohřebišti v Krásném Březně p.p.č.897/2</v>
      </c>
      <c r="G6" s="41"/>
      <c r="H6" s="41"/>
      <c r="I6" s="41"/>
      <c r="J6" s="41"/>
      <c r="K6" s="41"/>
      <c r="L6" s="41"/>
      <c r="M6" s="41"/>
      <c r="N6" s="41"/>
      <c r="O6" s="41"/>
      <c r="P6" s="41"/>
      <c r="Q6" s="34"/>
      <c r="R6" s="32"/>
    </row>
    <row r="7" spans="2:18" ht="25.4" customHeight="1">
      <c r="B7" s="29"/>
      <c r="C7" s="34"/>
      <c r="D7" s="41" t="s">
        <v>134</v>
      </c>
      <c r="E7" s="34"/>
      <c r="F7" s="167" t="s">
        <v>135</v>
      </c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2"/>
    </row>
    <row r="8" spans="2:18" ht="25.4" customHeight="1">
      <c r="B8" s="29"/>
      <c r="C8" s="34"/>
      <c r="D8" s="41" t="s">
        <v>136</v>
      </c>
      <c r="E8" s="34"/>
      <c r="F8" s="167" t="s">
        <v>682</v>
      </c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2"/>
    </row>
    <row r="9" spans="2:18" s="1" customFormat="1" ht="32.85" customHeight="1">
      <c r="B9" s="49"/>
      <c r="C9" s="50"/>
      <c r="D9" s="38" t="s">
        <v>683</v>
      </c>
      <c r="E9" s="50"/>
      <c r="F9" s="39" t="s">
        <v>1164</v>
      </c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</row>
    <row r="10" spans="2:18" s="1" customFormat="1" ht="14.4" customHeight="1">
      <c r="B10" s="49"/>
      <c r="C10" s="50"/>
      <c r="D10" s="41" t="s">
        <v>22</v>
      </c>
      <c r="E10" s="50"/>
      <c r="F10" s="36" t="s">
        <v>23</v>
      </c>
      <c r="G10" s="50"/>
      <c r="H10" s="50"/>
      <c r="I10" s="50"/>
      <c r="J10" s="50"/>
      <c r="K10" s="50"/>
      <c r="L10" s="50"/>
      <c r="M10" s="41" t="s">
        <v>24</v>
      </c>
      <c r="N10" s="50"/>
      <c r="O10" s="36" t="s">
        <v>23</v>
      </c>
      <c r="P10" s="50"/>
      <c r="Q10" s="50"/>
      <c r="R10" s="51"/>
    </row>
    <row r="11" spans="2:18" s="1" customFormat="1" ht="14.4" customHeight="1">
      <c r="B11" s="49"/>
      <c r="C11" s="50"/>
      <c r="D11" s="41" t="s">
        <v>26</v>
      </c>
      <c r="E11" s="50"/>
      <c r="F11" s="36" t="s">
        <v>27</v>
      </c>
      <c r="G11" s="50"/>
      <c r="H11" s="50"/>
      <c r="I11" s="50"/>
      <c r="J11" s="50"/>
      <c r="K11" s="50"/>
      <c r="L11" s="50"/>
      <c r="M11" s="41" t="s">
        <v>28</v>
      </c>
      <c r="N11" s="50"/>
      <c r="O11" s="168" t="str">
        <f>'Rekapitulace stavby'!AN8</f>
        <v>14. 11. 2017</v>
      </c>
      <c r="P11" s="93"/>
      <c r="Q11" s="50"/>
      <c r="R11" s="51"/>
    </row>
    <row r="12" spans="2:18" s="1" customFormat="1" ht="10.8" customHeight="1">
      <c r="B12" s="49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1"/>
    </row>
    <row r="13" spans="2:18" s="1" customFormat="1" ht="14.4" customHeight="1">
      <c r="B13" s="49"/>
      <c r="C13" s="50"/>
      <c r="D13" s="41" t="s">
        <v>32</v>
      </c>
      <c r="E13" s="50"/>
      <c r="F13" s="50"/>
      <c r="G13" s="50"/>
      <c r="H13" s="50"/>
      <c r="I13" s="50"/>
      <c r="J13" s="50"/>
      <c r="K13" s="50"/>
      <c r="L13" s="50"/>
      <c r="M13" s="41" t="s">
        <v>33</v>
      </c>
      <c r="N13" s="50"/>
      <c r="O13" s="36" t="str">
        <f>IF('Rekapitulace stavby'!AN10="","",'Rekapitulace stavby'!AN10)</f>
        <v/>
      </c>
      <c r="P13" s="36"/>
      <c r="Q13" s="50"/>
      <c r="R13" s="51"/>
    </row>
    <row r="14" spans="2:18" s="1" customFormat="1" ht="18" customHeight="1">
      <c r="B14" s="49"/>
      <c r="C14" s="50"/>
      <c r="D14" s="50"/>
      <c r="E14" s="36" t="str">
        <f>IF('Rekapitulace stavby'!E11="","",'Rekapitulace stavby'!E11)</f>
        <v xml:space="preserve"> </v>
      </c>
      <c r="F14" s="50"/>
      <c r="G14" s="50"/>
      <c r="H14" s="50"/>
      <c r="I14" s="50"/>
      <c r="J14" s="50"/>
      <c r="K14" s="50"/>
      <c r="L14" s="50"/>
      <c r="M14" s="41" t="s">
        <v>35</v>
      </c>
      <c r="N14" s="50"/>
      <c r="O14" s="36" t="str">
        <f>IF('Rekapitulace stavby'!AN11="","",'Rekapitulace stavby'!AN11)</f>
        <v/>
      </c>
      <c r="P14" s="36"/>
      <c r="Q14" s="50"/>
      <c r="R14" s="51"/>
    </row>
    <row r="15" spans="2:18" s="1" customFormat="1" ht="6.95" customHeight="1">
      <c r="B15" s="49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1"/>
    </row>
    <row r="16" spans="2:18" s="1" customFormat="1" ht="14.4" customHeight="1">
      <c r="B16" s="49"/>
      <c r="C16" s="50"/>
      <c r="D16" s="41" t="s">
        <v>36</v>
      </c>
      <c r="E16" s="50"/>
      <c r="F16" s="50"/>
      <c r="G16" s="50"/>
      <c r="H16" s="50"/>
      <c r="I16" s="50"/>
      <c r="J16" s="50"/>
      <c r="K16" s="50"/>
      <c r="L16" s="50"/>
      <c r="M16" s="41" t="s">
        <v>33</v>
      </c>
      <c r="N16" s="50"/>
      <c r="O16" s="42" t="str">
        <f>IF('Rekapitulace stavby'!AN13="","",'Rekapitulace stavby'!AN13)</f>
        <v>Vyplň údaj</v>
      </c>
      <c r="P16" s="36"/>
      <c r="Q16" s="50"/>
      <c r="R16" s="51"/>
    </row>
    <row r="17" spans="2:18" s="1" customFormat="1" ht="18" customHeight="1">
      <c r="B17" s="49"/>
      <c r="C17" s="50"/>
      <c r="D17" s="50"/>
      <c r="E17" s="42" t="str">
        <f>IF('Rekapitulace stavby'!E14="","",'Rekapitulace stavby'!E14)</f>
        <v>Vyplň údaj</v>
      </c>
      <c r="F17" s="169"/>
      <c r="G17" s="169"/>
      <c r="H17" s="169"/>
      <c r="I17" s="169"/>
      <c r="J17" s="169"/>
      <c r="K17" s="169"/>
      <c r="L17" s="169"/>
      <c r="M17" s="41" t="s">
        <v>35</v>
      </c>
      <c r="N17" s="50"/>
      <c r="O17" s="42" t="str">
        <f>IF('Rekapitulace stavby'!AN14="","",'Rekapitulace stavby'!AN14)</f>
        <v>Vyplň údaj</v>
      </c>
      <c r="P17" s="36"/>
      <c r="Q17" s="50"/>
      <c r="R17" s="51"/>
    </row>
    <row r="18" spans="2:18" s="1" customFormat="1" ht="6.95" customHeight="1">
      <c r="B18" s="49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1"/>
    </row>
    <row r="19" spans="2:18" s="1" customFormat="1" ht="14.4" customHeight="1">
      <c r="B19" s="49"/>
      <c r="C19" s="50"/>
      <c r="D19" s="41" t="s">
        <v>38</v>
      </c>
      <c r="E19" s="50"/>
      <c r="F19" s="50"/>
      <c r="G19" s="50"/>
      <c r="H19" s="50"/>
      <c r="I19" s="50"/>
      <c r="J19" s="50"/>
      <c r="K19" s="50"/>
      <c r="L19" s="50"/>
      <c r="M19" s="41" t="s">
        <v>33</v>
      </c>
      <c r="N19" s="50"/>
      <c r="O19" s="36" t="s">
        <v>23</v>
      </c>
      <c r="P19" s="36"/>
      <c r="Q19" s="50"/>
      <c r="R19" s="51"/>
    </row>
    <row r="20" spans="2:18" s="1" customFormat="1" ht="18" customHeight="1">
      <c r="B20" s="49"/>
      <c r="C20" s="50"/>
      <c r="D20" s="50"/>
      <c r="E20" s="36" t="s">
        <v>138</v>
      </c>
      <c r="F20" s="50"/>
      <c r="G20" s="50"/>
      <c r="H20" s="50"/>
      <c r="I20" s="50"/>
      <c r="J20" s="50"/>
      <c r="K20" s="50"/>
      <c r="L20" s="50"/>
      <c r="M20" s="41" t="s">
        <v>35</v>
      </c>
      <c r="N20" s="50"/>
      <c r="O20" s="36" t="s">
        <v>23</v>
      </c>
      <c r="P20" s="36"/>
      <c r="Q20" s="50"/>
      <c r="R20" s="51"/>
    </row>
    <row r="21" spans="2:18" s="1" customFormat="1" ht="6.95" customHeight="1">
      <c r="B21" s="49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1"/>
    </row>
    <row r="22" spans="2:18" s="1" customFormat="1" ht="14.4" customHeight="1">
      <c r="B22" s="49"/>
      <c r="C22" s="50"/>
      <c r="D22" s="41" t="s">
        <v>42</v>
      </c>
      <c r="E22" s="50"/>
      <c r="F22" s="50"/>
      <c r="G22" s="50"/>
      <c r="H22" s="50"/>
      <c r="I22" s="50"/>
      <c r="J22" s="50"/>
      <c r="K22" s="50"/>
      <c r="L22" s="50"/>
      <c r="M22" s="41" t="s">
        <v>33</v>
      </c>
      <c r="N22" s="50"/>
      <c r="O22" s="36" t="s">
        <v>39</v>
      </c>
      <c r="P22" s="36"/>
      <c r="Q22" s="50"/>
      <c r="R22" s="51"/>
    </row>
    <row r="23" spans="2:18" s="1" customFormat="1" ht="18" customHeight="1">
      <c r="B23" s="49"/>
      <c r="C23" s="50"/>
      <c r="D23" s="50"/>
      <c r="E23" s="36" t="s">
        <v>139</v>
      </c>
      <c r="F23" s="50"/>
      <c r="G23" s="50"/>
      <c r="H23" s="50"/>
      <c r="I23" s="50"/>
      <c r="J23" s="50"/>
      <c r="K23" s="50"/>
      <c r="L23" s="50"/>
      <c r="M23" s="41" t="s">
        <v>35</v>
      </c>
      <c r="N23" s="50"/>
      <c r="O23" s="36" t="s">
        <v>140</v>
      </c>
      <c r="P23" s="36"/>
      <c r="Q23" s="50"/>
      <c r="R23" s="51"/>
    </row>
    <row r="24" spans="2:18" s="1" customFormat="1" ht="6.95" customHeight="1">
      <c r="B24" s="49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1"/>
    </row>
    <row r="25" spans="2:18" s="1" customFormat="1" ht="14.4" customHeight="1">
      <c r="B25" s="49"/>
      <c r="C25" s="50"/>
      <c r="D25" s="41" t="s">
        <v>44</v>
      </c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</row>
    <row r="26" spans="2:18" s="1" customFormat="1" ht="16.5" customHeight="1">
      <c r="B26" s="49"/>
      <c r="C26" s="50"/>
      <c r="D26" s="50"/>
      <c r="E26" s="45" t="s">
        <v>23</v>
      </c>
      <c r="F26" s="45"/>
      <c r="G26" s="45"/>
      <c r="H26" s="45"/>
      <c r="I26" s="45"/>
      <c r="J26" s="45"/>
      <c r="K26" s="45"/>
      <c r="L26" s="45"/>
      <c r="M26" s="50"/>
      <c r="N26" s="50"/>
      <c r="O26" s="50"/>
      <c r="P26" s="50"/>
      <c r="Q26" s="50"/>
      <c r="R26" s="51"/>
    </row>
    <row r="27" spans="2:18" s="1" customFormat="1" ht="6.95" customHeight="1">
      <c r="B27" s="49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1"/>
    </row>
    <row r="28" spans="2:18" s="1" customFormat="1" ht="6.95" customHeight="1">
      <c r="B28" s="49"/>
      <c r="C28" s="5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50"/>
      <c r="R28" s="51"/>
    </row>
    <row r="29" spans="2:18" s="1" customFormat="1" ht="14.4" customHeight="1">
      <c r="B29" s="49"/>
      <c r="C29" s="50"/>
      <c r="D29" s="170" t="s">
        <v>141</v>
      </c>
      <c r="E29" s="50"/>
      <c r="F29" s="50"/>
      <c r="G29" s="50"/>
      <c r="H29" s="50"/>
      <c r="I29" s="50"/>
      <c r="J29" s="50"/>
      <c r="K29" s="50"/>
      <c r="L29" s="50"/>
      <c r="M29" s="48">
        <f>N90</f>
        <v>0</v>
      </c>
      <c r="N29" s="48"/>
      <c r="O29" s="48"/>
      <c r="P29" s="48"/>
      <c r="Q29" s="50"/>
      <c r="R29" s="51"/>
    </row>
    <row r="30" spans="2:18" s="1" customFormat="1" ht="14.4" customHeight="1">
      <c r="B30" s="49"/>
      <c r="C30" s="50"/>
      <c r="D30" s="47" t="s">
        <v>122</v>
      </c>
      <c r="E30" s="50"/>
      <c r="F30" s="50"/>
      <c r="G30" s="50"/>
      <c r="H30" s="50"/>
      <c r="I30" s="50"/>
      <c r="J30" s="50"/>
      <c r="K30" s="50"/>
      <c r="L30" s="50"/>
      <c r="M30" s="48">
        <f>N100</f>
        <v>0</v>
      </c>
      <c r="N30" s="48"/>
      <c r="O30" s="48"/>
      <c r="P30" s="48"/>
      <c r="Q30" s="50"/>
      <c r="R30" s="51"/>
    </row>
    <row r="31" spans="2:18" s="1" customFormat="1" ht="6.95" customHeight="1">
      <c r="B31" s="49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1"/>
    </row>
    <row r="32" spans="2:18" s="1" customFormat="1" ht="25.4" customHeight="1">
      <c r="B32" s="49"/>
      <c r="C32" s="50"/>
      <c r="D32" s="171" t="s">
        <v>48</v>
      </c>
      <c r="E32" s="50"/>
      <c r="F32" s="50"/>
      <c r="G32" s="50"/>
      <c r="H32" s="50"/>
      <c r="I32" s="50"/>
      <c r="J32" s="50"/>
      <c r="K32" s="50"/>
      <c r="L32" s="50"/>
      <c r="M32" s="172">
        <f>ROUND(M29+M30,2)</f>
        <v>0</v>
      </c>
      <c r="N32" s="50"/>
      <c r="O32" s="50"/>
      <c r="P32" s="50"/>
      <c r="Q32" s="50"/>
      <c r="R32" s="51"/>
    </row>
    <row r="33" spans="2:18" s="1" customFormat="1" ht="6.95" customHeight="1">
      <c r="B33" s="49"/>
      <c r="C33" s="5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50"/>
      <c r="R33" s="51"/>
    </row>
    <row r="34" spans="2:18" s="1" customFormat="1" ht="14.4" customHeight="1">
      <c r="B34" s="49"/>
      <c r="C34" s="50"/>
      <c r="D34" s="57" t="s">
        <v>49</v>
      </c>
      <c r="E34" s="57" t="s">
        <v>50</v>
      </c>
      <c r="F34" s="58">
        <v>0.21</v>
      </c>
      <c r="G34" s="173" t="s">
        <v>51</v>
      </c>
      <c r="H34" s="174">
        <f>ROUND((((SUM(BE100:BE107)+SUM(BE127:BE202))+SUM(BE204:BE208))),2)</f>
        <v>0</v>
      </c>
      <c r="I34" s="50"/>
      <c r="J34" s="50"/>
      <c r="K34" s="50"/>
      <c r="L34" s="50"/>
      <c r="M34" s="174">
        <f>ROUND(((ROUND((SUM(BE100:BE107)+SUM(BE127:BE202)),2)*F34)+SUM(BE204:BE208)*F34),2)</f>
        <v>0</v>
      </c>
      <c r="N34" s="50"/>
      <c r="O34" s="50"/>
      <c r="P34" s="50"/>
      <c r="Q34" s="50"/>
      <c r="R34" s="51"/>
    </row>
    <row r="35" spans="2:18" s="1" customFormat="1" ht="14.4" customHeight="1">
      <c r="B35" s="49"/>
      <c r="C35" s="50"/>
      <c r="D35" s="50"/>
      <c r="E35" s="57" t="s">
        <v>52</v>
      </c>
      <c r="F35" s="58">
        <v>0.15</v>
      </c>
      <c r="G35" s="173" t="s">
        <v>51</v>
      </c>
      <c r="H35" s="174">
        <f>ROUND((((SUM(BF100:BF107)+SUM(BF127:BF202))+SUM(BF204:BF208))),2)</f>
        <v>0</v>
      </c>
      <c r="I35" s="50"/>
      <c r="J35" s="50"/>
      <c r="K35" s="50"/>
      <c r="L35" s="50"/>
      <c r="M35" s="174">
        <f>ROUND(((ROUND((SUM(BF100:BF107)+SUM(BF127:BF202)),2)*F35)+SUM(BF204:BF208)*F35),2)</f>
        <v>0</v>
      </c>
      <c r="N35" s="50"/>
      <c r="O35" s="50"/>
      <c r="P35" s="50"/>
      <c r="Q35" s="50"/>
      <c r="R35" s="51"/>
    </row>
    <row r="36" spans="2:18" s="1" customFormat="1" ht="14.4" customHeight="1" hidden="1">
      <c r="B36" s="49"/>
      <c r="C36" s="50"/>
      <c r="D36" s="50"/>
      <c r="E36" s="57" t="s">
        <v>53</v>
      </c>
      <c r="F36" s="58">
        <v>0.21</v>
      </c>
      <c r="G36" s="173" t="s">
        <v>51</v>
      </c>
      <c r="H36" s="174">
        <f>ROUND((((SUM(BG100:BG107)+SUM(BG127:BG202))+SUM(BG204:BG208))),2)</f>
        <v>0</v>
      </c>
      <c r="I36" s="50"/>
      <c r="J36" s="50"/>
      <c r="K36" s="50"/>
      <c r="L36" s="50"/>
      <c r="M36" s="174">
        <v>0</v>
      </c>
      <c r="N36" s="50"/>
      <c r="O36" s="50"/>
      <c r="P36" s="50"/>
      <c r="Q36" s="50"/>
      <c r="R36" s="51"/>
    </row>
    <row r="37" spans="2:18" s="1" customFormat="1" ht="14.4" customHeight="1" hidden="1">
      <c r="B37" s="49"/>
      <c r="C37" s="50"/>
      <c r="D37" s="50"/>
      <c r="E37" s="57" t="s">
        <v>54</v>
      </c>
      <c r="F37" s="58">
        <v>0.15</v>
      </c>
      <c r="G37" s="173" t="s">
        <v>51</v>
      </c>
      <c r="H37" s="174">
        <f>ROUND((((SUM(BH100:BH107)+SUM(BH127:BH202))+SUM(BH204:BH208))),2)</f>
        <v>0</v>
      </c>
      <c r="I37" s="50"/>
      <c r="J37" s="50"/>
      <c r="K37" s="50"/>
      <c r="L37" s="50"/>
      <c r="M37" s="174">
        <v>0</v>
      </c>
      <c r="N37" s="50"/>
      <c r="O37" s="50"/>
      <c r="P37" s="50"/>
      <c r="Q37" s="50"/>
      <c r="R37" s="51"/>
    </row>
    <row r="38" spans="2:18" s="1" customFormat="1" ht="14.4" customHeight="1" hidden="1">
      <c r="B38" s="49"/>
      <c r="C38" s="50"/>
      <c r="D38" s="50"/>
      <c r="E38" s="57" t="s">
        <v>55</v>
      </c>
      <c r="F38" s="58">
        <v>0</v>
      </c>
      <c r="G38" s="173" t="s">
        <v>51</v>
      </c>
      <c r="H38" s="174">
        <f>ROUND((((SUM(BI100:BI107)+SUM(BI127:BI202))+SUM(BI204:BI208))),2)</f>
        <v>0</v>
      </c>
      <c r="I38" s="50"/>
      <c r="J38" s="50"/>
      <c r="K38" s="50"/>
      <c r="L38" s="50"/>
      <c r="M38" s="174">
        <v>0</v>
      </c>
      <c r="N38" s="50"/>
      <c r="O38" s="50"/>
      <c r="P38" s="50"/>
      <c r="Q38" s="50"/>
      <c r="R38" s="51"/>
    </row>
    <row r="39" spans="2:18" s="1" customFormat="1" ht="6.95" customHeight="1">
      <c r="B39" s="49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1"/>
    </row>
    <row r="40" spans="2:18" s="1" customFormat="1" ht="25.4" customHeight="1">
      <c r="B40" s="49"/>
      <c r="C40" s="163"/>
      <c r="D40" s="175" t="s">
        <v>56</v>
      </c>
      <c r="E40" s="106"/>
      <c r="F40" s="106"/>
      <c r="G40" s="176" t="s">
        <v>57</v>
      </c>
      <c r="H40" s="177" t="s">
        <v>58</v>
      </c>
      <c r="I40" s="106"/>
      <c r="J40" s="106"/>
      <c r="K40" s="106"/>
      <c r="L40" s="178">
        <f>SUM(M32:M38)</f>
        <v>0</v>
      </c>
      <c r="M40" s="178"/>
      <c r="N40" s="178"/>
      <c r="O40" s="178"/>
      <c r="P40" s="179"/>
      <c r="Q40" s="163"/>
      <c r="R40" s="51"/>
    </row>
    <row r="41" spans="2:18" s="1" customFormat="1" ht="14.4" customHeight="1">
      <c r="B41" s="49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</row>
    <row r="42" spans="2:18" s="1" customFormat="1" ht="14.4" customHeight="1">
      <c r="B42" s="49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1"/>
    </row>
    <row r="43" spans="2:18" ht="13.5">
      <c r="B43" s="29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2"/>
    </row>
    <row r="44" spans="2:18" ht="13.5">
      <c r="B44" s="29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2"/>
    </row>
    <row r="45" spans="2:18" ht="13.5">
      <c r="B45" s="29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2"/>
    </row>
    <row r="46" spans="2:18" ht="13.5">
      <c r="B46" s="29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2"/>
    </row>
    <row r="47" spans="2:18" ht="13.5">
      <c r="B47" s="29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2"/>
    </row>
    <row r="48" spans="2:18" ht="13.5">
      <c r="B48" s="29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2"/>
    </row>
    <row r="49" spans="2:18" ht="13.5">
      <c r="B49" s="29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2"/>
    </row>
    <row r="50" spans="2:18" s="1" customFormat="1" ht="13.5">
      <c r="B50" s="49"/>
      <c r="C50" s="50"/>
      <c r="D50" s="69" t="s">
        <v>59</v>
      </c>
      <c r="E50" s="70"/>
      <c r="F50" s="70"/>
      <c r="G50" s="70"/>
      <c r="H50" s="71"/>
      <c r="I50" s="50"/>
      <c r="J50" s="69" t="s">
        <v>60</v>
      </c>
      <c r="K50" s="70"/>
      <c r="L50" s="70"/>
      <c r="M50" s="70"/>
      <c r="N50" s="70"/>
      <c r="O50" s="70"/>
      <c r="P50" s="71"/>
      <c r="Q50" s="50"/>
      <c r="R50" s="51"/>
    </row>
    <row r="51" spans="2:18" ht="13.5">
      <c r="B51" s="29"/>
      <c r="C51" s="34"/>
      <c r="D51" s="72"/>
      <c r="E51" s="34"/>
      <c r="F51" s="34"/>
      <c r="G51" s="34"/>
      <c r="H51" s="73"/>
      <c r="I51" s="34"/>
      <c r="J51" s="72"/>
      <c r="K51" s="34"/>
      <c r="L51" s="34"/>
      <c r="M51" s="34"/>
      <c r="N51" s="34"/>
      <c r="O51" s="34"/>
      <c r="P51" s="73"/>
      <c r="Q51" s="34"/>
      <c r="R51" s="32"/>
    </row>
    <row r="52" spans="2:18" ht="13.5">
      <c r="B52" s="29"/>
      <c r="C52" s="34"/>
      <c r="D52" s="72"/>
      <c r="E52" s="34"/>
      <c r="F52" s="34"/>
      <c r="G52" s="34"/>
      <c r="H52" s="73"/>
      <c r="I52" s="34"/>
      <c r="J52" s="72"/>
      <c r="K52" s="34"/>
      <c r="L52" s="34"/>
      <c r="M52" s="34"/>
      <c r="N52" s="34"/>
      <c r="O52" s="34"/>
      <c r="P52" s="73"/>
      <c r="Q52" s="34"/>
      <c r="R52" s="32"/>
    </row>
    <row r="53" spans="2:18" ht="13.5">
      <c r="B53" s="29"/>
      <c r="C53" s="34"/>
      <c r="D53" s="72"/>
      <c r="E53" s="34"/>
      <c r="F53" s="34"/>
      <c r="G53" s="34"/>
      <c r="H53" s="73"/>
      <c r="I53" s="34"/>
      <c r="J53" s="72"/>
      <c r="K53" s="34"/>
      <c r="L53" s="34"/>
      <c r="M53" s="34"/>
      <c r="N53" s="34"/>
      <c r="O53" s="34"/>
      <c r="P53" s="73"/>
      <c r="Q53" s="34"/>
      <c r="R53" s="32"/>
    </row>
    <row r="54" spans="2:18" ht="13.5">
      <c r="B54" s="29"/>
      <c r="C54" s="34"/>
      <c r="D54" s="72"/>
      <c r="E54" s="34"/>
      <c r="F54" s="34"/>
      <c r="G54" s="34"/>
      <c r="H54" s="73"/>
      <c r="I54" s="34"/>
      <c r="J54" s="72"/>
      <c r="K54" s="34"/>
      <c r="L54" s="34"/>
      <c r="M54" s="34"/>
      <c r="N54" s="34"/>
      <c r="O54" s="34"/>
      <c r="P54" s="73"/>
      <c r="Q54" s="34"/>
      <c r="R54" s="32"/>
    </row>
    <row r="55" spans="2:18" ht="13.5">
      <c r="B55" s="29"/>
      <c r="C55" s="34"/>
      <c r="D55" s="72"/>
      <c r="E55" s="34"/>
      <c r="F55" s="34"/>
      <c r="G55" s="34"/>
      <c r="H55" s="73"/>
      <c r="I55" s="34"/>
      <c r="J55" s="72"/>
      <c r="K55" s="34"/>
      <c r="L55" s="34"/>
      <c r="M55" s="34"/>
      <c r="N55" s="34"/>
      <c r="O55" s="34"/>
      <c r="P55" s="73"/>
      <c r="Q55" s="34"/>
      <c r="R55" s="32"/>
    </row>
    <row r="56" spans="2:18" ht="13.5">
      <c r="B56" s="29"/>
      <c r="C56" s="34"/>
      <c r="D56" s="72"/>
      <c r="E56" s="34"/>
      <c r="F56" s="34"/>
      <c r="G56" s="34"/>
      <c r="H56" s="73"/>
      <c r="I56" s="34"/>
      <c r="J56" s="72"/>
      <c r="K56" s="34"/>
      <c r="L56" s="34"/>
      <c r="M56" s="34"/>
      <c r="N56" s="34"/>
      <c r="O56" s="34"/>
      <c r="P56" s="73"/>
      <c r="Q56" s="34"/>
      <c r="R56" s="32"/>
    </row>
    <row r="57" spans="2:18" ht="13.5">
      <c r="B57" s="29"/>
      <c r="C57" s="34"/>
      <c r="D57" s="72"/>
      <c r="E57" s="34"/>
      <c r="F57" s="34"/>
      <c r="G57" s="34"/>
      <c r="H57" s="73"/>
      <c r="I57" s="34"/>
      <c r="J57" s="72"/>
      <c r="K57" s="34"/>
      <c r="L57" s="34"/>
      <c r="M57" s="34"/>
      <c r="N57" s="34"/>
      <c r="O57" s="34"/>
      <c r="P57" s="73"/>
      <c r="Q57" s="34"/>
      <c r="R57" s="32"/>
    </row>
    <row r="58" spans="2:18" ht="13.5">
      <c r="B58" s="29"/>
      <c r="C58" s="34"/>
      <c r="D58" s="72"/>
      <c r="E58" s="34"/>
      <c r="F58" s="34"/>
      <c r="G58" s="34"/>
      <c r="H58" s="73"/>
      <c r="I58" s="34"/>
      <c r="J58" s="72"/>
      <c r="K58" s="34"/>
      <c r="L58" s="34"/>
      <c r="M58" s="34"/>
      <c r="N58" s="34"/>
      <c r="O58" s="34"/>
      <c r="P58" s="73"/>
      <c r="Q58" s="34"/>
      <c r="R58" s="32"/>
    </row>
    <row r="59" spans="2:18" s="1" customFormat="1" ht="13.5">
      <c r="B59" s="49"/>
      <c r="C59" s="50"/>
      <c r="D59" s="74" t="s">
        <v>61</v>
      </c>
      <c r="E59" s="75"/>
      <c r="F59" s="75"/>
      <c r="G59" s="76" t="s">
        <v>62</v>
      </c>
      <c r="H59" s="77"/>
      <c r="I59" s="50"/>
      <c r="J59" s="74" t="s">
        <v>61</v>
      </c>
      <c r="K59" s="75"/>
      <c r="L59" s="75"/>
      <c r="M59" s="75"/>
      <c r="N59" s="76" t="s">
        <v>62</v>
      </c>
      <c r="O59" s="75"/>
      <c r="P59" s="77"/>
      <c r="Q59" s="50"/>
      <c r="R59" s="51"/>
    </row>
    <row r="60" spans="2:18" ht="13.5">
      <c r="B60" s="29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2"/>
    </row>
    <row r="61" spans="2:18" s="1" customFormat="1" ht="13.5">
      <c r="B61" s="49"/>
      <c r="C61" s="50"/>
      <c r="D61" s="69" t="s">
        <v>63</v>
      </c>
      <c r="E61" s="70"/>
      <c r="F61" s="70"/>
      <c r="G61" s="70"/>
      <c r="H61" s="71"/>
      <c r="I61" s="50"/>
      <c r="J61" s="69" t="s">
        <v>64</v>
      </c>
      <c r="K61" s="70"/>
      <c r="L61" s="70"/>
      <c r="M61" s="70"/>
      <c r="N61" s="70"/>
      <c r="O61" s="70"/>
      <c r="P61" s="71"/>
      <c r="Q61" s="50"/>
      <c r="R61" s="51"/>
    </row>
    <row r="62" spans="2:18" ht="13.5">
      <c r="B62" s="29"/>
      <c r="C62" s="34"/>
      <c r="D62" s="72"/>
      <c r="E62" s="34"/>
      <c r="F62" s="34"/>
      <c r="G62" s="34"/>
      <c r="H62" s="73"/>
      <c r="I62" s="34"/>
      <c r="J62" s="72"/>
      <c r="K62" s="34"/>
      <c r="L62" s="34"/>
      <c r="M62" s="34"/>
      <c r="N62" s="34"/>
      <c r="O62" s="34"/>
      <c r="P62" s="73"/>
      <c r="Q62" s="34"/>
      <c r="R62" s="32"/>
    </row>
    <row r="63" spans="2:18" ht="13.5">
      <c r="B63" s="29"/>
      <c r="C63" s="34"/>
      <c r="D63" s="72"/>
      <c r="E63" s="34"/>
      <c r="F63" s="34"/>
      <c r="G63" s="34"/>
      <c r="H63" s="73"/>
      <c r="I63" s="34"/>
      <c r="J63" s="72"/>
      <c r="K63" s="34"/>
      <c r="L63" s="34"/>
      <c r="M63" s="34"/>
      <c r="N63" s="34"/>
      <c r="O63" s="34"/>
      <c r="P63" s="73"/>
      <c r="Q63" s="34"/>
      <c r="R63" s="32"/>
    </row>
    <row r="64" spans="2:18" ht="13.5">
      <c r="B64" s="29"/>
      <c r="C64" s="34"/>
      <c r="D64" s="72"/>
      <c r="E64" s="34"/>
      <c r="F64" s="34"/>
      <c r="G64" s="34"/>
      <c r="H64" s="73"/>
      <c r="I64" s="34"/>
      <c r="J64" s="72"/>
      <c r="K64" s="34"/>
      <c r="L64" s="34"/>
      <c r="M64" s="34"/>
      <c r="N64" s="34"/>
      <c r="O64" s="34"/>
      <c r="P64" s="73"/>
      <c r="Q64" s="34"/>
      <c r="R64" s="32"/>
    </row>
    <row r="65" spans="2:18" ht="13.5">
      <c r="B65" s="29"/>
      <c r="C65" s="34"/>
      <c r="D65" s="72"/>
      <c r="E65" s="34"/>
      <c r="F65" s="34"/>
      <c r="G65" s="34"/>
      <c r="H65" s="73"/>
      <c r="I65" s="34"/>
      <c r="J65" s="72"/>
      <c r="K65" s="34"/>
      <c r="L65" s="34"/>
      <c r="M65" s="34"/>
      <c r="N65" s="34"/>
      <c r="O65" s="34"/>
      <c r="P65" s="73"/>
      <c r="Q65" s="34"/>
      <c r="R65" s="32"/>
    </row>
    <row r="66" spans="2:18" ht="13.5">
      <c r="B66" s="29"/>
      <c r="C66" s="34"/>
      <c r="D66" s="72"/>
      <c r="E66" s="34"/>
      <c r="F66" s="34"/>
      <c r="G66" s="34"/>
      <c r="H66" s="73"/>
      <c r="I66" s="34"/>
      <c r="J66" s="72"/>
      <c r="K66" s="34"/>
      <c r="L66" s="34"/>
      <c r="M66" s="34"/>
      <c r="N66" s="34"/>
      <c r="O66" s="34"/>
      <c r="P66" s="73"/>
      <c r="Q66" s="34"/>
      <c r="R66" s="32"/>
    </row>
    <row r="67" spans="2:18" ht="13.5">
      <c r="B67" s="29"/>
      <c r="C67" s="34"/>
      <c r="D67" s="72"/>
      <c r="E67" s="34"/>
      <c r="F67" s="34"/>
      <c r="G67" s="34"/>
      <c r="H67" s="73"/>
      <c r="I67" s="34"/>
      <c r="J67" s="72"/>
      <c r="K67" s="34"/>
      <c r="L67" s="34"/>
      <c r="M67" s="34"/>
      <c r="N67" s="34"/>
      <c r="O67" s="34"/>
      <c r="P67" s="73"/>
      <c r="Q67" s="34"/>
      <c r="R67" s="32"/>
    </row>
    <row r="68" spans="2:18" ht="13.5">
      <c r="B68" s="29"/>
      <c r="C68" s="34"/>
      <c r="D68" s="72"/>
      <c r="E68" s="34"/>
      <c r="F68" s="34"/>
      <c r="G68" s="34"/>
      <c r="H68" s="73"/>
      <c r="I68" s="34"/>
      <c r="J68" s="72"/>
      <c r="K68" s="34"/>
      <c r="L68" s="34"/>
      <c r="M68" s="34"/>
      <c r="N68" s="34"/>
      <c r="O68" s="34"/>
      <c r="P68" s="73"/>
      <c r="Q68" s="34"/>
      <c r="R68" s="32"/>
    </row>
    <row r="69" spans="2:18" ht="13.5">
      <c r="B69" s="29"/>
      <c r="C69" s="34"/>
      <c r="D69" s="72"/>
      <c r="E69" s="34"/>
      <c r="F69" s="34"/>
      <c r="G69" s="34"/>
      <c r="H69" s="73"/>
      <c r="I69" s="34"/>
      <c r="J69" s="72"/>
      <c r="K69" s="34"/>
      <c r="L69" s="34"/>
      <c r="M69" s="34"/>
      <c r="N69" s="34"/>
      <c r="O69" s="34"/>
      <c r="P69" s="73"/>
      <c r="Q69" s="34"/>
      <c r="R69" s="32"/>
    </row>
    <row r="70" spans="2:18" s="1" customFormat="1" ht="13.5">
      <c r="B70" s="49"/>
      <c r="C70" s="50"/>
      <c r="D70" s="74" t="s">
        <v>61</v>
      </c>
      <c r="E70" s="75"/>
      <c r="F70" s="75"/>
      <c r="G70" s="76" t="s">
        <v>62</v>
      </c>
      <c r="H70" s="77"/>
      <c r="I70" s="50"/>
      <c r="J70" s="74" t="s">
        <v>61</v>
      </c>
      <c r="K70" s="75"/>
      <c r="L70" s="75"/>
      <c r="M70" s="75"/>
      <c r="N70" s="76" t="s">
        <v>62</v>
      </c>
      <c r="O70" s="75"/>
      <c r="P70" s="77"/>
      <c r="Q70" s="50"/>
      <c r="R70" s="51"/>
    </row>
    <row r="71" spans="2:18" s="1" customFormat="1" ht="14.4" customHeight="1">
      <c r="B71" s="78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80"/>
    </row>
    <row r="75" spans="2:18" s="1" customFormat="1" ht="6.95" customHeight="1">
      <c r="B75" s="180"/>
      <c r="C75" s="181"/>
      <c r="D75" s="181"/>
      <c r="E75" s="181"/>
      <c r="F75" s="181"/>
      <c r="G75" s="181"/>
      <c r="H75" s="181"/>
      <c r="I75" s="181"/>
      <c r="J75" s="181"/>
      <c r="K75" s="181"/>
      <c r="L75" s="181"/>
      <c r="M75" s="181"/>
      <c r="N75" s="181"/>
      <c r="O75" s="181"/>
      <c r="P75" s="181"/>
      <c r="Q75" s="181"/>
      <c r="R75" s="182"/>
    </row>
    <row r="76" spans="2:21" s="1" customFormat="1" ht="36.95" customHeight="1">
      <c r="B76" s="49"/>
      <c r="C76" s="30" t="s">
        <v>142</v>
      </c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51"/>
      <c r="T76" s="183"/>
      <c r="U76" s="183"/>
    </row>
    <row r="77" spans="2:21" s="1" customFormat="1" ht="6.95" customHeight="1">
      <c r="B77" s="49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1"/>
      <c r="T77" s="183"/>
      <c r="U77" s="183"/>
    </row>
    <row r="78" spans="2:21" s="1" customFormat="1" ht="30" customHeight="1">
      <c r="B78" s="49"/>
      <c r="C78" s="41" t="s">
        <v>19</v>
      </c>
      <c r="D78" s="50"/>
      <c r="E78" s="50"/>
      <c r="F78" s="167" t="str">
        <f>F6</f>
        <v>Objekt kaple na pohřebišti v Krásném Březně p.p.č.897/2</v>
      </c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50"/>
      <c r="R78" s="51"/>
      <c r="T78" s="183"/>
      <c r="U78" s="183"/>
    </row>
    <row r="79" spans="2:21" ht="30" customHeight="1">
      <c r="B79" s="29"/>
      <c r="C79" s="41" t="s">
        <v>134</v>
      </c>
      <c r="D79" s="34"/>
      <c r="E79" s="34"/>
      <c r="F79" s="167" t="s">
        <v>135</v>
      </c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2"/>
      <c r="T79" s="184"/>
      <c r="U79" s="184"/>
    </row>
    <row r="80" spans="2:21" ht="30" customHeight="1">
      <c r="B80" s="29"/>
      <c r="C80" s="41" t="s">
        <v>136</v>
      </c>
      <c r="D80" s="34"/>
      <c r="E80" s="34"/>
      <c r="F80" s="167" t="s">
        <v>682</v>
      </c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2"/>
      <c r="T80" s="184"/>
      <c r="U80" s="184"/>
    </row>
    <row r="81" spans="2:21" s="1" customFormat="1" ht="36.95" customHeight="1">
      <c r="B81" s="49"/>
      <c r="C81" s="88" t="s">
        <v>683</v>
      </c>
      <c r="D81" s="50"/>
      <c r="E81" s="50"/>
      <c r="F81" s="90" t="str">
        <f>F9</f>
        <v>1.2.2 - Vnitřní rozvody vody,kanalizace,zařizovací předměty</v>
      </c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1"/>
      <c r="T81" s="183"/>
      <c r="U81" s="183"/>
    </row>
    <row r="82" spans="2:21" s="1" customFormat="1" ht="6.95" customHeight="1">
      <c r="B82" s="49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1"/>
      <c r="T82" s="183"/>
      <c r="U82" s="183"/>
    </row>
    <row r="83" spans="2:21" s="1" customFormat="1" ht="18" customHeight="1">
      <c r="B83" s="49"/>
      <c r="C83" s="41" t="s">
        <v>26</v>
      </c>
      <c r="D83" s="50"/>
      <c r="E83" s="50"/>
      <c r="F83" s="36" t="str">
        <f>F11</f>
        <v>Krásné Březno</v>
      </c>
      <c r="G83" s="50"/>
      <c r="H83" s="50"/>
      <c r="I83" s="50"/>
      <c r="J83" s="50"/>
      <c r="K83" s="41" t="s">
        <v>28</v>
      </c>
      <c r="L83" s="50"/>
      <c r="M83" s="93" t="str">
        <f>IF(O11="","",O11)</f>
        <v>14. 11. 2017</v>
      </c>
      <c r="N83" s="93"/>
      <c r="O83" s="93"/>
      <c r="P83" s="93"/>
      <c r="Q83" s="50"/>
      <c r="R83" s="51"/>
      <c r="T83" s="183"/>
      <c r="U83" s="183"/>
    </row>
    <row r="84" spans="2:21" s="1" customFormat="1" ht="6.95" customHeight="1">
      <c r="B84" s="49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1"/>
      <c r="T84" s="183"/>
      <c r="U84" s="183"/>
    </row>
    <row r="85" spans="2:21" s="1" customFormat="1" ht="13.5">
      <c r="B85" s="49"/>
      <c r="C85" s="41" t="s">
        <v>32</v>
      </c>
      <c r="D85" s="50"/>
      <c r="E85" s="50"/>
      <c r="F85" s="36" t="str">
        <f>E14</f>
        <v xml:space="preserve"> </v>
      </c>
      <c r="G85" s="50"/>
      <c r="H85" s="50"/>
      <c r="I85" s="50"/>
      <c r="J85" s="50"/>
      <c r="K85" s="41" t="s">
        <v>38</v>
      </c>
      <c r="L85" s="50"/>
      <c r="M85" s="36" t="str">
        <f>E20</f>
        <v>Ing.Jitka Gazdová</v>
      </c>
      <c r="N85" s="36"/>
      <c r="O85" s="36"/>
      <c r="P85" s="36"/>
      <c r="Q85" s="36"/>
      <c r="R85" s="51"/>
      <c r="T85" s="183"/>
      <c r="U85" s="183"/>
    </row>
    <row r="86" spans="2:21" s="1" customFormat="1" ht="14.4" customHeight="1">
      <c r="B86" s="49"/>
      <c r="C86" s="41" t="s">
        <v>36</v>
      </c>
      <c r="D86" s="50"/>
      <c r="E86" s="50"/>
      <c r="F86" s="36" t="str">
        <f>IF(E17="","",E17)</f>
        <v>Vyplň údaj</v>
      </c>
      <c r="G86" s="50"/>
      <c r="H86" s="50"/>
      <c r="I86" s="50"/>
      <c r="J86" s="50"/>
      <c r="K86" s="41" t="s">
        <v>42</v>
      </c>
      <c r="L86" s="50"/>
      <c r="M86" s="36" t="str">
        <f>E23</f>
        <v>Varia s.r.o.</v>
      </c>
      <c r="N86" s="36"/>
      <c r="O86" s="36"/>
      <c r="P86" s="36"/>
      <c r="Q86" s="36"/>
      <c r="R86" s="51"/>
      <c r="T86" s="183"/>
      <c r="U86" s="183"/>
    </row>
    <row r="87" spans="2:21" s="1" customFormat="1" ht="10.3" customHeight="1">
      <c r="B87" s="49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1"/>
      <c r="T87" s="183"/>
      <c r="U87" s="183"/>
    </row>
    <row r="88" spans="2:21" s="1" customFormat="1" ht="29.25" customHeight="1">
      <c r="B88" s="49"/>
      <c r="C88" s="185" t="s">
        <v>143</v>
      </c>
      <c r="D88" s="163"/>
      <c r="E88" s="163"/>
      <c r="F88" s="163"/>
      <c r="G88" s="163"/>
      <c r="H88" s="163"/>
      <c r="I88" s="163"/>
      <c r="J88" s="163"/>
      <c r="K88" s="163"/>
      <c r="L88" s="163"/>
      <c r="M88" s="163"/>
      <c r="N88" s="185" t="s">
        <v>144</v>
      </c>
      <c r="O88" s="163"/>
      <c r="P88" s="163"/>
      <c r="Q88" s="163"/>
      <c r="R88" s="51"/>
      <c r="T88" s="183"/>
      <c r="U88" s="183"/>
    </row>
    <row r="89" spans="2:21" s="1" customFormat="1" ht="10.3" customHeight="1">
      <c r="B89" s="49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1"/>
      <c r="T89" s="183"/>
      <c r="U89" s="183"/>
    </row>
    <row r="90" spans="2:47" s="1" customFormat="1" ht="29.25" customHeight="1">
      <c r="B90" s="49"/>
      <c r="C90" s="186" t="s">
        <v>145</v>
      </c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116">
        <f>N127</f>
        <v>0</v>
      </c>
      <c r="O90" s="187"/>
      <c r="P90" s="187"/>
      <c r="Q90" s="187"/>
      <c r="R90" s="51"/>
      <c r="T90" s="183"/>
      <c r="U90" s="183"/>
      <c r="AU90" s="25" t="s">
        <v>146</v>
      </c>
    </row>
    <row r="91" spans="2:21" s="7" customFormat="1" ht="24.95" customHeight="1">
      <c r="B91" s="188"/>
      <c r="C91" s="189"/>
      <c r="D91" s="190" t="s">
        <v>152</v>
      </c>
      <c r="E91" s="189"/>
      <c r="F91" s="189"/>
      <c r="G91" s="189"/>
      <c r="H91" s="189"/>
      <c r="I91" s="189"/>
      <c r="J91" s="189"/>
      <c r="K91" s="189"/>
      <c r="L91" s="189"/>
      <c r="M91" s="189"/>
      <c r="N91" s="191">
        <f>N128</f>
        <v>0</v>
      </c>
      <c r="O91" s="189"/>
      <c r="P91" s="189"/>
      <c r="Q91" s="189"/>
      <c r="R91" s="192"/>
      <c r="T91" s="193"/>
      <c r="U91" s="193"/>
    </row>
    <row r="92" spans="2:21" s="8" customFormat="1" ht="19.9" customHeight="1">
      <c r="B92" s="194"/>
      <c r="C92" s="137"/>
      <c r="D92" s="151" t="s">
        <v>1165</v>
      </c>
      <c r="E92" s="137"/>
      <c r="F92" s="137"/>
      <c r="G92" s="137"/>
      <c r="H92" s="137"/>
      <c r="I92" s="137"/>
      <c r="J92" s="137"/>
      <c r="K92" s="137"/>
      <c r="L92" s="137"/>
      <c r="M92" s="137"/>
      <c r="N92" s="139">
        <f>N129</f>
        <v>0</v>
      </c>
      <c r="O92" s="137"/>
      <c r="P92" s="137"/>
      <c r="Q92" s="137"/>
      <c r="R92" s="195"/>
      <c r="T92" s="196"/>
      <c r="U92" s="196"/>
    </row>
    <row r="93" spans="2:21" s="8" customFormat="1" ht="19.9" customHeight="1">
      <c r="B93" s="194"/>
      <c r="C93" s="137"/>
      <c r="D93" s="151" t="s">
        <v>1166</v>
      </c>
      <c r="E93" s="137"/>
      <c r="F93" s="137"/>
      <c r="G93" s="137"/>
      <c r="H93" s="137"/>
      <c r="I93" s="137"/>
      <c r="J93" s="137"/>
      <c r="K93" s="137"/>
      <c r="L93" s="137"/>
      <c r="M93" s="137"/>
      <c r="N93" s="139">
        <f>N141</f>
        <v>0</v>
      </c>
      <c r="O93" s="137"/>
      <c r="P93" s="137"/>
      <c r="Q93" s="137"/>
      <c r="R93" s="195"/>
      <c r="T93" s="196"/>
      <c r="U93" s="196"/>
    </row>
    <row r="94" spans="2:21" s="8" customFormat="1" ht="19.9" customHeight="1">
      <c r="B94" s="194"/>
      <c r="C94" s="137"/>
      <c r="D94" s="151" t="s">
        <v>1167</v>
      </c>
      <c r="E94" s="137"/>
      <c r="F94" s="137"/>
      <c r="G94" s="137"/>
      <c r="H94" s="137"/>
      <c r="I94" s="137"/>
      <c r="J94" s="137"/>
      <c r="K94" s="137"/>
      <c r="L94" s="137"/>
      <c r="M94" s="137"/>
      <c r="N94" s="139">
        <f>N160</f>
        <v>0</v>
      </c>
      <c r="O94" s="137"/>
      <c r="P94" s="137"/>
      <c r="Q94" s="137"/>
      <c r="R94" s="195"/>
      <c r="T94" s="196"/>
      <c r="U94" s="196"/>
    </row>
    <row r="95" spans="2:21" s="8" customFormat="1" ht="19.9" customHeight="1">
      <c r="B95" s="194"/>
      <c r="C95" s="137"/>
      <c r="D95" s="151" t="s">
        <v>1168</v>
      </c>
      <c r="E95" s="137"/>
      <c r="F95" s="137"/>
      <c r="G95" s="137"/>
      <c r="H95" s="137"/>
      <c r="I95" s="137"/>
      <c r="J95" s="137"/>
      <c r="K95" s="137"/>
      <c r="L95" s="137"/>
      <c r="M95" s="137"/>
      <c r="N95" s="139">
        <f>N187</f>
        <v>0</v>
      </c>
      <c r="O95" s="137"/>
      <c r="P95" s="137"/>
      <c r="Q95" s="137"/>
      <c r="R95" s="195"/>
      <c r="T95" s="196"/>
      <c r="U95" s="196"/>
    </row>
    <row r="96" spans="2:21" s="8" customFormat="1" ht="19.9" customHeight="1">
      <c r="B96" s="194"/>
      <c r="C96" s="137"/>
      <c r="D96" s="151" t="s">
        <v>1169</v>
      </c>
      <c r="E96" s="137"/>
      <c r="F96" s="137"/>
      <c r="G96" s="137"/>
      <c r="H96" s="137"/>
      <c r="I96" s="137"/>
      <c r="J96" s="137"/>
      <c r="K96" s="137"/>
      <c r="L96" s="137"/>
      <c r="M96" s="137"/>
      <c r="N96" s="139">
        <f>N190</f>
        <v>0</v>
      </c>
      <c r="O96" s="137"/>
      <c r="P96" s="137"/>
      <c r="Q96" s="137"/>
      <c r="R96" s="195"/>
      <c r="T96" s="196"/>
      <c r="U96" s="196"/>
    </row>
    <row r="97" spans="2:21" s="8" customFormat="1" ht="19.9" customHeight="1">
      <c r="B97" s="194"/>
      <c r="C97" s="137"/>
      <c r="D97" s="151" t="s">
        <v>1170</v>
      </c>
      <c r="E97" s="137"/>
      <c r="F97" s="137"/>
      <c r="G97" s="137"/>
      <c r="H97" s="137"/>
      <c r="I97" s="137"/>
      <c r="J97" s="137"/>
      <c r="K97" s="137"/>
      <c r="L97" s="137"/>
      <c r="M97" s="137"/>
      <c r="N97" s="139">
        <f>N197</f>
        <v>0</v>
      </c>
      <c r="O97" s="137"/>
      <c r="P97" s="137"/>
      <c r="Q97" s="137"/>
      <c r="R97" s="195"/>
      <c r="T97" s="196"/>
      <c r="U97" s="196"/>
    </row>
    <row r="98" spans="2:21" s="7" customFormat="1" ht="21.8" customHeight="1">
      <c r="B98" s="188"/>
      <c r="C98" s="189"/>
      <c r="D98" s="190" t="s">
        <v>159</v>
      </c>
      <c r="E98" s="189"/>
      <c r="F98" s="189"/>
      <c r="G98" s="189"/>
      <c r="H98" s="189"/>
      <c r="I98" s="189"/>
      <c r="J98" s="189"/>
      <c r="K98" s="189"/>
      <c r="L98" s="189"/>
      <c r="M98" s="189"/>
      <c r="N98" s="197">
        <f>N203</f>
        <v>0</v>
      </c>
      <c r="O98" s="189"/>
      <c r="P98" s="189"/>
      <c r="Q98" s="189"/>
      <c r="R98" s="192"/>
      <c r="T98" s="193"/>
      <c r="U98" s="193"/>
    </row>
    <row r="99" spans="2:21" s="1" customFormat="1" ht="21.8" customHeight="1">
      <c r="B99" s="49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1"/>
      <c r="T99" s="183"/>
      <c r="U99" s="183"/>
    </row>
    <row r="100" spans="2:21" s="1" customFormat="1" ht="29.25" customHeight="1">
      <c r="B100" s="49"/>
      <c r="C100" s="186" t="s">
        <v>160</v>
      </c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187">
        <f>ROUND(N101+N102+N103+N104+N105+N106,2)</f>
        <v>0</v>
      </c>
      <c r="O100" s="198"/>
      <c r="P100" s="198"/>
      <c r="Q100" s="198"/>
      <c r="R100" s="51"/>
      <c r="T100" s="199"/>
      <c r="U100" s="200" t="s">
        <v>49</v>
      </c>
    </row>
    <row r="101" spans="2:65" s="1" customFormat="1" ht="18" customHeight="1">
      <c r="B101" s="49"/>
      <c r="C101" s="50"/>
      <c r="D101" s="157" t="s">
        <v>161</v>
      </c>
      <c r="E101" s="151"/>
      <c r="F101" s="151"/>
      <c r="G101" s="151"/>
      <c r="H101" s="151"/>
      <c r="I101" s="50"/>
      <c r="J101" s="50"/>
      <c r="K101" s="50"/>
      <c r="L101" s="50"/>
      <c r="M101" s="50"/>
      <c r="N101" s="152">
        <f>ROUND(N90*T101,2)</f>
        <v>0</v>
      </c>
      <c r="O101" s="139"/>
      <c r="P101" s="139"/>
      <c r="Q101" s="139"/>
      <c r="R101" s="51"/>
      <c r="S101" s="201"/>
      <c r="T101" s="202"/>
      <c r="U101" s="203" t="s">
        <v>50</v>
      </c>
      <c r="V101" s="201"/>
      <c r="W101" s="201"/>
      <c r="X101" s="201"/>
      <c r="Y101" s="201"/>
      <c r="Z101" s="201"/>
      <c r="AA101" s="201"/>
      <c r="AB101" s="201"/>
      <c r="AC101" s="201"/>
      <c r="AD101" s="201"/>
      <c r="AE101" s="201"/>
      <c r="AF101" s="201"/>
      <c r="AG101" s="201"/>
      <c r="AH101" s="201"/>
      <c r="AI101" s="201"/>
      <c r="AJ101" s="201"/>
      <c r="AK101" s="201"/>
      <c r="AL101" s="201"/>
      <c r="AM101" s="201"/>
      <c r="AN101" s="201"/>
      <c r="AO101" s="201"/>
      <c r="AP101" s="201"/>
      <c r="AQ101" s="201"/>
      <c r="AR101" s="201"/>
      <c r="AS101" s="201"/>
      <c r="AT101" s="201"/>
      <c r="AU101" s="201"/>
      <c r="AV101" s="201"/>
      <c r="AW101" s="201"/>
      <c r="AX101" s="201"/>
      <c r="AY101" s="204" t="s">
        <v>162</v>
      </c>
      <c r="AZ101" s="201"/>
      <c r="BA101" s="201"/>
      <c r="BB101" s="201"/>
      <c r="BC101" s="201"/>
      <c r="BD101" s="201"/>
      <c r="BE101" s="205">
        <f>IF(U101="základní",N101,0)</f>
        <v>0</v>
      </c>
      <c r="BF101" s="205">
        <f>IF(U101="snížená",N101,0)</f>
        <v>0</v>
      </c>
      <c r="BG101" s="205">
        <f>IF(U101="zákl. přenesená",N101,0)</f>
        <v>0</v>
      </c>
      <c r="BH101" s="205">
        <f>IF(U101="sníž. přenesená",N101,0)</f>
        <v>0</v>
      </c>
      <c r="BI101" s="205">
        <f>IF(U101="nulová",N101,0)</f>
        <v>0</v>
      </c>
      <c r="BJ101" s="204" t="s">
        <v>25</v>
      </c>
      <c r="BK101" s="201"/>
      <c r="BL101" s="201"/>
      <c r="BM101" s="201"/>
    </row>
    <row r="102" spans="2:65" s="1" customFormat="1" ht="18" customHeight="1">
      <c r="B102" s="49"/>
      <c r="C102" s="50"/>
      <c r="D102" s="157" t="s">
        <v>163</v>
      </c>
      <c r="E102" s="151"/>
      <c r="F102" s="151"/>
      <c r="G102" s="151"/>
      <c r="H102" s="151"/>
      <c r="I102" s="50"/>
      <c r="J102" s="50"/>
      <c r="K102" s="50"/>
      <c r="L102" s="50"/>
      <c r="M102" s="50"/>
      <c r="N102" s="152">
        <f>ROUND(N90*T102,2)</f>
        <v>0</v>
      </c>
      <c r="O102" s="139"/>
      <c r="P102" s="139"/>
      <c r="Q102" s="139"/>
      <c r="R102" s="51"/>
      <c r="S102" s="201"/>
      <c r="T102" s="202"/>
      <c r="U102" s="203" t="s">
        <v>50</v>
      </c>
      <c r="V102" s="201"/>
      <c r="W102" s="201"/>
      <c r="X102" s="201"/>
      <c r="Y102" s="201"/>
      <c r="Z102" s="201"/>
      <c r="AA102" s="201"/>
      <c r="AB102" s="201"/>
      <c r="AC102" s="201"/>
      <c r="AD102" s="201"/>
      <c r="AE102" s="201"/>
      <c r="AF102" s="201"/>
      <c r="AG102" s="201"/>
      <c r="AH102" s="201"/>
      <c r="AI102" s="201"/>
      <c r="AJ102" s="201"/>
      <c r="AK102" s="201"/>
      <c r="AL102" s="201"/>
      <c r="AM102" s="201"/>
      <c r="AN102" s="201"/>
      <c r="AO102" s="201"/>
      <c r="AP102" s="201"/>
      <c r="AQ102" s="201"/>
      <c r="AR102" s="201"/>
      <c r="AS102" s="201"/>
      <c r="AT102" s="201"/>
      <c r="AU102" s="201"/>
      <c r="AV102" s="201"/>
      <c r="AW102" s="201"/>
      <c r="AX102" s="201"/>
      <c r="AY102" s="204" t="s">
        <v>162</v>
      </c>
      <c r="AZ102" s="201"/>
      <c r="BA102" s="201"/>
      <c r="BB102" s="201"/>
      <c r="BC102" s="201"/>
      <c r="BD102" s="201"/>
      <c r="BE102" s="205">
        <f>IF(U102="základní",N102,0)</f>
        <v>0</v>
      </c>
      <c r="BF102" s="205">
        <f>IF(U102="snížená",N102,0)</f>
        <v>0</v>
      </c>
      <c r="BG102" s="205">
        <f>IF(U102="zákl. přenesená",N102,0)</f>
        <v>0</v>
      </c>
      <c r="BH102" s="205">
        <f>IF(U102="sníž. přenesená",N102,0)</f>
        <v>0</v>
      </c>
      <c r="BI102" s="205">
        <f>IF(U102="nulová",N102,0)</f>
        <v>0</v>
      </c>
      <c r="BJ102" s="204" t="s">
        <v>25</v>
      </c>
      <c r="BK102" s="201"/>
      <c r="BL102" s="201"/>
      <c r="BM102" s="201"/>
    </row>
    <row r="103" spans="2:65" s="1" customFormat="1" ht="18" customHeight="1">
      <c r="B103" s="49"/>
      <c r="C103" s="50"/>
      <c r="D103" s="157" t="s">
        <v>164</v>
      </c>
      <c r="E103" s="151"/>
      <c r="F103" s="151"/>
      <c r="G103" s="151"/>
      <c r="H103" s="151"/>
      <c r="I103" s="50"/>
      <c r="J103" s="50"/>
      <c r="K103" s="50"/>
      <c r="L103" s="50"/>
      <c r="M103" s="50"/>
      <c r="N103" s="152">
        <f>ROUND(N90*T103,2)</f>
        <v>0</v>
      </c>
      <c r="O103" s="139"/>
      <c r="P103" s="139"/>
      <c r="Q103" s="139"/>
      <c r="R103" s="51"/>
      <c r="S103" s="201"/>
      <c r="T103" s="202"/>
      <c r="U103" s="203" t="s">
        <v>50</v>
      </c>
      <c r="V103" s="201"/>
      <c r="W103" s="201"/>
      <c r="X103" s="201"/>
      <c r="Y103" s="201"/>
      <c r="Z103" s="201"/>
      <c r="AA103" s="201"/>
      <c r="AB103" s="201"/>
      <c r="AC103" s="201"/>
      <c r="AD103" s="201"/>
      <c r="AE103" s="201"/>
      <c r="AF103" s="201"/>
      <c r="AG103" s="201"/>
      <c r="AH103" s="201"/>
      <c r="AI103" s="201"/>
      <c r="AJ103" s="201"/>
      <c r="AK103" s="201"/>
      <c r="AL103" s="201"/>
      <c r="AM103" s="201"/>
      <c r="AN103" s="201"/>
      <c r="AO103" s="201"/>
      <c r="AP103" s="201"/>
      <c r="AQ103" s="201"/>
      <c r="AR103" s="201"/>
      <c r="AS103" s="201"/>
      <c r="AT103" s="201"/>
      <c r="AU103" s="201"/>
      <c r="AV103" s="201"/>
      <c r="AW103" s="201"/>
      <c r="AX103" s="201"/>
      <c r="AY103" s="204" t="s">
        <v>162</v>
      </c>
      <c r="AZ103" s="201"/>
      <c r="BA103" s="201"/>
      <c r="BB103" s="201"/>
      <c r="BC103" s="201"/>
      <c r="BD103" s="201"/>
      <c r="BE103" s="205">
        <f>IF(U103="základní",N103,0)</f>
        <v>0</v>
      </c>
      <c r="BF103" s="205">
        <f>IF(U103="snížená",N103,0)</f>
        <v>0</v>
      </c>
      <c r="BG103" s="205">
        <f>IF(U103="zákl. přenesená",N103,0)</f>
        <v>0</v>
      </c>
      <c r="BH103" s="205">
        <f>IF(U103="sníž. přenesená",N103,0)</f>
        <v>0</v>
      </c>
      <c r="BI103" s="205">
        <f>IF(U103="nulová",N103,0)</f>
        <v>0</v>
      </c>
      <c r="BJ103" s="204" t="s">
        <v>25</v>
      </c>
      <c r="BK103" s="201"/>
      <c r="BL103" s="201"/>
      <c r="BM103" s="201"/>
    </row>
    <row r="104" spans="2:65" s="1" customFormat="1" ht="18" customHeight="1">
      <c r="B104" s="49"/>
      <c r="C104" s="50"/>
      <c r="D104" s="157" t="s">
        <v>165</v>
      </c>
      <c r="E104" s="151"/>
      <c r="F104" s="151"/>
      <c r="G104" s="151"/>
      <c r="H104" s="151"/>
      <c r="I104" s="50"/>
      <c r="J104" s="50"/>
      <c r="K104" s="50"/>
      <c r="L104" s="50"/>
      <c r="M104" s="50"/>
      <c r="N104" s="152">
        <f>ROUND(N90*T104,2)</f>
        <v>0</v>
      </c>
      <c r="O104" s="139"/>
      <c r="P104" s="139"/>
      <c r="Q104" s="139"/>
      <c r="R104" s="51"/>
      <c r="S104" s="201"/>
      <c r="T104" s="202"/>
      <c r="U104" s="203" t="s">
        <v>50</v>
      </c>
      <c r="V104" s="201"/>
      <c r="W104" s="201"/>
      <c r="X104" s="201"/>
      <c r="Y104" s="201"/>
      <c r="Z104" s="201"/>
      <c r="AA104" s="201"/>
      <c r="AB104" s="201"/>
      <c r="AC104" s="201"/>
      <c r="AD104" s="201"/>
      <c r="AE104" s="201"/>
      <c r="AF104" s="201"/>
      <c r="AG104" s="201"/>
      <c r="AH104" s="201"/>
      <c r="AI104" s="201"/>
      <c r="AJ104" s="201"/>
      <c r="AK104" s="201"/>
      <c r="AL104" s="201"/>
      <c r="AM104" s="201"/>
      <c r="AN104" s="201"/>
      <c r="AO104" s="201"/>
      <c r="AP104" s="201"/>
      <c r="AQ104" s="201"/>
      <c r="AR104" s="201"/>
      <c r="AS104" s="201"/>
      <c r="AT104" s="201"/>
      <c r="AU104" s="201"/>
      <c r="AV104" s="201"/>
      <c r="AW104" s="201"/>
      <c r="AX104" s="201"/>
      <c r="AY104" s="204" t="s">
        <v>162</v>
      </c>
      <c r="AZ104" s="201"/>
      <c r="BA104" s="201"/>
      <c r="BB104" s="201"/>
      <c r="BC104" s="201"/>
      <c r="BD104" s="201"/>
      <c r="BE104" s="205">
        <f>IF(U104="základní",N104,0)</f>
        <v>0</v>
      </c>
      <c r="BF104" s="205">
        <f>IF(U104="snížená",N104,0)</f>
        <v>0</v>
      </c>
      <c r="BG104" s="205">
        <f>IF(U104="zákl. přenesená",N104,0)</f>
        <v>0</v>
      </c>
      <c r="BH104" s="205">
        <f>IF(U104="sníž. přenesená",N104,0)</f>
        <v>0</v>
      </c>
      <c r="BI104" s="205">
        <f>IF(U104="nulová",N104,0)</f>
        <v>0</v>
      </c>
      <c r="BJ104" s="204" t="s">
        <v>25</v>
      </c>
      <c r="BK104" s="201"/>
      <c r="BL104" s="201"/>
      <c r="BM104" s="201"/>
    </row>
    <row r="105" spans="2:65" s="1" customFormat="1" ht="18" customHeight="1">
      <c r="B105" s="49"/>
      <c r="C105" s="50"/>
      <c r="D105" s="157" t="s">
        <v>166</v>
      </c>
      <c r="E105" s="151"/>
      <c r="F105" s="151"/>
      <c r="G105" s="151"/>
      <c r="H105" s="151"/>
      <c r="I105" s="50"/>
      <c r="J105" s="50"/>
      <c r="K105" s="50"/>
      <c r="L105" s="50"/>
      <c r="M105" s="50"/>
      <c r="N105" s="152">
        <f>ROUND(N90*T105,2)</f>
        <v>0</v>
      </c>
      <c r="O105" s="139"/>
      <c r="P105" s="139"/>
      <c r="Q105" s="139"/>
      <c r="R105" s="51"/>
      <c r="S105" s="201"/>
      <c r="T105" s="202"/>
      <c r="U105" s="203" t="s">
        <v>50</v>
      </c>
      <c r="V105" s="201"/>
      <c r="W105" s="201"/>
      <c r="X105" s="201"/>
      <c r="Y105" s="201"/>
      <c r="Z105" s="201"/>
      <c r="AA105" s="201"/>
      <c r="AB105" s="201"/>
      <c r="AC105" s="201"/>
      <c r="AD105" s="201"/>
      <c r="AE105" s="201"/>
      <c r="AF105" s="201"/>
      <c r="AG105" s="201"/>
      <c r="AH105" s="201"/>
      <c r="AI105" s="201"/>
      <c r="AJ105" s="201"/>
      <c r="AK105" s="201"/>
      <c r="AL105" s="201"/>
      <c r="AM105" s="201"/>
      <c r="AN105" s="201"/>
      <c r="AO105" s="201"/>
      <c r="AP105" s="201"/>
      <c r="AQ105" s="201"/>
      <c r="AR105" s="201"/>
      <c r="AS105" s="201"/>
      <c r="AT105" s="201"/>
      <c r="AU105" s="201"/>
      <c r="AV105" s="201"/>
      <c r="AW105" s="201"/>
      <c r="AX105" s="201"/>
      <c r="AY105" s="204" t="s">
        <v>162</v>
      </c>
      <c r="AZ105" s="201"/>
      <c r="BA105" s="201"/>
      <c r="BB105" s="201"/>
      <c r="BC105" s="201"/>
      <c r="BD105" s="201"/>
      <c r="BE105" s="205">
        <f>IF(U105="základní",N105,0)</f>
        <v>0</v>
      </c>
      <c r="BF105" s="205">
        <f>IF(U105="snížená",N105,0)</f>
        <v>0</v>
      </c>
      <c r="BG105" s="205">
        <f>IF(U105="zákl. přenesená",N105,0)</f>
        <v>0</v>
      </c>
      <c r="BH105" s="205">
        <f>IF(U105="sníž. přenesená",N105,0)</f>
        <v>0</v>
      </c>
      <c r="BI105" s="205">
        <f>IF(U105="nulová",N105,0)</f>
        <v>0</v>
      </c>
      <c r="BJ105" s="204" t="s">
        <v>25</v>
      </c>
      <c r="BK105" s="201"/>
      <c r="BL105" s="201"/>
      <c r="BM105" s="201"/>
    </row>
    <row r="106" spans="2:65" s="1" customFormat="1" ht="18" customHeight="1">
      <c r="B106" s="49"/>
      <c r="C106" s="50"/>
      <c r="D106" s="151" t="s">
        <v>167</v>
      </c>
      <c r="E106" s="50"/>
      <c r="F106" s="50"/>
      <c r="G106" s="50"/>
      <c r="H106" s="50"/>
      <c r="I106" s="50"/>
      <c r="J106" s="50"/>
      <c r="K106" s="50"/>
      <c r="L106" s="50"/>
      <c r="M106" s="50"/>
      <c r="N106" s="152">
        <f>ROUND(N90*T106,2)</f>
        <v>0</v>
      </c>
      <c r="O106" s="139"/>
      <c r="P106" s="139"/>
      <c r="Q106" s="139"/>
      <c r="R106" s="51"/>
      <c r="S106" s="201"/>
      <c r="T106" s="206"/>
      <c r="U106" s="207" t="s">
        <v>50</v>
      </c>
      <c r="V106" s="201"/>
      <c r="W106" s="201"/>
      <c r="X106" s="201"/>
      <c r="Y106" s="201"/>
      <c r="Z106" s="201"/>
      <c r="AA106" s="201"/>
      <c r="AB106" s="201"/>
      <c r="AC106" s="201"/>
      <c r="AD106" s="201"/>
      <c r="AE106" s="201"/>
      <c r="AF106" s="201"/>
      <c r="AG106" s="201"/>
      <c r="AH106" s="201"/>
      <c r="AI106" s="201"/>
      <c r="AJ106" s="201"/>
      <c r="AK106" s="201"/>
      <c r="AL106" s="201"/>
      <c r="AM106" s="201"/>
      <c r="AN106" s="201"/>
      <c r="AO106" s="201"/>
      <c r="AP106" s="201"/>
      <c r="AQ106" s="201"/>
      <c r="AR106" s="201"/>
      <c r="AS106" s="201"/>
      <c r="AT106" s="201"/>
      <c r="AU106" s="201"/>
      <c r="AV106" s="201"/>
      <c r="AW106" s="201"/>
      <c r="AX106" s="201"/>
      <c r="AY106" s="204" t="s">
        <v>168</v>
      </c>
      <c r="AZ106" s="201"/>
      <c r="BA106" s="201"/>
      <c r="BB106" s="201"/>
      <c r="BC106" s="201"/>
      <c r="BD106" s="201"/>
      <c r="BE106" s="205">
        <f>IF(U106="základní",N106,0)</f>
        <v>0</v>
      </c>
      <c r="BF106" s="205">
        <f>IF(U106="snížená",N106,0)</f>
        <v>0</v>
      </c>
      <c r="BG106" s="205">
        <f>IF(U106="zákl. přenesená",N106,0)</f>
        <v>0</v>
      </c>
      <c r="BH106" s="205">
        <f>IF(U106="sníž. přenesená",N106,0)</f>
        <v>0</v>
      </c>
      <c r="BI106" s="205">
        <f>IF(U106="nulová",N106,0)</f>
        <v>0</v>
      </c>
      <c r="BJ106" s="204" t="s">
        <v>25</v>
      </c>
      <c r="BK106" s="201"/>
      <c r="BL106" s="201"/>
      <c r="BM106" s="201"/>
    </row>
    <row r="107" spans="2:21" s="1" customFormat="1" ht="13.5">
      <c r="B107" s="49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1"/>
      <c r="T107" s="183"/>
      <c r="U107" s="183"/>
    </row>
    <row r="108" spans="2:21" s="1" customFormat="1" ht="29.25" customHeight="1">
      <c r="B108" s="49"/>
      <c r="C108" s="162" t="s">
        <v>127</v>
      </c>
      <c r="D108" s="163"/>
      <c r="E108" s="163"/>
      <c r="F108" s="163"/>
      <c r="G108" s="163"/>
      <c r="H108" s="163"/>
      <c r="I108" s="163"/>
      <c r="J108" s="163"/>
      <c r="K108" s="163"/>
      <c r="L108" s="164">
        <f>ROUND(SUM(N90+N100),2)</f>
        <v>0</v>
      </c>
      <c r="M108" s="164"/>
      <c r="N108" s="164"/>
      <c r="O108" s="164"/>
      <c r="P108" s="164"/>
      <c r="Q108" s="164"/>
      <c r="R108" s="51"/>
      <c r="T108" s="183"/>
      <c r="U108" s="183"/>
    </row>
    <row r="109" spans="2:21" s="1" customFormat="1" ht="6.95" customHeight="1">
      <c r="B109" s="78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80"/>
      <c r="T109" s="183"/>
      <c r="U109" s="183"/>
    </row>
    <row r="113" spans="2:18" s="1" customFormat="1" ht="6.95" customHeight="1">
      <c r="B113" s="81"/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3"/>
    </row>
    <row r="114" spans="2:18" s="1" customFormat="1" ht="36.95" customHeight="1">
      <c r="B114" s="49"/>
      <c r="C114" s="30" t="s">
        <v>169</v>
      </c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1"/>
    </row>
    <row r="115" spans="2:18" s="1" customFormat="1" ht="6.95" customHeight="1">
      <c r="B115" s="49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1"/>
    </row>
    <row r="116" spans="2:18" s="1" customFormat="1" ht="30" customHeight="1">
      <c r="B116" s="49"/>
      <c r="C116" s="41" t="s">
        <v>19</v>
      </c>
      <c r="D116" s="50"/>
      <c r="E116" s="50"/>
      <c r="F116" s="167" t="str">
        <f>F6</f>
        <v>Objekt kaple na pohřebišti v Krásném Březně p.p.č.897/2</v>
      </c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50"/>
      <c r="R116" s="51"/>
    </row>
    <row r="117" spans="2:18" ht="30" customHeight="1">
      <c r="B117" s="29"/>
      <c r="C117" s="41" t="s">
        <v>134</v>
      </c>
      <c r="D117" s="34"/>
      <c r="E117" s="34"/>
      <c r="F117" s="167" t="s">
        <v>135</v>
      </c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2"/>
    </row>
    <row r="118" spans="2:18" ht="30" customHeight="1">
      <c r="B118" s="29"/>
      <c r="C118" s="41" t="s">
        <v>136</v>
      </c>
      <c r="D118" s="34"/>
      <c r="E118" s="34"/>
      <c r="F118" s="167" t="s">
        <v>682</v>
      </c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2"/>
    </row>
    <row r="119" spans="2:18" s="1" customFormat="1" ht="36.95" customHeight="1">
      <c r="B119" s="49"/>
      <c r="C119" s="88" t="s">
        <v>683</v>
      </c>
      <c r="D119" s="50"/>
      <c r="E119" s="50"/>
      <c r="F119" s="90" t="str">
        <f>F9</f>
        <v>1.2.2 - Vnitřní rozvody vody,kanalizace,zařizovací předměty</v>
      </c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1"/>
    </row>
    <row r="120" spans="2:18" s="1" customFormat="1" ht="6.95" customHeight="1">
      <c r="B120" s="49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1"/>
    </row>
    <row r="121" spans="2:18" s="1" customFormat="1" ht="18" customHeight="1">
      <c r="B121" s="49"/>
      <c r="C121" s="41" t="s">
        <v>26</v>
      </c>
      <c r="D121" s="50"/>
      <c r="E121" s="50"/>
      <c r="F121" s="36" t="str">
        <f>F11</f>
        <v>Krásné Březno</v>
      </c>
      <c r="G121" s="50"/>
      <c r="H121" s="50"/>
      <c r="I121" s="50"/>
      <c r="J121" s="50"/>
      <c r="K121" s="41" t="s">
        <v>28</v>
      </c>
      <c r="L121" s="50"/>
      <c r="M121" s="93" t="str">
        <f>IF(O11="","",O11)</f>
        <v>14. 11. 2017</v>
      </c>
      <c r="N121" s="93"/>
      <c r="O121" s="93"/>
      <c r="P121" s="93"/>
      <c r="Q121" s="50"/>
      <c r="R121" s="51"/>
    </row>
    <row r="122" spans="2:18" s="1" customFormat="1" ht="6.95" customHeight="1">
      <c r="B122" s="49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1"/>
    </row>
    <row r="123" spans="2:18" s="1" customFormat="1" ht="13.5">
      <c r="B123" s="49"/>
      <c r="C123" s="41" t="s">
        <v>32</v>
      </c>
      <c r="D123" s="50"/>
      <c r="E123" s="50"/>
      <c r="F123" s="36" t="str">
        <f>E14</f>
        <v xml:space="preserve"> </v>
      </c>
      <c r="G123" s="50"/>
      <c r="H123" s="50"/>
      <c r="I123" s="50"/>
      <c r="J123" s="50"/>
      <c r="K123" s="41" t="s">
        <v>38</v>
      </c>
      <c r="L123" s="50"/>
      <c r="M123" s="36" t="str">
        <f>E20</f>
        <v>Ing.Jitka Gazdová</v>
      </c>
      <c r="N123" s="36"/>
      <c r="O123" s="36"/>
      <c r="P123" s="36"/>
      <c r="Q123" s="36"/>
      <c r="R123" s="51"/>
    </row>
    <row r="124" spans="2:18" s="1" customFormat="1" ht="14.4" customHeight="1">
      <c r="B124" s="49"/>
      <c r="C124" s="41" t="s">
        <v>36</v>
      </c>
      <c r="D124" s="50"/>
      <c r="E124" s="50"/>
      <c r="F124" s="36" t="str">
        <f>IF(E17="","",E17)</f>
        <v>Vyplň údaj</v>
      </c>
      <c r="G124" s="50"/>
      <c r="H124" s="50"/>
      <c r="I124" s="50"/>
      <c r="J124" s="50"/>
      <c r="K124" s="41" t="s">
        <v>42</v>
      </c>
      <c r="L124" s="50"/>
      <c r="M124" s="36" t="str">
        <f>E23</f>
        <v>Varia s.r.o.</v>
      </c>
      <c r="N124" s="36"/>
      <c r="O124" s="36"/>
      <c r="P124" s="36"/>
      <c r="Q124" s="36"/>
      <c r="R124" s="51"/>
    </row>
    <row r="125" spans="2:18" s="1" customFormat="1" ht="10.3" customHeight="1">
      <c r="B125" s="49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1"/>
    </row>
    <row r="126" spans="2:27" s="9" customFormat="1" ht="29.25" customHeight="1">
      <c r="B126" s="208"/>
      <c r="C126" s="209" t="s">
        <v>170</v>
      </c>
      <c r="D126" s="210" t="s">
        <v>171</v>
      </c>
      <c r="E126" s="210" t="s">
        <v>67</v>
      </c>
      <c r="F126" s="210" t="s">
        <v>172</v>
      </c>
      <c r="G126" s="210"/>
      <c r="H126" s="210"/>
      <c r="I126" s="210"/>
      <c r="J126" s="210" t="s">
        <v>173</v>
      </c>
      <c r="K126" s="210" t="s">
        <v>174</v>
      </c>
      <c r="L126" s="210" t="s">
        <v>175</v>
      </c>
      <c r="M126" s="210"/>
      <c r="N126" s="210" t="s">
        <v>144</v>
      </c>
      <c r="O126" s="210"/>
      <c r="P126" s="210"/>
      <c r="Q126" s="211"/>
      <c r="R126" s="212"/>
      <c r="T126" s="109" t="s">
        <v>176</v>
      </c>
      <c r="U126" s="110" t="s">
        <v>49</v>
      </c>
      <c r="V126" s="110" t="s">
        <v>177</v>
      </c>
      <c r="W126" s="110" t="s">
        <v>178</v>
      </c>
      <c r="X126" s="110" t="s">
        <v>179</v>
      </c>
      <c r="Y126" s="110" t="s">
        <v>180</v>
      </c>
      <c r="Z126" s="110" t="s">
        <v>181</v>
      </c>
      <c r="AA126" s="111" t="s">
        <v>182</v>
      </c>
    </row>
    <row r="127" spans="2:63" s="1" customFormat="1" ht="29.25" customHeight="1">
      <c r="B127" s="49"/>
      <c r="C127" s="113" t="s">
        <v>141</v>
      </c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213">
        <f>BK127</f>
        <v>0</v>
      </c>
      <c r="O127" s="214"/>
      <c r="P127" s="214"/>
      <c r="Q127" s="214"/>
      <c r="R127" s="51"/>
      <c r="T127" s="112"/>
      <c r="U127" s="70"/>
      <c r="V127" s="70"/>
      <c r="W127" s="215">
        <f>W128+W203</f>
        <v>0</v>
      </c>
      <c r="X127" s="70"/>
      <c r="Y127" s="215">
        <f>Y128+Y203</f>
        <v>0.22432000000000002</v>
      </c>
      <c r="Z127" s="70"/>
      <c r="AA127" s="216">
        <f>AA128+AA203</f>
        <v>0</v>
      </c>
      <c r="AT127" s="25" t="s">
        <v>84</v>
      </c>
      <c r="AU127" s="25" t="s">
        <v>146</v>
      </c>
      <c r="BK127" s="217">
        <f>BK128+BK203</f>
        <v>0</v>
      </c>
    </row>
    <row r="128" spans="2:63" s="10" customFormat="1" ht="37.4" customHeight="1">
      <c r="B128" s="218"/>
      <c r="C128" s="219"/>
      <c r="D128" s="220" t="s">
        <v>152</v>
      </c>
      <c r="E128" s="220"/>
      <c r="F128" s="220"/>
      <c r="G128" s="220"/>
      <c r="H128" s="220"/>
      <c r="I128" s="220"/>
      <c r="J128" s="220"/>
      <c r="K128" s="220"/>
      <c r="L128" s="220"/>
      <c r="M128" s="220"/>
      <c r="N128" s="197">
        <f>BK128</f>
        <v>0</v>
      </c>
      <c r="O128" s="191"/>
      <c r="P128" s="191"/>
      <c r="Q128" s="191"/>
      <c r="R128" s="221"/>
      <c r="T128" s="222"/>
      <c r="U128" s="219"/>
      <c r="V128" s="219"/>
      <c r="W128" s="223">
        <f>W129+W141+W160+W187+W190+W197</f>
        <v>0</v>
      </c>
      <c r="X128" s="219"/>
      <c r="Y128" s="223">
        <f>Y129+Y141+Y160+Y187+Y190+Y197</f>
        <v>0.22432000000000002</v>
      </c>
      <c r="Z128" s="219"/>
      <c r="AA128" s="224">
        <f>AA129+AA141+AA160+AA187+AA190+AA197</f>
        <v>0</v>
      </c>
      <c r="AR128" s="225" t="s">
        <v>95</v>
      </c>
      <c r="AT128" s="226" t="s">
        <v>84</v>
      </c>
      <c r="AU128" s="226" t="s">
        <v>85</v>
      </c>
      <c r="AY128" s="225" t="s">
        <v>183</v>
      </c>
      <c r="BK128" s="227">
        <f>BK129+BK141+BK160+BK187+BK190+BK197</f>
        <v>0</v>
      </c>
    </row>
    <row r="129" spans="2:63" s="10" customFormat="1" ht="19.9" customHeight="1">
      <c r="B129" s="218"/>
      <c r="C129" s="219"/>
      <c r="D129" s="228" t="s">
        <v>1165</v>
      </c>
      <c r="E129" s="228"/>
      <c r="F129" s="228"/>
      <c r="G129" s="228"/>
      <c r="H129" s="228"/>
      <c r="I129" s="228"/>
      <c r="J129" s="228"/>
      <c r="K129" s="228"/>
      <c r="L129" s="228"/>
      <c r="M129" s="228"/>
      <c r="N129" s="229">
        <f>BK129</f>
        <v>0</v>
      </c>
      <c r="O129" s="230"/>
      <c r="P129" s="230"/>
      <c r="Q129" s="230"/>
      <c r="R129" s="221"/>
      <c r="T129" s="222"/>
      <c r="U129" s="219"/>
      <c r="V129" s="219"/>
      <c r="W129" s="223">
        <f>SUM(W130:W140)</f>
        <v>0</v>
      </c>
      <c r="X129" s="219"/>
      <c r="Y129" s="223">
        <f>SUM(Y130:Y140)</f>
        <v>0.00725</v>
      </c>
      <c r="Z129" s="219"/>
      <c r="AA129" s="224">
        <f>SUM(AA130:AA140)</f>
        <v>0</v>
      </c>
      <c r="AR129" s="225" t="s">
        <v>95</v>
      </c>
      <c r="AT129" s="226" t="s">
        <v>84</v>
      </c>
      <c r="AU129" s="226" t="s">
        <v>25</v>
      </c>
      <c r="AY129" s="225" t="s">
        <v>183</v>
      </c>
      <c r="BK129" s="227">
        <f>SUM(BK130:BK140)</f>
        <v>0</v>
      </c>
    </row>
    <row r="130" spans="2:65" s="1" customFormat="1" ht="25.5" customHeight="1">
      <c r="B130" s="49"/>
      <c r="C130" s="231" t="s">
        <v>25</v>
      </c>
      <c r="D130" s="231" t="s">
        <v>184</v>
      </c>
      <c r="E130" s="232" t="s">
        <v>1171</v>
      </c>
      <c r="F130" s="233" t="s">
        <v>1172</v>
      </c>
      <c r="G130" s="233"/>
      <c r="H130" s="233"/>
      <c r="I130" s="233"/>
      <c r="J130" s="234" t="s">
        <v>354</v>
      </c>
      <c r="K130" s="235">
        <v>1</v>
      </c>
      <c r="L130" s="236">
        <v>0</v>
      </c>
      <c r="M130" s="237"/>
      <c r="N130" s="238">
        <f>ROUND(L130*K130,2)</f>
        <v>0</v>
      </c>
      <c r="O130" s="238"/>
      <c r="P130" s="238"/>
      <c r="Q130" s="238"/>
      <c r="R130" s="51"/>
      <c r="T130" s="239" t="s">
        <v>23</v>
      </c>
      <c r="U130" s="59" t="s">
        <v>50</v>
      </c>
      <c r="V130" s="50"/>
      <c r="W130" s="240">
        <f>V130*K130</f>
        <v>0</v>
      </c>
      <c r="X130" s="240">
        <v>0.00018</v>
      </c>
      <c r="Y130" s="240">
        <f>X130*K130</f>
        <v>0.00018</v>
      </c>
      <c r="Z130" s="240">
        <v>0</v>
      </c>
      <c r="AA130" s="241">
        <f>Z130*K130</f>
        <v>0</v>
      </c>
      <c r="AR130" s="25" t="s">
        <v>265</v>
      </c>
      <c r="AT130" s="25" t="s">
        <v>184</v>
      </c>
      <c r="AU130" s="25" t="s">
        <v>95</v>
      </c>
      <c r="AY130" s="25" t="s">
        <v>183</v>
      </c>
      <c r="BE130" s="156">
        <f>IF(U130="základní",N130,0)</f>
        <v>0</v>
      </c>
      <c r="BF130" s="156">
        <f>IF(U130="snížená",N130,0)</f>
        <v>0</v>
      </c>
      <c r="BG130" s="156">
        <f>IF(U130="zákl. přenesená",N130,0)</f>
        <v>0</v>
      </c>
      <c r="BH130" s="156">
        <f>IF(U130="sníž. přenesená",N130,0)</f>
        <v>0</v>
      </c>
      <c r="BI130" s="156">
        <f>IF(U130="nulová",N130,0)</f>
        <v>0</v>
      </c>
      <c r="BJ130" s="25" t="s">
        <v>25</v>
      </c>
      <c r="BK130" s="156">
        <f>ROUND(L130*K130,2)</f>
        <v>0</v>
      </c>
      <c r="BL130" s="25" t="s">
        <v>265</v>
      </c>
      <c r="BM130" s="25" t="s">
        <v>1173</v>
      </c>
    </row>
    <row r="131" spans="2:47" s="1" customFormat="1" ht="36" customHeight="1">
      <c r="B131" s="49"/>
      <c r="C131" s="50"/>
      <c r="D131" s="50"/>
      <c r="E131" s="50"/>
      <c r="F131" s="293" t="s">
        <v>1174</v>
      </c>
      <c r="G131" s="70"/>
      <c r="H131" s="70"/>
      <c r="I131" s="70"/>
      <c r="J131" s="50"/>
      <c r="K131" s="50"/>
      <c r="L131" s="50"/>
      <c r="M131" s="50"/>
      <c r="N131" s="50"/>
      <c r="O131" s="50"/>
      <c r="P131" s="50"/>
      <c r="Q131" s="50"/>
      <c r="R131" s="51"/>
      <c r="T131" s="202"/>
      <c r="U131" s="50"/>
      <c r="V131" s="50"/>
      <c r="W131" s="50"/>
      <c r="X131" s="50"/>
      <c r="Y131" s="50"/>
      <c r="Z131" s="50"/>
      <c r="AA131" s="103"/>
      <c r="AT131" s="25" t="s">
        <v>664</v>
      </c>
      <c r="AU131" s="25" t="s">
        <v>95</v>
      </c>
    </row>
    <row r="132" spans="2:65" s="1" customFormat="1" ht="25.5" customHeight="1">
      <c r="B132" s="49"/>
      <c r="C132" s="231" t="s">
        <v>95</v>
      </c>
      <c r="D132" s="231" t="s">
        <v>184</v>
      </c>
      <c r="E132" s="232" t="s">
        <v>1175</v>
      </c>
      <c r="F132" s="233" t="s">
        <v>1176</v>
      </c>
      <c r="G132" s="233"/>
      <c r="H132" s="233"/>
      <c r="I132" s="233"/>
      <c r="J132" s="234" t="s">
        <v>262</v>
      </c>
      <c r="K132" s="235">
        <v>3</v>
      </c>
      <c r="L132" s="236">
        <v>0</v>
      </c>
      <c r="M132" s="237"/>
      <c r="N132" s="238">
        <f>ROUND(L132*K132,2)</f>
        <v>0</v>
      </c>
      <c r="O132" s="238"/>
      <c r="P132" s="238"/>
      <c r="Q132" s="238"/>
      <c r="R132" s="51"/>
      <c r="T132" s="239" t="s">
        <v>23</v>
      </c>
      <c r="U132" s="59" t="s">
        <v>50</v>
      </c>
      <c r="V132" s="50"/>
      <c r="W132" s="240">
        <f>V132*K132</f>
        <v>0</v>
      </c>
      <c r="X132" s="240">
        <v>0.00056</v>
      </c>
      <c r="Y132" s="240">
        <f>X132*K132</f>
        <v>0.0016799999999999999</v>
      </c>
      <c r="Z132" s="240">
        <v>0</v>
      </c>
      <c r="AA132" s="241">
        <f>Z132*K132</f>
        <v>0</v>
      </c>
      <c r="AR132" s="25" t="s">
        <v>265</v>
      </c>
      <c r="AT132" s="25" t="s">
        <v>184</v>
      </c>
      <c r="AU132" s="25" t="s">
        <v>95</v>
      </c>
      <c r="AY132" s="25" t="s">
        <v>183</v>
      </c>
      <c r="BE132" s="156">
        <f>IF(U132="základní",N132,0)</f>
        <v>0</v>
      </c>
      <c r="BF132" s="156">
        <f>IF(U132="snížená",N132,0)</f>
        <v>0</v>
      </c>
      <c r="BG132" s="156">
        <f>IF(U132="zákl. přenesená",N132,0)</f>
        <v>0</v>
      </c>
      <c r="BH132" s="156">
        <f>IF(U132="sníž. přenesená",N132,0)</f>
        <v>0</v>
      </c>
      <c r="BI132" s="156">
        <f>IF(U132="nulová",N132,0)</f>
        <v>0</v>
      </c>
      <c r="BJ132" s="25" t="s">
        <v>25</v>
      </c>
      <c r="BK132" s="156">
        <f>ROUND(L132*K132,2)</f>
        <v>0</v>
      </c>
      <c r="BL132" s="25" t="s">
        <v>265</v>
      </c>
      <c r="BM132" s="25" t="s">
        <v>1177</v>
      </c>
    </row>
    <row r="133" spans="2:65" s="1" customFormat="1" ht="25.5" customHeight="1">
      <c r="B133" s="49"/>
      <c r="C133" s="231" t="s">
        <v>102</v>
      </c>
      <c r="D133" s="231" t="s">
        <v>184</v>
      </c>
      <c r="E133" s="232" t="s">
        <v>1178</v>
      </c>
      <c r="F133" s="233" t="s">
        <v>1179</v>
      </c>
      <c r="G133" s="233"/>
      <c r="H133" s="233"/>
      <c r="I133" s="233"/>
      <c r="J133" s="234" t="s">
        <v>262</v>
      </c>
      <c r="K133" s="235">
        <v>3.5</v>
      </c>
      <c r="L133" s="236">
        <v>0</v>
      </c>
      <c r="M133" s="237"/>
      <c r="N133" s="238">
        <f>ROUND(L133*K133,2)</f>
        <v>0</v>
      </c>
      <c r="O133" s="238"/>
      <c r="P133" s="238"/>
      <c r="Q133" s="238"/>
      <c r="R133" s="51"/>
      <c r="T133" s="239" t="s">
        <v>23</v>
      </c>
      <c r="U133" s="59" t="s">
        <v>50</v>
      </c>
      <c r="V133" s="50"/>
      <c r="W133" s="240">
        <f>V133*K133</f>
        <v>0</v>
      </c>
      <c r="X133" s="240">
        <v>0.00109</v>
      </c>
      <c r="Y133" s="240">
        <f>X133*K133</f>
        <v>0.0038150000000000002</v>
      </c>
      <c r="Z133" s="240">
        <v>0</v>
      </c>
      <c r="AA133" s="241">
        <f>Z133*K133</f>
        <v>0</v>
      </c>
      <c r="AR133" s="25" t="s">
        <v>265</v>
      </c>
      <c r="AT133" s="25" t="s">
        <v>184</v>
      </c>
      <c r="AU133" s="25" t="s">
        <v>95</v>
      </c>
      <c r="AY133" s="25" t="s">
        <v>183</v>
      </c>
      <c r="BE133" s="156">
        <f>IF(U133="základní",N133,0)</f>
        <v>0</v>
      </c>
      <c r="BF133" s="156">
        <f>IF(U133="snížená",N133,0)</f>
        <v>0</v>
      </c>
      <c r="BG133" s="156">
        <f>IF(U133="zákl. přenesená",N133,0)</f>
        <v>0</v>
      </c>
      <c r="BH133" s="156">
        <f>IF(U133="sníž. přenesená",N133,0)</f>
        <v>0</v>
      </c>
      <c r="BI133" s="156">
        <f>IF(U133="nulová",N133,0)</f>
        <v>0</v>
      </c>
      <c r="BJ133" s="25" t="s">
        <v>25</v>
      </c>
      <c r="BK133" s="156">
        <f>ROUND(L133*K133,2)</f>
        <v>0</v>
      </c>
      <c r="BL133" s="25" t="s">
        <v>265</v>
      </c>
      <c r="BM133" s="25" t="s">
        <v>1180</v>
      </c>
    </row>
    <row r="134" spans="2:65" s="1" customFormat="1" ht="25.5" customHeight="1">
      <c r="B134" s="49"/>
      <c r="C134" s="231" t="s">
        <v>188</v>
      </c>
      <c r="D134" s="231" t="s">
        <v>184</v>
      </c>
      <c r="E134" s="232" t="s">
        <v>1181</v>
      </c>
      <c r="F134" s="233" t="s">
        <v>1182</v>
      </c>
      <c r="G134" s="233"/>
      <c r="H134" s="233"/>
      <c r="I134" s="233"/>
      <c r="J134" s="234" t="s">
        <v>262</v>
      </c>
      <c r="K134" s="235">
        <v>4.5</v>
      </c>
      <c r="L134" s="236">
        <v>0</v>
      </c>
      <c r="M134" s="237"/>
      <c r="N134" s="238">
        <f>ROUND(L134*K134,2)</f>
        <v>0</v>
      </c>
      <c r="O134" s="238"/>
      <c r="P134" s="238"/>
      <c r="Q134" s="238"/>
      <c r="R134" s="51"/>
      <c r="T134" s="239" t="s">
        <v>23</v>
      </c>
      <c r="U134" s="59" t="s">
        <v>50</v>
      </c>
      <c r="V134" s="50"/>
      <c r="W134" s="240">
        <f>V134*K134</f>
        <v>0</v>
      </c>
      <c r="X134" s="240">
        <v>0.00035</v>
      </c>
      <c r="Y134" s="240">
        <f>X134*K134</f>
        <v>0.001575</v>
      </c>
      <c r="Z134" s="240">
        <v>0</v>
      </c>
      <c r="AA134" s="241">
        <f>Z134*K134</f>
        <v>0</v>
      </c>
      <c r="AR134" s="25" t="s">
        <v>265</v>
      </c>
      <c r="AT134" s="25" t="s">
        <v>184</v>
      </c>
      <c r="AU134" s="25" t="s">
        <v>95</v>
      </c>
      <c r="AY134" s="25" t="s">
        <v>183</v>
      </c>
      <c r="BE134" s="156">
        <f>IF(U134="základní",N134,0)</f>
        <v>0</v>
      </c>
      <c r="BF134" s="156">
        <f>IF(U134="snížená",N134,0)</f>
        <v>0</v>
      </c>
      <c r="BG134" s="156">
        <f>IF(U134="zákl. přenesená",N134,0)</f>
        <v>0</v>
      </c>
      <c r="BH134" s="156">
        <f>IF(U134="sníž. přenesená",N134,0)</f>
        <v>0</v>
      </c>
      <c r="BI134" s="156">
        <f>IF(U134="nulová",N134,0)</f>
        <v>0</v>
      </c>
      <c r="BJ134" s="25" t="s">
        <v>25</v>
      </c>
      <c r="BK134" s="156">
        <f>ROUND(L134*K134,2)</f>
        <v>0</v>
      </c>
      <c r="BL134" s="25" t="s">
        <v>265</v>
      </c>
      <c r="BM134" s="25" t="s">
        <v>1183</v>
      </c>
    </row>
    <row r="135" spans="2:65" s="1" customFormat="1" ht="25.5" customHeight="1">
      <c r="B135" s="49"/>
      <c r="C135" s="231" t="s">
        <v>206</v>
      </c>
      <c r="D135" s="231" t="s">
        <v>184</v>
      </c>
      <c r="E135" s="232" t="s">
        <v>1184</v>
      </c>
      <c r="F135" s="233" t="s">
        <v>1185</v>
      </c>
      <c r="G135" s="233"/>
      <c r="H135" s="233"/>
      <c r="I135" s="233"/>
      <c r="J135" s="234" t="s">
        <v>354</v>
      </c>
      <c r="K135" s="235">
        <v>1</v>
      </c>
      <c r="L135" s="236">
        <v>0</v>
      </c>
      <c r="M135" s="237"/>
      <c r="N135" s="238">
        <f>ROUND(L135*K135,2)</f>
        <v>0</v>
      </c>
      <c r="O135" s="238"/>
      <c r="P135" s="238"/>
      <c r="Q135" s="238"/>
      <c r="R135" s="51"/>
      <c r="T135" s="239" t="s">
        <v>23</v>
      </c>
      <c r="U135" s="59" t="s">
        <v>50</v>
      </c>
      <c r="V135" s="50"/>
      <c r="W135" s="240">
        <f>V135*K135</f>
        <v>0</v>
      </c>
      <c r="X135" s="240">
        <v>0</v>
      </c>
      <c r="Y135" s="240">
        <f>X135*K135</f>
        <v>0</v>
      </c>
      <c r="Z135" s="240">
        <v>0</v>
      </c>
      <c r="AA135" s="241">
        <f>Z135*K135</f>
        <v>0</v>
      </c>
      <c r="AR135" s="25" t="s">
        <v>265</v>
      </c>
      <c r="AT135" s="25" t="s">
        <v>184</v>
      </c>
      <c r="AU135" s="25" t="s">
        <v>95</v>
      </c>
      <c r="AY135" s="25" t="s">
        <v>183</v>
      </c>
      <c r="BE135" s="156">
        <f>IF(U135="základní",N135,0)</f>
        <v>0</v>
      </c>
      <c r="BF135" s="156">
        <f>IF(U135="snížená",N135,0)</f>
        <v>0</v>
      </c>
      <c r="BG135" s="156">
        <f>IF(U135="zákl. přenesená",N135,0)</f>
        <v>0</v>
      </c>
      <c r="BH135" s="156">
        <f>IF(U135="sníž. přenesená",N135,0)</f>
        <v>0</v>
      </c>
      <c r="BI135" s="156">
        <f>IF(U135="nulová",N135,0)</f>
        <v>0</v>
      </c>
      <c r="BJ135" s="25" t="s">
        <v>25</v>
      </c>
      <c r="BK135" s="156">
        <f>ROUND(L135*K135,2)</f>
        <v>0</v>
      </c>
      <c r="BL135" s="25" t="s">
        <v>265</v>
      </c>
      <c r="BM135" s="25" t="s">
        <v>1186</v>
      </c>
    </row>
    <row r="136" spans="2:65" s="1" customFormat="1" ht="25.5" customHeight="1">
      <c r="B136" s="49"/>
      <c r="C136" s="231" t="s">
        <v>212</v>
      </c>
      <c r="D136" s="231" t="s">
        <v>184</v>
      </c>
      <c r="E136" s="232" t="s">
        <v>1187</v>
      </c>
      <c r="F136" s="233" t="s">
        <v>1188</v>
      </c>
      <c r="G136" s="233"/>
      <c r="H136" s="233"/>
      <c r="I136" s="233"/>
      <c r="J136" s="234" t="s">
        <v>354</v>
      </c>
      <c r="K136" s="235">
        <v>1</v>
      </c>
      <c r="L136" s="236">
        <v>0</v>
      </c>
      <c r="M136" s="237"/>
      <c r="N136" s="238">
        <f>ROUND(L136*K136,2)</f>
        <v>0</v>
      </c>
      <c r="O136" s="238"/>
      <c r="P136" s="238"/>
      <c r="Q136" s="238"/>
      <c r="R136" s="51"/>
      <c r="T136" s="239" t="s">
        <v>23</v>
      </c>
      <c r="U136" s="59" t="s">
        <v>50</v>
      </c>
      <c r="V136" s="50"/>
      <c r="W136" s="240">
        <f>V136*K136</f>
        <v>0</v>
      </c>
      <c r="X136" s="240">
        <v>0</v>
      </c>
      <c r="Y136" s="240">
        <f>X136*K136</f>
        <v>0</v>
      </c>
      <c r="Z136" s="240">
        <v>0</v>
      </c>
      <c r="AA136" s="241">
        <f>Z136*K136</f>
        <v>0</v>
      </c>
      <c r="AR136" s="25" t="s">
        <v>265</v>
      </c>
      <c r="AT136" s="25" t="s">
        <v>184</v>
      </c>
      <c r="AU136" s="25" t="s">
        <v>95</v>
      </c>
      <c r="AY136" s="25" t="s">
        <v>183</v>
      </c>
      <c r="BE136" s="156">
        <f>IF(U136="základní",N136,0)</f>
        <v>0</v>
      </c>
      <c r="BF136" s="156">
        <f>IF(U136="snížená",N136,0)</f>
        <v>0</v>
      </c>
      <c r="BG136" s="156">
        <f>IF(U136="zákl. přenesená",N136,0)</f>
        <v>0</v>
      </c>
      <c r="BH136" s="156">
        <f>IF(U136="sníž. přenesená",N136,0)</f>
        <v>0</v>
      </c>
      <c r="BI136" s="156">
        <f>IF(U136="nulová",N136,0)</f>
        <v>0</v>
      </c>
      <c r="BJ136" s="25" t="s">
        <v>25</v>
      </c>
      <c r="BK136" s="156">
        <f>ROUND(L136*K136,2)</f>
        <v>0</v>
      </c>
      <c r="BL136" s="25" t="s">
        <v>265</v>
      </c>
      <c r="BM136" s="25" t="s">
        <v>1189</v>
      </c>
    </row>
    <row r="137" spans="2:65" s="1" customFormat="1" ht="25.5" customHeight="1">
      <c r="B137" s="49"/>
      <c r="C137" s="231" t="s">
        <v>219</v>
      </c>
      <c r="D137" s="231" t="s">
        <v>184</v>
      </c>
      <c r="E137" s="232" t="s">
        <v>1190</v>
      </c>
      <c r="F137" s="233" t="s">
        <v>1191</v>
      </c>
      <c r="G137" s="233"/>
      <c r="H137" s="233"/>
      <c r="I137" s="233"/>
      <c r="J137" s="234" t="s">
        <v>354</v>
      </c>
      <c r="K137" s="235">
        <v>1</v>
      </c>
      <c r="L137" s="236">
        <v>0</v>
      </c>
      <c r="M137" s="237"/>
      <c r="N137" s="238">
        <f>ROUND(L137*K137,2)</f>
        <v>0</v>
      </c>
      <c r="O137" s="238"/>
      <c r="P137" s="238"/>
      <c r="Q137" s="238"/>
      <c r="R137" s="51"/>
      <c r="T137" s="239" t="s">
        <v>23</v>
      </c>
      <c r="U137" s="59" t="s">
        <v>50</v>
      </c>
      <c r="V137" s="50"/>
      <c r="W137" s="240">
        <f>V137*K137</f>
        <v>0</v>
      </c>
      <c r="X137" s="240">
        <v>0</v>
      </c>
      <c r="Y137" s="240">
        <f>X137*K137</f>
        <v>0</v>
      </c>
      <c r="Z137" s="240">
        <v>0</v>
      </c>
      <c r="AA137" s="241">
        <f>Z137*K137</f>
        <v>0</v>
      </c>
      <c r="AR137" s="25" t="s">
        <v>265</v>
      </c>
      <c r="AT137" s="25" t="s">
        <v>184</v>
      </c>
      <c r="AU137" s="25" t="s">
        <v>95</v>
      </c>
      <c r="AY137" s="25" t="s">
        <v>183</v>
      </c>
      <c r="BE137" s="156">
        <f>IF(U137="základní",N137,0)</f>
        <v>0</v>
      </c>
      <c r="BF137" s="156">
        <f>IF(U137="snížená",N137,0)</f>
        <v>0</v>
      </c>
      <c r="BG137" s="156">
        <f>IF(U137="zákl. přenesená",N137,0)</f>
        <v>0</v>
      </c>
      <c r="BH137" s="156">
        <f>IF(U137="sníž. přenesená",N137,0)</f>
        <v>0</v>
      </c>
      <c r="BI137" s="156">
        <f>IF(U137="nulová",N137,0)</f>
        <v>0</v>
      </c>
      <c r="BJ137" s="25" t="s">
        <v>25</v>
      </c>
      <c r="BK137" s="156">
        <f>ROUND(L137*K137,2)</f>
        <v>0</v>
      </c>
      <c r="BL137" s="25" t="s">
        <v>265</v>
      </c>
      <c r="BM137" s="25" t="s">
        <v>1192</v>
      </c>
    </row>
    <row r="138" spans="2:51" s="11" customFormat="1" ht="16.5" customHeight="1">
      <c r="B138" s="242"/>
      <c r="C138" s="243"/>
      <c r="D138" s="243"/>
      <c r="E138" s="244" t="s">
        <v>23</v>
      </c>
      <c r="F138" s="245" t="s">
        <v>1193</v>
      </c>
      <c r="G138" s="246"/>
      <c r="H138" s="246"/>
      <c r="I138" s="246"/>
      <c r="J138" s="243"/>
      <c r="K138" s="247">
        <v>1</v>
      </c>
      <c r="L138" s="243"/>
      <c r="M138" s="243"/>
      <c r="N138" s="243"/>
      <c r="O138" s="243"/>
      <c r="P138" s="243"/>
      <c r="Q138" s="243"/>
      <c r="R138" s="248"/>
      <c r="T138" s="249"/>
      <c r="U138" s="243"/>
      <c r="V138" s="243"/>
      <c r="W138" s="243"/>
      <c r="X138" s="243"/>
      <c r="Y138" s="243"/>
      <c r="Z138" s="243"/>
      <c r="AA138" s="250"/>
      <c r="AT138" s="251" t="s">
        <v>191</v>
      </c>
      <c r="AU138" s="251" t="s">
        <v>95</v>
      </c>
      <c r="AV138" s="11" t="s">
        <v>95</v>
      </c>
      <c r="AW138" s="11" t="s">
        <v>41</v>
      </c>
      <c r="AX138" s="11" t="s">
        <v>25</v>
      </c>
      <c r="AY138" s="251" t="s">
        <v>183</v>
      </c>
    </row>
    <row r="139" spans="2:65" s="1" customFormat="1" ht="25.5" customHeight="1">
      <c r="B139" s="49"/>
      <c r="C139" s="231" t="s">
        <v>224</v>
      </c>
      <c r="D139" s="231" t="s">
        <v>184</v>
      </c>
      <c r="E139" s="232" t="s">
        <v>1194</v>
      </c>
      <c r="F139" s="233" t="s">
        <v>1195</v>
      </c>
      <c r="G139" s="233"/>
      <c r="H139" s="233"/>
      <c r="I139" s="233"/>
      <c r="J139" s="234" t="s">
        <v>262</v>
      </c>
      <c r="K139" s="235">
        <v>11</v>
      </c>
      <c r="L139" s="236">
        <v>0</v>
      </c>
      <c r="M139" s="237"/>
      <c r="N139" s="238">
        <f>ROUND(L139*K139,2)</f>
        <v>0</v>
      </c>
      <c r="O139" s="238"/>
      <c r="P139" s="238"/>
      <c r="Q139" s="238"/>
      <c r="R139" s="51"/>
      <c r="T139" s="239" t="s">
        <v>23</v>
      </c>
      <c r="U139" s="59" t="s">
        <v>50</v>
      </c>
      <c r="V139" s="50"/>
      <c r="W139" s="240">
        <f>V139*K139</f>
        <v>0</v>
      </c>
      <c r="X139" s="240">
        <v>0</v>
      </c>
      <c r="Y139" s="240">
        <f>X139*K139</f>
        <v>0</v>
      </c>
      <c r="Z139" s="240">
        <v>0</v>
      </c>
      <c r="AA139" s="241">
        <f>Z139*K139</f>
        <v>0</v>
      </c>
      <c r="AR139" s="25" t="s">
        <v>265</v>
      </c>
      <c r="AT139" s="25" t="s">
        <v>184</v>
      </c>
      <c r="AU139" s="25" t="s">
        <v>95</v>
      </c>
      <c r="AY139" s="25" t="s">
        <v>183</v>
      </c>
      <c r="BE139" s="156">
        <f>IF(U139="základní",N139,0)</f>
        <v>0</v>
      </c>
      <c r="BF139" s="156">
        <f>IF(U139="snížená",N139,0)</f>
        <v>0</v>
      </c>
      <c r="BG139" s="156">
        <f>IF(U139="zákl. přenesená",N139,0)</f>
        <v>0</v>
      </c>
      <c r="BH139" s="156">
        <f>IF(U139="sníž. přenesená",N139,0)</f>
        <v>0</v>
      </c>
      <c r="BI139" s="156">
        <f>IF(U139="nulová",N139,0)</f>
        <v>0</v>
      </c>
      <c r="BJ139" s="25" t="s">
        <v>25</v>
      </c>
      <c r="BK139" s="156">
        <f>ROUND(L139*K139,2)</f>
        <v>0</v>
      </c>
      <c r="BL139" s="25" t="s">
        <v>265</v>
      </c>
      <c r="BM139" s="25" t="s">
        <v>1196</v>
      </c>
    </row>
    <row r="140" spans="2:65" s="1" customFormat="1" ht="25.5" customHeight="1">
      <c r="B140" s="49"/>
      <c r="C140" s="231" t="s">
        <v>228</v>
      </c>
      <c r="D140" s="231" t="s">
        <v>184</v>
      </c>
      <c r="E140" s="232" t="s">
        <v>1197</v>
      </c>
      <c r="F140" s="233" t="s">
        <v>1198</v>
      </c>
      <c r="G140" s="233"/>
      <c r="H140" s="233"/>
      <c r="I140" s="233"/>
      <c r="J140" s="234" t="s">
        <v>673</v>
      </c>
      <c r="K140" s="294">
        <v>0</v>
      </c>
      <c r="L140" s="236">
        <v>0</v>
      </c>
      <c r="M140" s="237"/>
      <c r="N140" s="238">
        <f>ROUND(L140*K140,2)</f>
        <v>0</v>
      </c>
      <c r="O140" s="238"/>
      <c r="P140" s="238"/>
      <c r="Q140" s="238"/>
      <c r="R140" s="51"/>
      <c r="T140" s="239" t="s">
        <v>23</v>
      </c>
      <c r="U140" s="59" t="s">
        <v>50</v>
      </c>
      <c r="V140" s="50"/>
      <c r="W140" s="240">
        <f>V140*K140</f>
        <v>0</v>
      </c>
      <c r="X140" s="240">
        <v>0</v>
      </c>
      <c r="Y140" s="240">
        <f>X140*K140</f>
        <v>0</v>
      </c>
      <c r="Z140" s="240">
        <v>0</v>
      </c>
      <c r="AA140" s="241">
        <f>Z140*K140</f>
        <v>0</v>
      </c>
      <c r="AR140" s="25" t="s">
        <v>265</v>
      </c>
      <c r="AT140" s="25" t="s">
        <v>184</v>
      </c>
      <c r="AU140" s="25" t="s">
        <v>95</v>
      </c>
      <c r="AY140" s="25" t="s">
        <v>183</v>
      </c>
      <c r="BE140" s="156">
        <f>IF(U140="základní",N140,0)</f>
        <v>0</v>
      </c>
      <c r="BF140" s="156">
        <f>IF(U140="snížená",N140,0)</f>
        <v>0</v>
      </c>
      <c r="BG140" s="156">
        <f>IF(U140="zákl. přenesená",N140,0)</f>
        <v>0</v>
      </c>
      <c r="BH140" s="156">
        <f>IF(U140="sníž. přenesená",N140,0)</f>
        <v>0</v>
      </c>
      <c r="BI140" s="156">
        <f>IF(U140="nulová",N140,0)</f>
        <v>0</v>
      </c>
      <c r="BJ140" s="25" t="s">
        <v>25</v>
      </c>
      <c r="BK140" s="156">
        <f>ROUND(L140*K140,2)</f>
        <v>0</v>
      </c>
      <c r="BL140" s="25" t="s">
        <v>265</v>
      </c>
      <c r="BM140" s="25" t="s">
        <v>1199</v>
      </c>
    </row>
    <row r="141" spans="2:63" s="10" customFormat="1" ht="29.85" customHeight="1">
      <c r="B141" s="218"/>
      <c r="C141" s="219"/>
      <c r="D141" s="228" t="s">
        <v>1166</v>
      </c>
      <c r="E141" s="228"/>
      <c r="F141" s="228"/>
      <c r="G141" s="228"/>
      <c r="H141" s="228"/>
      <c r="I141" s="228"/>
      <c r="J141" s="228"/>
      <c r="K141" s="228"/>
      <c r="L141" s="228"/>
      <c r="M141" s="228"/>
      <c r="N141" s="271">
        <f>BK141</f>
        <v>0</v>
      </c>
      <c r="O141" s="272"/>
      <c r="P141" s="272"/>
      <c r="Q141" s="272"/>
      <c r="R141" s="221"/>
      <c r="T141" s="222"/>
      <c r="U141" s="219"/>
      <c r="V141" s="219"/>
      <c r="W141" s="223">
        <f>SUM(W142:W159)</f>
        <v>0</v>
      </c>
      <c r="X141" s="219"/>
      <c r="Y141" s="223">
        <f>SUM(Y142:Y159)</f>
        <v>0.019420000000000003</v>
      </c>
      <c r="Z141" s="219"/>
      <c r="AA141" s="224">
        <f>SUM(AA142:AA159)</f>
        <v>0</v>
      </c>
      <c r="AR141" s="225" t="s">
        <v>95</v>
      </c>
      <c r="AT141" s="226" t="s">
        <v>84</v>
      </c>
      <c r="AU141" s="226" t="s">
        <v>25</v>
      </c>
      <c r="AY141" s="225" t="s">
        <v>183</v>
      </c>
      <c r="BK141" s="227">
        <f>SUM(BK142:BK159)</f>
        <v>0</v>
      </c>
    </row>
    <row r="142" spans="2:65" s="1" customFormat="1" ht="25.5" customHeight="1">
      <c r="B142" s="49"/>
      <c r="C142" s="231" t="s">
        <v>30</v>
      </c>
      <c r="D142" s="231" t="s">
        <v>184</v>
      </c>
      <c r="E142" s="232" t="s">
        <v>1200</v>
      </c>
      <c r="F142" s="233" t="s">
        <v>1201</v>
      </c>
      <c r="G142" s="233"/>
      <c r="H142" s="233"/>
      <c r="I142" s="233"/>
      <c r="J142" s="234" t="s">
        <v>262</v>
      </c>
      <c r="K142" s="235">
        <v>13.5</v>
      </c>
      <c r="L142" s="236">
        <v>0</v>
      </c>
      <c r="M142" s="237"/>
      <c r="N142" s="238">
        <f>ROUND(L142*K142,2)</f>
        <v>0</v>
      </c>
      <c r="O142" s="238"/>
      <c r="P142" s="238"/>
      <c r="Q142" s="238"/>
      <c r="R142" s="51"/>
      <c r="T142" s="239" t="s">
        <v>23</v>
      </c>
      <c r="U142" s="59" t="s">
        <v>50</v>
      </c>
      <c r="V142" s="50"/>
      <c r="W142" s="240">
        <f>V142*K142</f>
        <v>0</v>
      </c>
      <c r="X142" s="240">
        <v>0.0007</v>
      </c>
      <c r="Y142" s="240">
        <f>X142*K142</f>
        <v>0.00945</v>
      </c>
      <c r="Z142" s="240">
        <v>0</v>
      </c>
      <c r="AA142" s="241">
        <f>Z142*K142</f>
        <v>0</v>
      </c>
      <c r="AR142" s="25" t="s">
        <v>265</v>
      </c>
      <c r="AT142" s="25" t="s">
        <v>184</v>
      </c>
      <c r="AU142" s="25" t="s">
        <v>95</v>
      </c>
      <c r="AY142" s="25" t="s">
        <v>183</v>
      </c>
      <c r="BE142" s="156">
        <f>IF(U142="základní",N142,0)</f>
        <v>0</v>
      </c>
      <c r="BF142" s="156">
        <f>IF(U142="snížená",N142,0)</f>
        <v>0</v>
      </c>
      <c r="BG142" s="156">
        <f>IF(U142="zákl. přenesená",N142,0)</f>
        <v>0</v>
      </c>
      <c r="BH142" s="156">
        <f>IF(U142="sníž. přenesená",N142,0)</f>
        <v>0</v>
      </c>
      <c r="BI142" s="156">
        <f>IF(U142="nulová",N142,0)</f>
        <v>0</v>
      </c>
      <c r="BJ142" s="25" t="s">
        <v>25</v>
      </c>
      <c r="BK142" s="156">
        <f>ROUND(L142*K142,2)</f>
        <v>0</v>
      </c>
      <c r="BL142" s="25" t="s">
        <v>265</v>
      </c>
      <c r="BM142" s="25" t="s">
        <v>1202</v>
      </c>
    </row>
    <row r="143" spans="2:51" s="12" customFormat="1" ht="16.5" customHeight="1">
      <c r="B143" s="252"/>
      <c r="C143" s="253"/>
      <c r="D143" s="253"/>
      <c r="E143" s="254" t="s">
        <v>23</v>
      </c>
      <c r="F143" s="255" t="s">
        <v>1203</v>
      </c>
      <c r="G143" s="256"/>
      <c r="H143" s="256"/>
      <c r="I143" s="256"/>
      <c r="J143" s="253"/>
      <c r="K143" s="254" t="s">
        <v>23</v>
      </c>
      <c r="L143" s="253"/>
      <c r="M143" s="253"/>
      <c r="N143" s="253"/>
      <c r="O143" s="253"/>
      <c r="P143" s="253"/>
      <c r="Q143" s="253"/>
      <c r="R143" s="257"/>
      <c r="T143" s="258"/>
      <c r="U143" s="253"/>
      <c r="V143" s="253"/>
      <c r="W143" s="253"/>
      <c r="X143" s="253"/>
      <c r="Y143" s="253"/>
      <c r="Z143" s="253"/>
      <c r="AA143" s="259"/>
      <c r="AT143" s="260" t="s">
        <v>191</v>
      </c>
      <c r="AU143" s="260" t="s">
        <v>95</v>
      </c>
      <c r="AV143" s="12" t="s">
        <v>25</v>
      </c>
      <c r="AW143" s="12" t="s">
        <v>41</v>
      </c>
      <c r="AX143" s="12" t="s">
        <v>85</v>
      </c>
      <c r="AY143" s="260" t="s">
        <v>183</v>
      </c>
    </row>
    <row r="144" spans="2:51" s="11" customFormat="1" ht="16.5" customHeight="1">
      <c r="B144" s="242"/>
      <c r="C144" s="243"/>
      <c r="D144" s="243"/>
      <c r="E144" s="244" t="s">
        <v>23</v>
      </c>
      <c r="F144" s="261" t="s">
        <v>1204</v>
      </c>
      <c r="G144" s="243"/>
      <c r="H144" s="243"/>
      <c r="I144" s="243"/>
      <c r="J144" s="243"/>
      <c r="K144" s="247">
        <v>13.5</v>
      </c>
      <c r="L144" s="243"/>
      <c r="M144" s="243"/>
      <c r="N144" s="243"/>
      <c r="O144" s="243"/>
      <c r="P144" s="243"/>
      <c r="Q144" s="243"/>
      <c r="R144" s="248"/>
      <c r="T144" s="249"/>
      <c r="U144" s="243"/>
      <c r="V144" s="243"/>
      <c r="W144" s="243"/>
      <c r="X144" s="243"/>
      <c r="Y144" s="243"/>
      <c r="Z144" s="243"/>
      <c r="AA144" s="250"/>
      <c r="AT144" s="251" t="s">
        <v>191</v>
      </c>
      <c r="AU144" s="251" t="s">
        <v>95</v>
      </c>
      <c r="AV144" s="11" t="s">
        <v>95</v>
      </c>
      <c r="AW144" s="11" t="s">
        <v>41</v>
      </c>
      <c r="AX144" s="11" t="s">
        <v>25</v>
      </c>
      <c r="AY144" s="251" t="s">
        <v>183</v>
      </c>
    </row>
    <row r="145" spans="2:65" s="1" customFormat="1" ht="25.5" customHeight="1">
      <c r="B145" s="49"/>
      <c r="C145" s="231" t="s">
        <v>237</v>
      </c>
      <c r="D145" s="231" t="s">
        <v>184</v>
      </c>
      <c r="E145" s="232" t="s">
        <v>1205</v>
      </c>
      <c r="F145" s="233" t="s">
        <v>1206</v>
      </c>
      <c r="G145" s="233"/>
      <c r="H145" s="233"/>
      <c r="I145" s="233"/>
      <c r="J145" s="234" t="s">
        <v>262</v>
      </c>
      <c r="K145" s="235">
        <v>1.5</v>
      </c>
      <c r="L145" s="236">
        <v>0</v>
      </c>
      <c r="M145" s="237"/>
      <c r="N145" s="238">
        <f>ROUND(L145*K145,2)</f>
        <v>0</v>
      </c>
      <c r="O145" s="238"/>
      <c r="P145" s="238"/>
      <c r="Q145" s="238"/>
      <c r="R145" s="51"/>
      <c r="T145" s="239" t="s">
        <v>23</v>
      </c>
      <c r="U145" s="59" t="s">
        <v>50</v>
      </c>
      <c r="V145" s="50"/>
      <c r="W145" s="240">
        <f>V145*K145</f>
        <v>0</v>
      </c>
      <c r="X145" s="240">
        <v>0.00096</v>
      </c>
      <c r="Y145" s="240">
        <f>X145*K145</f>
        <v>0.00144</v>
      </c>
      <c r="Z145" s="240">
        <v>0</v>
      </c>
      <c r="AA145" s="241">
        <f>Z145*K145</f>
        <v>0</v>
      </c>
      <c r="AR145" s="25" t="s">
        <v>265</v>
      </c>
      <c r="AT145" s="25" t="s">
        <v>184</v>
      </c>
      <c r="AU145" s="25" t="s">
        <v>95</v>
      </c>
      <c r="AY145" s="25" t="s">
        <v>183</v>
      </c>
      <c r="BE145" s="156">
        <f>IF(U145="základní",N145,0)</f>
        <v>0</v>
      </c>
      <c r="BF145" s="156">
        <f>IF(U145="snížená",N145,0)</f>
        <v>0</v>
      </c>
      <c r="BG145" s="156">
        <f>IF(U145="zákl. přenesená",N145,0)</f>
        <v>0</v>
      </c>
      <c r="BH145" s="156">
        <f>IF(U145="sníž. přenesená",N145,0)</f>
        <v>0</v>
      </c>
      <c r="BI145" s="156">
        <f>IF(U145="nulová",N145,0)</f>
        <v>0</v>
      </c>
      <c r="BJ145" s="25" t="s">
        <v>25</v>
      </c>
      <c r="BK145" s="156">
        <f>ROUND(L145*K145,2)</f>
        <v>0</v>
      </c>
      <c r="BL145" s="25" t="s">
        <v>265</v>
      </c>
      <c r="BM145" s="25" t="s">
        <v>1207</v>
      </c>
    </row>
    <row r="146" spans="2:65" s="1" customFormat="1" ht="38.25" customHeight="1">
      <c r="B146" s="49"/>
      <c r="C146" s="231" t="s">
        <v>243</v>
      </c>
      <c r="D146" s="231" t="s">
        <v>184</v>
      </c>
      <c r="E146" s="232" t="s">
        <v>1208</v>
      </c>
      <c r="F146" s="233" t="s">
        <v>1209</v>
      </c>
      <c r="G146" s="233"/>
      <c r="H146" s="233"/>
      <c r="I146" s="233"/>
      <c r="J146" s="234" t="s">
        <v>262</v>
      </c>
      <c r="K146" s="235">
        <v>13.5</v>
      </c>
      <c r="L146" s="236">
        <v>0</v>
      </c>
      <c r="M146" s="237"/>
      <c r="N146" s="238">
        <f>ROUND(L146*K146,2)</f>
        <v>0</v>
      </c>
      <c r="O146" s="238"/>
      <c r="P146" s="238"/>
      <c r="Q146" s="238"/>
      <c r="R146" s="51"/>
      <c r="T146" s="239" t="s">
        <v>23</v>
      </c>
      <c r="U146" s="59" t="s">
        <v>50</v>
      </c>
      <c r="V146" s="50"/>
      <c r="W146" s="240">
        <f>V146*K146</f>
        <v>0</v>
      </c>
      <c r="X146" s="240">
        <v>5E-05</v>
      </c>
      <c r="Y146" s="240">
        <f>X146*K146</f>
        <v>0.000675</v>
      </c>
      <c r="Z146" s="240">
        <v>0</v>
      </c>
      <c r="AA146" s="241">
        <f>Z146*K146</f>
        <v>0</v>
      </c>
      <c r="AR146" s="25" t="s">
        <v>265</v>
      </c>
      <c r="AT146" s="25" t="s">
        <v>184</v>
      </c>
      <c r="AU146" s="25" t="s">
        <v>95</v>
      </c>
      <c r="AY146" s="25" t="s">
        <v>183</v>
      </c>
      <c r="BE146" s="156">
        <f>IF(U146="základní",N146,0)</f>
        <v>0</v>
      </c>
      <c r="BF146" s="156">
        <f>IF(U146="snížená",N146,0)</f>
        <v>0</v>
      </c>
      <c r="BG146" s="156">
        <f>IF(U146="zákl. přenesená",N146,0)</f>
        <v>0</v>
      </c>
      <c r="BH146" s="156">
        <f>IF(U146="sníž. přenesená",N146,0)</f>
        <v>0</v>
      </c>
      <c r="BI146" s="156">
        <f>IF(U146="nulová",N146,0)</f>
        <v>0</v>
      </c>
      <c r="BJ146" s="25" t="s">
        <v>25</v>
      </c>
      <c r="BK146" s="156">
        <f>ROUND(L146*K146,2)</f>
        <v>0</v>
      </c>
      <c r="BL146" s="25" t="s">
        <v>265</v>
      </c>
      <c r="BM146" s="25" t="s">
        <v>1210</v>
      </c>
    </row>
    <row r="147" spans="2:65" s="1" customFormat="1" ht="38.25" customHeight="1">
      <c r="B147" s="49"/>
      <c r="C147" s="231" t="s">
        <v>248</v>
      </c>
      <c r="D147" s="231" t="s">
        <v>184</v>
      </c>
      <c r="E147" s="232" t="s">
        <v>1211</v>
      </c>
      <c r="F147" s="233" t="s">
        <v>1212</v>
      </c>
      <c r="G147" s="233"/>
      <c r="H147" s="233"/>
      <c r="I147" s="233"/>
      <c r="J147" s="234" t="s">
        <v>262</v>
      </c>
      <c r="K147" s="235">
        <v>1.5</v>
      </c>
      <c r="L147" s="236">
        <v>0</v>
      </c>
      <c r="M147" s="237"/>
      <c r="N147" s="238">
        <f>ROUND(L147*K147,2)</f>
        <v>0</v>
      </c>
      <c r="O147" s="238"/>
      <c r="P147" s="238"/>
      <c r="Q147" s="238"/>
      <c r="R147" s="51"/>
      <c r="T147" s="239" t="s">
        <v>23</v>
      </c>
      <c r="U147" s="59" t="s">
        <v>50</v>
      </c>
      <c r="V147" s="50"/>
      <c r="W147" s="240">
        <f>V147*K147</f>
        <v>0</v>
      </c>
      <c r="X147" s="240">
        <v>7E-05</v>
      </c>
      <c r="Y147" s="240">
        <f>X147*K147</f>
        <v>0.00010499999999999999</v>
      </c>
      <c r="Z147" s="240">
        <v>0</v>
      </c>
      <c r="AA147" s="241">
        <f>Z147*K147</f>
        <v>0</v>
      </c>
      <c r="AR147" s="25" t="s">
        <v>265</v>
      </c>
      <c r="AT147" s="25" t="s">
        <v>184</v>
      </c>
      <c r="AU147" s="25" t="s">
        <v>95</v>
      </c>
      <c r="AY147" s="25" t="s">
        <v>183</v>
      </c>
      <c r="BE147" s="156">
        <f>IF(U147="základní",N147,0)</f>
        <v>0</v>
      </c>
      <c r="BF147" s="156">
        <f>IF(U147="snížená",N147,0)</f>
        <v>0</v>
      </c>
      <c r="BG147" s="156">
        <f>IF(U147="zákl. přenesená",N147,0)</f>
        <v>0</v>
      </c>
      <c r="BH147" s="156">
        <f>IF(U147="sníž. přenesená",N147,0)</f>
        <v>0</v>
      </c>
      <c r="BI147" s="156">
        <f>IF(U147="nulová",N147,0)</f>
        <v>0</v>
      </c>
      <c r="BJ147" s="25" t="s">
        <v>25</v>
      </c>
      <c r="BK147" s="156">
        <f>ROUND(L147*K147,2)</f>
        <v>0</v>
      </c>
      <c r="BL147" s="25" t="s">
        <v>265</v>
      </c>
      <c r="BM147" s="25" t="s">
        <v>1213</v>
      </c>
    </row>
    <row r="148" spans="2:65" s="1" customFormat="1" ht="16.5" customHeight="1">
      <c r="B148" s="49"/>
      <c r="C148" s="231" t="s">
        <v>254</v>
      </c>
      <c r="D148" s="231" t="s">
        <v>184</v>
      </c>
      <c r="E148" s="232" t="s">
        <v>1214</v>
      </c>
      <c r="F148" s="233" t="s">
        <v>1215</v>
      </c>
      <c r="G148" s="233"/>
      <c r="H148" s="233"/>
      <c r="I148" s="233"/>
      <c r="J148" s="234" t="s">
        <v>354</v>
      </c>
      <c r="K148" s="235">
        <v>7</v>
      </c>
      <c r="L148" s="236">
        <v>0</v>
      </c>
      <c r="M148" s="237"/>
      <c r="N148" s="238">
        <f>ROUND(L148*K148,2)</f>
        <v>0</v>
      </c>
      <c r="O148" s="238"/>
      <c r="P148" s="238"/>
      <c r="Q148" s="238"/>
      <c r="R148" s="51"/>
      <c r="T148" s="239" t="s">
        <v>23</v>
      </c>
      <c r="U148" s="59" t="s">
        <v>50</v>
      </c>
      <c r="V148" s="50"/>
      <c r="W148" s="240">
        <f>V148*K148</f>
        <v>0</v>
      </c>
      <c r="X148" s="240">
        <v>0</v>
      </c>
      <c r="Y148" s="240">
        <f>X148*K148</f>
        <v>0</v>
      </c>
      <c r="Z148" s="240">
        <v>0</v>
      </c>
      <c r="AA148" s="241">
        <f>Z148*K148</f>
        <v>0</v>
      </c>
      <c r="AR148" s="25" t="s">
        <v>265</v>
      </c>
      <c r="AT148" s="25" t="s">
        <v>184</v>
      </c>
      <c r="AU148" s="25" t="s">
        <v>95</v>
      </c>
      <c r="AY148" s="25" t="s">
        <v>183</v>
      </c>
      <c r="BE148" s="156">
        <f>IF(U148="základní",N148,0)</f>
        <v>0</v>
      </c>
      <c r="BF148" s="156">
        <f>IF(U148="snížená",N148,0)</f>
        <v>0</v>
      </c>
      <c r="BG148" s="156">
        <f>IF(U148="zákl. přenesená",N148,0)</f>
        <v>0</v>
      </c>
      <c r="BH148" s="156">
        <f>IF(U148="sníž. přenesená",N148,0)</f>
        <v>0</v>
      </c>
      <c r="BI148" s="156">
        <f>IF(U148="nulová",N148,0)</f>
        <v>0</v>
      </c>
      <c r="BJ148" s="25" t="s">
        <v>25</v>
      </c>
      <c r="BK148" s="156">
        <f>ROUND(L148*K148,2)</f>
        <v>0</v>
      </c>
      <c r="BL148" s="25" t="s">
        <v>265</v>
      </c>
      <c r="BM148" s="25" t="s">
        <v>1216</v>
      </c>
    </row>
    <row r="149" spans="2:65" s="1" customFormat="1" ht="25.5" customHeight="1">
      <c r="B149" s="49"/>
      <c r="C149" s="231" t="s">
        <v>11</v>
      </c>
      <c r="D149" s="231" t="s">
        <v>184</v>
      </c>
      <c r="E149" s="232" t="s">
        <v>1217</v>
      </c>
      <c r="F149" s="233" t="s">
        <v>1218</v>
      </c>
      <c r="G149" s="233"/>
      <c r="H149" s="233"/>
      <c r="I149" s="233"/>
      <c r="J149" s="234" t="s">
        <v>354</v>
      </c>
      <c r="K149" s="235">
        <v>1</v>
      </c>
      <c r="L149" s="236">
        <v>0</v>
      </c>
      <c r="M149" s="237"/>
      <c r="N149" s="238">
        <f>ROUND(L149*K149,2)</f>
        <v>0</v>
      </c>
      <c r="O149" s="238"/>
      <c r="P149" s="238"/>
      <c r="Q149" s="238"/>
      <c r="R149" s="51"/>
      <c r="T149" s="239" t="s">
        <v>23</v>
      </c>
      <c r="U149" s="59" t="s">
        <v>50</v>
      </c>
      <c r="V149" s="50"/>
      <c r="W149" s="240">
        <f>V149*K149</f>
        <v>0</v>
      </c>
      <c r="X149" s="240">
        <v>0.00017</v>
      </c>
      <c r="Y149" s="240">
        <f>X149*K149</f>
        <v>0.00017</v>
      </c>
      <c r="Z149" s="240">
        <v>0</v>
      </c>
      <c r="AA149" s="241">
        <f>Z149*K149</f>
        <v>0</v>
      </c>
      <c r="AR149" s="25" t="s">
        <v>265</v>
      </c>
      <c r="AT149" s="25" t="s">
        <v>184</v>
      </c>
      <c r="AU149" s="25" t="s">
        <v>95</v>
      </c>
      <c r="AY149" s="25" t="s">
        <v>183</v>
      </c>
      <c r="BE149" s="156">
        <f>IF(U149="základní",N149,0)</f>
        <v>0</v>
      </c>
      <c r="BF149" s="156">
        <f>IF(U149="snížená",N149,0)</f>
        <v>0</v>
      </c>
      <c r="BG149" s="156">
        <f>IF(U149="zákl. přenesená",N149,0)</f>
        <v>0</v>
      </c>
      <c r="BH149" s="156">
        <f>IF(U149="sníž. přenesená",N149,0)</f>
        <v>0</v>
      </c>
      <c r="BI149" s="156">
        <f>IF(U149="nulová",N149,0)</f>
        <v>0</v>
      </c>
      <c r="BJ149" s="25" t="s">
        <v>25</v>
      </c>
      <c r="BK149" s="156">
        <f>ROUND(L149*K149,2)</f>
        <v>0</v>
      </c>
      <c r="BL149" s="25" t="s">
        <v>265</v>
      </c>
      <c r="BM149" s="25" t="s">
        <v>1219</v>
      </c>
    </row>
    <row r="150" spans="2:65" s="1" customFormat="1" ht="25.5" customHeight="1">
      <c r="B150" s="49"/>
      <c r="C150" s="231" t="s">
        <v>265</v>
      </c>
      <c r="D150" s="231" t="s">
        <v>184</v>
      </c>
      <c r="E150" s="232" t="s">
        <v>1220</v>
      </c>
      <c r="F150" s="233" t="s">
        <v>1221</v>
      </c>
      <c r="G150" s="233"/>
      <c r="H150" s="233"/>
      <c r="I150" s="233"/>
      <c r="J150" s="234" t="s">
        <v>1222</v>
      </c>
      <c r="K150" s="235">
        <v>3</v>
      </c>
      <c r="L150" s="236">
        <v>0</v>
      </c>
      <c r="M150" s="237"/>
      <c r="N150" s="238">
        <f>ROUND(L150*K150,2)</f>
        <v>0</v>
      </c>
      <c r="O150" s="238"/>
      <c r="P150" s="238"/>
      <c r="Q150" s="238"/>
      <c r="R150" s="51"/>
      <c r="T150" s="239" t="s">
        <v>23</v>
      </c>
      <c r="U150" s="59" t="s">
        <v>50</v>
      </c>
      <c r="V150" s="50"/>
      <c r="W150" s="240">
        <f>V150*K150</f>
        <v>0</v>
      </c>
      <c r="X150" s="240">
        <v>0.00021</v>
      </c>
      <c r="Y150" s="240">
        <f>X150*K150</f>
        <v>0.00063</v>
      </c>
      <c r="Z150" s="240">
        <v>0</v>
      </c>
      <c r="AA150" s="241">
        <f>Z150*K150</f>
        <v>0</v>
      </c>
      <c r="AR150" s="25" t="s">
        <v>265</v>
      </c>
      <c r="AT150" s="25" t="s">
        <v>184</v>
      </c>
      <c r="AU150" s="25" t="s">
        <v>95</v>
      </c>
      <c r="AY150" s="25" t="s">
        <v>183</v>
      </c>
      <c r="BE150" s="156">
        <f>IF(U150="základní",N150,0)</f>
        <v>0</v>
      </c>
      <c r="BF150" s="156">
        <f>IF(U150="snížená",N150,0)</f>
        <v>0</v>
      </c>
      <c r="BG150" s="156">
        <f>IF(U150="zákl. přenesená",N150,0)</f>
        <v>0</v>
      </c>
      <c r="BH150" s="156">
        <f>IF(U150="sníž. přenesená",N150,0)</f>
        <v>0</v>
      </c>
      <c r="BI150" s="156">
        <f>IF(U150="nulová",N150,0)</f>
        <v>0</v>
      </c>
      <c r="BJ150" s="25" t="s">
        <v>25</v>
      </c>
      <c r="BK150" s="156">
        <f>ROUND(L150*K150,2)</f>
        <v>0</v>
      </c>
      <c r="BL150" s="25" t="s">
        <v>265</v>
      </c>
      <c r="BM150" s="25" t="s">
        <v>1223</v>
      </c>
    </row>
    <row r="151" spans="2:65" s="1" customFormat="1" ht="25.5" customHeight="1">
      <c r="B151" s="49"/>
      <c r="C151" s="231" t="s">
        <v>269</v>
      </c>
      <c r="D151" s="231" t="s">
        <v>184</v>
      </c>
      <c r="E151" s="232" t="s">
        <v>1224</v>
      </c>
      <c r="F151" s="233" t="s">
        <v>1225</v>
      </c>
      <c r="G151" s="233"/>
      <c r="H151" s="233"/>
      <c r="I151" s="233"/>
      <c r="J151" s="234" t="s">
        <v>1222</v>
      </c>
      <c r="K151" s="235">
        <v>5</v>
      </c>
      <c r="L151" s="236">
        <v>0</v>
      </c>
      <c r="M151" s="237"/>
      <c r="N151" s="238">
        <f>ROUND(L151*K151,2)</f>
        <v>0</v>
      </c>
      <c r="O151" s="238"/>
      <c r="P151" s="238"/>
      <c r="Q151" s="238"/>
      <c r="R151" s="51"/>
      <c r="T151" s="239" t="s">
        <v>23</v>
      </c>
      <c r="U151" s="59" t="s">
        <v>50</v>
      </c>
      <c r="V151" s="50"/>
      <c r="W151" s="240">
        <f>V151*K151</f>
        <v>0</v>
      </c>
      <c r="X151" s="240">
        <v>2E-05</v>
      </c>
      <c r="Y151" s="240">
        <f>X151*K151</f>
        <v>0.0001</v>
      </c>
      <c r="Z151" s="240">
        <v>0</v>
      </c>
      <c r="AA151" s="241">
        <f>Z151*K151</f>
        <v>0</v>
      </c>
      <c r="AR151" s="25" t="s">
        <v>265</v>
      </c>
      <c r="AT151" s="25" t="s">
        <v>184</v>
      </c>
      <c r="AU151" s="25" t="s">
        <v>95</v>
      </c>
      <c r="AY151" s="25" t="s">
        <v>183</v>
      </c>
      <c r="BE151" s="156">
        <f>IF(U151="základní",N151,0)</f>
        <v>0</v>
      </c>
      <c r="BF151" s="156">
        <f>IF(U151="snížená",N151,0)</f>
        <v>0</v>
      </c>
      <c r="BG151" s="156">
        <f>IF(U151="zákl. přenesená",N151,0)</f>
        <v>0</v>
      </c>
      <c r="BH151" s="156">
        <f>IF(U151="sníž. přenesená",N151,0)</f>
        <v>0</v>
      </c>
      <c r="BI151" s="156">
        <f>IF(U151="nulová",N151,0)</f>
        <v>0</v>
      </c>
      <c r="BJ151" s="25" t="s">
        <v>25</v>
      </c>
      <c r="BK151" s="156">
        <f>ROUND(L151*K151,2)</f>
        <v>0</v>
      </c>
      <c r="BL151" s="25" t="s">
        <v>265</v>
      </c>
      <c r="BM151" s="25" t="s">
        <v>1226</v>
      </c>
    </row>
    <row r="152" spans="2:51" s="11" customFormat="1" ht="16.5" customHeight="1">
      <c r="B152" s="242"/>
      <c r="C152" s="243"/>
      <c r="D152" s="243"/>
      <c r="E152" s="244" t="s">
        <v>23</v>
      </c>
      <c r="F152" s="245" t="s">
        <v>1227</v>
      </c>
      <c r="G152" s="246"/>
      <c r="H152" s="246"/>
      <c r="I152" s="246"/>
      <c r="J152" s="243"/>
      <c r="K152" s="247">
        <v>5</v>
      </c>
      <c r="L152" s="243"/>
      <c r="M152" s="243"/>
      <c r="N152" s="243"/>
      <c r="O152" s="243"/>
      <c r="P152" s="243"/>
      <c r="Q152" s="243"/>
      <c r="R152" s="248"/>
      <c r="T152" s="249"/>
      <c r="U152" s="243"/>
      <c r="V152" s="243"/>
      <c r="W152" s="243"/>
      <c r="X152" s="243"/>
      <c r="Y152" s="243"/>
      <c r="Z152" s="243"/>
      <c r="AA152" s="250"/>
      <c r="AT152" s="251" t="s">
        <v>191</v>
      </c>
      <c r="AU152" s="251" t="s">
        <v>95</v>
      </c>
      <c r="AV152" s="11" t="s">
        <v>95</v>
      </c>
      <c r="AW152" s="11" t="s">
        <v>41</v>
      </c>
      <c r="AX152" s="11" t="s">
        <v>25</v>
      </c>
      <c r="AY152" s="251" t="s">
        <v>183</v>
      </c>
    </row>
    <row r="153" spans="2:65" s="1" customFormat="1" ht="25.5" customHeight="1">
      <c r="B153" s="49"/>
      <c r="C153" s="276" t="s">
        <v>273</v>
      </c>
      <c r="D153" s="276" t="s">
        <v>292</v>
      </c>
      <c r="E153" s="277" t="s">
        <v>1228</v>
      </c>
      <c r="F153" s="278" t="s">
        <v>1229</v>
      </c>
      <c r="G153" s="278"/>
      <c r="H153" s="278"/>
      <c r="I153" s="278"/>
      <c r="J153" s="279" t="s">
        <v>354</v>
      </c>
      <c r="K153" s="280">
        <v>5</v>
      </c>
      <c r="L153" s="281">
        <v>0</v>
      </c>
      <c r="M153" s="282"/>
      <c r="N153" s="283">
        <f>ROUND(L153*K153,2)</f>
        <v>0</v>
      </c>
      <c r="O153" s="238"/>
      <c r="P153" s="238"/>
      <c r="Q153" s="238"/>
      <c r="R153" s="51"/>
      <c r="T153" s="239" t="s">
        <v>23</v>
      </c>
      <c r="U153" s="59" t="s">
        <v>50</v>
      </c>
      <c r="V153" s="50"/>
      <c r="W153" s="240">
        <f>V153*K153</f>
        <v>0</v>
      </c>
      <c r="X153" s="240">
        <v>0.00015</v>
      </c>
      <c r="Y153" s="240">
        <f>X153*K153</f>
        <v>0.0007499999999999999</v>
      </c>
      <c r="Z153" s="240">
        <v>0</v>
      </c>
      <c r="AA153" s="241">
        <f>Z153*K153</f>
        <v>0</v>
      </c>
      <c r="AR153" s="25" t="s">
        <v>295</v>
      </c>
      <c r="AT153" s="25" t="s">
        <v>292</v>
      </c>
      <c r="AU153" s="25" t="s">
        <v>95</v>
      </c>
      <c r="AY153" s="25" t="s">
        <v>183</v>
      </c>
      <c r="BE153" s="156">
        <f>IF(U153="základní",N153,0)</f>
        <v>0</v>
      </c>
      <c r="BF153" s="156">
        <f>IF(U153="snížená",N153,0)</f>
        <v>0</v>
      </c>
      <c r="BG153" s="156">
        <f>IF(U153="zákl. přenesená",N153,0)</f>
        <v>0</v>
      </c>
      <c r="BH153" s="156">
        <f>IF(U153="sníž. přenesená",N153,0)</f>
        <v>0</v>
      </c>
      <c r="BI153" s="156">
        <f>IF(U153="nulová",N153,0)</f>
        <v>0</v>
      </c>
      <c r="BJ153" s="25" t="s">
        <v>25</v>
      </c>
      <c r="BK153" s="156">
        <f>ROUND(L153*K153,2)</f>
        <v>0</v>
      </c>
      <c r="BL153" s="25" t="s">
        <v>265</v>
      </c>
      <c r="BM153" s="25" t="s">
        <v>1230</v>
      </c>
    </row>
    <row r="154" spans="2:47" s="1" customFormat="1" ht="16.5" customHeight="1">
      <c r="B154" s="49"/>
      <c r="C154" s="50"/>
      <c r="D154" s="50"/>
      <c r="E154" s="50"/>
      <c r="F154" s="293" t="s">
        <v>1231</v>
      </c>
      <c r="G154" s="70"/>
      <c r="H154" s="70"/>
      <c r="I154" s="70"/>
      <c r="J154" s="50"/>
      <c r="K154" s="50"/>
      <c r="L154" s="50"/>
      <c r="M154" s="50"/>
      <c r="N154" s="50"/>
      <c r="O154" s="50"/>
      <c r="P154" s="50"/>
      <c r="Q154" s="50"/>
      <c r="R154" s="51"/>
      <c r="T154" s="202"/>
      <c r="U154" s="50"/>
      <c r="V154" s="50"/>
      <c r="W154" s="50"/>
      <c r="X154" s="50"/>
      <c r="Y154" s="50"/>
      <c r="Z154" s="50"/>
      <c r="AA154" s="103"/>
      <c r="AT154" s="25" t="s">
        <v>664</v>
      </c>
      <c r="AU154" s="25" t="s">
        <v>95</v>
      </c>
    </row>
    <row r="155" spans="2:65" s="1" customFormat="1" ht="16.5" customHeight="1">
      <c r="B155" s="49"/>
      <c r="C155" s="231" t="s">
        <v>277</v>
      </c>
      <c r="D155" s="231" t="s">
        <v>184</v>
      </c>
      <c r="E155" s="232" t="s">
        <v>1232</v>
      </c>
      <c r="F155" s="233" t="s">
        <v>1233</v>
      </c>
      <c r="G155" s="233"/>
      <c r="H155" s="233"/>
      <c r="I155" s="233"/>
      <c r="J155" s="234" t="s">
        <v>354</v>
      </c>
      <c r="K155" s="235">
        <v>2</v>
      </c>
      <c r="L155" s="236">
        <v>0</v>
      </c>
      <c r="M155" s="237"/>
      <c r="N155" s="238">
        <f>ROUND(L155*K155,2)</f>
        <v>0</v>
      </c>
      <c r="O155" s="238"/>
      <c r="P155" s="238"/>
      <c r="Q155" s="238"/>
      <c r="R155" s="51"/>
      <c r="T155" s="239" t="s">
        <v>23</v>
      </c>
      <c r="U155" s="59" t="s">
        <v>50</v>
      </c>
      <c r="V155" s="50"/>
      <c r="W155" s="240">
        <f>V155*K155</f>
        <v>0</v>
      </c>
      <c r="X155" s="240">
        <v>0.00097</v>
      </c>
      <c r="Y155" s="240">
        <f>X155*K155</f>
        <v>0.00194</v>
      </c>
      <c r="Z155" s="240">
        <v>0</v>
      </c>
      <c r="AA155" s="241">
        <f>Z155*K155</f>
        <v>0</v>
      </c>
      <c r="AR155" s="25" t="s">
        <v>265</v>
      </c>
      <c r="AT155" s="25" t="s">
        <v>184</v>
      </c>
      <c r="AU155" s="25" t="s">
        <v>95</v>
      </c>
      <c r="AY155" s="25" t="s">
        <v>183</v>
      </c>
      <c r="BE155" s="156">
        <f>IF(U155="základní",N155,0)</f>
        <v>0</v>
      </c>
      <c r="BF155" s="156">
        <f>IF(U155="snížená",N155,0)</f>
        <v>0</v>
      </c>
      <c r="BG155" s="156">
        <f>IF(U155="zákl. přenesená",N155,0)</f>
        <v>0</v>
      </c>
      <c r="BH155" s="156">
        <f>IF(U155="sníž. přenesená",N155,0)</f>
        <v>0</v>
      </c>
      <c r="BI155" s="156">
        <f>IF(U155="nulová",N155,0)</f>
        <v>0</v>
      </c>
      <c r="BJ155" s="25" t="s">
        <v>25</v>
      </c>
      <c r="BK155" s="156">
        <f>ROUND(L155*K155,2)</f>
        <v>0</v>
      </c>
      <c r="BL155" s="25" t="s">
        <v>265</v>
      </c>
      <c r="BM155" s="25" t="s">
        <v>1234</v>
      </c>
    </row>
    <row r="156" spans="2:65" s="1" customFormat="1" ht="38.25" customHeight="1">
      <c r="B156" s="49"/>
      <c r="C156" s="231" t="s">
        <v>281</v>
      </c>
      <c r="D156" s="231" t="s">
        <v>184</v>
      </c>
      <c r="E156" s="232" t="s">
        <v>1235</v>
      </c>
      <c r="F156" s="233" t="s">
        <v>1236</v>
      </c>
      <c r="G156" s="233"/>
      <c r="H156" s="233"/>
      <c r="I156" s="233"/>
      <c r="J156" s="234" t="s">
        <v>354</v>
      </c>
      <c r="K156" s="235">
        <v>1</v>
      </c>
      <c r="L156" s="236">
        <v>0</v>
      </c>
      <c r="M156" s="237"/>
      <c r="N156" s="238">
        <f>ROUND(L156*K156,2)</f>
        <v>0</v>
      </c>
      <c r="O156" s="238"/>
      <c r="P156" s="238"/>
      <c r="Q156" s="238"/>
      <c r="R156" s="51"/>
      <c r="T156" s="239" t="s">
        <v>23</v>
      </c>
      <c r="U156" s="59" t="s">
        <v>50</v>
      </c>
      <c r="V156" s="50"/>
      <c r="W156" s="240">
        <f>V156*K156</f>
        <v>0</v>
      </c>
      <c r="X156" s="240">
        <v>0.00116</v>
      </c>
      <c r="Y156" s="240">
        <f>X156*K156</f>
        <v>0.00116</v>
      </c>
      <c r="Z156" s="240">
        <v>0</v>
      </c>
      <c r="AA156" s="241">
        <f>Z156*K156</f>
        <v>0</v>
      </c>
      <c r="AR156" s="25" t="s">
        <v>265</v>
      </c>
      <c r="AT156" s="25" t="s">
        <v>184</v>
      </c>
      <c r="AU156" s="25" t="s">
        <v>95</v>
      </c>
      <c r="AY156" s="25" t="s">
        <v>183</v>
      </c>
      <c r="BE156" s="156">
        <f>IF(U156="základní",N156,0)</f>
        <v>0</v>
      </c>
      <c r="BF156" s="156">
        <f>IF(U156="snížená",N156,0)</f>
        <v>0</v>
      </c>
      <c r="BG156" s="156">
        <f>IF(U156="zákl. přenesená",N156,0)</f>
        <v>0</v>
      </c>
      <c r="BH156" s="156">
        <f>IF(U156="sníž. přenesená",N156,0)</f>
        <v>0</v>
      </c>
      <c r="BI156" s="156">
        <f>IF(U156="nulová",N156,0)</f>
        <v>0</v>
      </c>
      <c r="BJ156" s="25" t="s">
        <v>25</v>
      </c>
      <c r="BK156" s="156">
        <f>ROUND(L156*K156,2)</f>
        <v>0</v>
      </c>
      <c r="BL156" s="25" t="s">
        <v>265</v>
      </c>
      <c r="BM156" s="25" t="s">
        <v>1237</v>
      </c>
    </row>
    <row r="157" spans="2:65" s="1" customFormat="1" ht="25.5" customHeight="1">
      <c r="B157" s="49"/>
      <c r="C157" s="231" t="s">
        <v>10</v>
      </c>
      <c r="D157" s="231" t="s">
        <v>184</v>
      </c>
      <c r="E157" s="232" t="s">
        <v>1238</v>
      </c>
      <c r="F157" s="233" t="s">
        <v>1239</v>
      </c>
      <c r="G157" s="233"/>
      <c r="H157" s="233"/>
      <c r="I157" s="233"/>
      <c r="J157" s="234" t="s">
        <v>262</v>
      </c>
      <c r="K157" s="235">
        <v>15</v>
      </c>
      <c r="L157" s="236">
        <v>0</v>
      </c>
      <c r="M157" s="237"/>
      <c r="N157" s="238">
        <f>ROUND(L157*K157,2)</f>
        <v>0</v>
      </c>
      <c r="O157" s="238"/>
      <c r="P157" s="238"/>
      <c r="Q157" s="238"/>
      <c r="R157" s="51"/>
      <c r="T157" s="239" t="s">
        <v>23</v>
      </c>
      <c r="U157" s="59" t="s">
        <v>50</v>
      </c>
      <c r="V157" s="50"/>
      <c r="W157" s="240">
        <f>V157*K157</f>
        <v>0</v>
      </c>
      <c r="X157" s="240">
        <v>0.00019</v>
      </c>
      <c r="Y157" s="240">
        <f>X157*K157</f>
        <v>0.00285</v>
      </c>
      <c r="Z157" s="240">
        <v>0</v>
      </c>
      <c r="AA157" s="241">
        <f>Z157*K157</f>
        <v>0</v>
      </c>
      <c r="AR157" s="25" t="s">
        <v>265</v>
      </c>
      <c r="AT157" s="25" t="s">
        <v>184</v>
      </c>
      <c r="AU157" s="25" t="s">
        <v>95</v>
      </c>
      <c r="AY157" s="25" t="s">
        <v>183</v>
      </c>
      <c r="BE157" s="156">
        <f>IF(U157="základní",N157,0)</f>
        <v>0</v>
      </c>
      <c r="BF157" s="156">
        <f>IF(U157="snížená",N157,0)</f>
        <v>0</v>
      </c>
      <c r="BG157" s="156">
        <f>IF(U157="zákl. přenesená",N157,0)</f>
        <v>0</v>
      </c>
      <c r="BH157" s="156">
        <f>IF(U157="sníž. přenesená",N157,0)</f>
        <v>0</v>
      </c>
      <c r="BI157" s="156">
        <f>IF(U157="nulová",N157,0)</f>
        <v>0</v>
      </c>
      <c r="BJ157" s="25" t="s">
        <v>25</v>
      </c>
      <c r="BK157" s="156">
        <f>ROUND(L157*K157,2)</f>
        <v>0</v>
      </c>
      <c r="BL157" s="25" t="s">
        <v>265</v>
      </c>
      <c r="BM157" s="25" t="s">
        <v>1240</v>
      </c>
    </row>
    <row r="158" spans="2:65" s="1" customFormat="1" ht="25.5" customHeight="1">
      <c r="B158" s="49"/>
      <c r="C158" s="231" t="s">
        <v>291</v>
      </c>
      <c r="D158" s="231" t="s">
        <v>184</v>
      </c>
      <c r="E158" s="232" t="s">
        <v>1241</v>
      </c>
      <c r="F158" s="233" t="s">
        <v>1242</v>
      </c>
      <c r="G158" s="233"/>
      <c r="H158" s="233"/>
      <c r="I158" s="233"/>
      <c r="J158" s="234" t="s">
        <v>262</v>
      </c>
      <c r="K158" s="235">
        <v>15</v>
      </c>
      <c r="L158" s="236">
        <v>0</v>
      </c>
      <c r="M158" s="237"/>
      <c r="N158" s="238">
        <f>ROUND(L158*K158,2)</f>
        <v>0</v>
      </c>
      <c r="O158" s="238"/>
      <c r="P158" s="238"/>
      <c r="Q158" s="238"/>
      <c r="R158" s="51"/>
      <c r="T158" s="239" t="s">
        <v>23</v>
      </c>
      <c r="U158" s="59" t="s">
        <v>50</v>
      </c>
      <c r="V158" s="50"/>
      <c r="W158" s="240">
        <f>V158*K158</f>
        <v>0</v>
      </c>
      <c r="X158" s="240">
        <v>1E-05</v>
      </c>
      <c r="Y158" s="240">
        <f>X158*K158</f>
        <v>0.00015000000000000001</v>
      </c>
      <c r="Z158" s="240">
        <v>0</v>
      </c>
      <c r="AA158" s="241">
        <f>Z158*K158</f>
        <v>0</v>
      </c>
      <c r="AR158" s="25" t="s">
        <v>265</v>
      </c>
      <c r="AT158" s="25" t="s">
        <v>184</v>
      </c>
      <c r="AU158" s="25" t="s">
        <v>95</v>
      </c>
      <c r="AY158" s="25" t="s">
        <v>183</v>
      </c>
      <c r="BE158" s="156">
        <f>IF(U158="základní",N158,0)</f>
        <v>0</v>
      </c>
      <c r="BF158" s="156">
        <f>IF(U158="snížená",N158,0)</f>
        <v>0</v>
      </c>
      <c r="BG158" s="156">
        <f>IF(U158="zákl. přenesená",N158,0)</f>
        <v>0</v>
      </c>
      <c r="BH158" s="156">
        <f>IF(U158="sníž. přenesená",N158,0)</f>
        <v>0</v>
      </c>
      <c r="BI158" s="156">
        <f>IF(U158="nulová",N158,0)</f>
        <v>0</v>
      </c>
      <c r="BJ158" s="25" t="s">
        <v>25</v>
      </c>
      <c r="BK158" s="156">
        <f>ROUND(L158*K158,2)</f>
        <v>0</v>
      </c>
      <c r="BL158" s="25" t="s">
        <v>265</v>
      </c>
      <c r="BM158" s="25" t="s">
        <v>1243</v>
      </c>
    </row>
    <row r="159" spans="2:65" s="1" customFormat="1" ht="25.5" customHeight="1">
      <c r="B159" s="49"/>
      <c r="C159" s="231" t="s">
        <v>297</v>
      </c>
      <c r="D159" s="231" t="s">
        <v>184</v>
      </c>
      <c r="E159" s="232" t="s">
        <v>1244</v>
      </c>
      <c r="F159" s="233" t="s">
        <v>1245</v>
      </c>
      <c r="G159" s="233"/>
      <c r="H159" s="233"/>
      <c r="I159" s="233"/>
      <c r="J159" s="234" t="s">
        <v>673</v>
      </c>
      <c r="K159" s="294">
        <v>0</v>
      </c>
      <c r="L159" s="236">
        <v>0</v>
      </c>
      <c r="M159" s="237"/>
      <c r="N159" s="238">
        <f>ROUND(L159*K159,2)</f>
        <v>0</v>
      </c>
      <c r="O159" s="238"/>
      <c r="P159" s="238"/>
      <c r="Q159" s="238"/>
      <c r="R159" s="51"/>
      <c r="T159" s="239" t="s">
        <v>23</v>
      </c>
      <c r="U159" s="59" t="s">
        <v>50</v>
      </c>
      <c r="V159" s="50"/>
      <c r="W159" s="240">
        <f>V159*K159</f>
        <v>0</v>
      </c>
      <c r="X159" s="240">
        <v>0</v>
      </c>
      <c r="Y159" s="240">
        <f>X159*K159</f>
        <v>0</v>
      </c>
      <c r="Z159" s="240">
        <v>0</v>
      </c>
      <c r="AA159" s="241">
        <f>Z159*K159</f>
        <v>0</v>
      </c>
      <c r="AR159" s="25" t="s">
        <v>265</v>
      </c>
      <c r="AT159" s="25" t="s">
        <v>184</v>
      </c>
      <c r="AU159" s="25" t="s">
        <v>95</v>
      </c>
      <c r="AY159" s="25" t="s">
        <v>183</v>
      </c>
      <c r="BE159" s="156">
        <f>IF(U159="základní",N159,0)</f>
        <v>0</v>
      </c>
      <c r="BF159" s="156">
        <f>IF(U159="snížená",N159,0)</f>
        <v>0</v>
      </c>
      <c r="BG159" s="156">
        <f>IF(U159="zákl. přenesená",N159,0)</f>
        <v>0</v>
      </c>
      <c r="BH159" s="156">
        <f>IF(U159="sníž. přenesená",N159,0)</f>
        <v>0</v>
      </c>
      <c r="BI159" s="156">
        <f>IF(U159="nulová",N159,0)</f>
        <v>0</v>
      </c>
      <c r="BJ159" s="25" t="s">
        <v>25</v>
      </c>
      <c r="BK159" s="156">
        <f>ROUND(L159*K159,2)</f>
        <v>0</v>
      </c>
      <c r="BL159" s="25" t="s">
        <v>265</v>
      </c>
      <c r="BM159" s="25" t="s">
        <v>1246</v>
      </c>
    </row>
    <row r="160" spans="2:63" s="10" customFormat="1" ht="29.85" customHeight="1">
      <c r="B160" s="218"/>
      <c r="C160" s="219"/>
      <c r="D160" s="228" t="s">
        <v>1167</v>
      </c>
      <c r="E160" s="228"/>
      <c r="F160" s="228"/>
      <c r="G160" s="228"/>
      <c r="H160" s="228"/>
      <c r="I160" s="228"/>
      <c r="J160" s="228"/>
      <c r="K160" s="228"/>
      <c r="L160" s="228"/>
      <c r="M160" s="228"/>
      <c r="N160" s="271">
        <f>BK160</f>
        <v>0</v>
      </c>
      <c r="O160" s="272"/>
      <c r="P160" s="272"/>
      <c r="Q160" s="272"/>
      <c r="R160" s="221"/>
      <c r="T160" s="222"/>
      <c r="U160" s="219"/>
      <c r="V160" s="219"/>
      <c r="W160" s="223">
        <f>SUM(W161:W186)</f>
        <v>0</v>
      </c>
      <c r="X160" s="219"/>
      <c r="Y160" s="223">
        <f>SUM(Y161:Y186)</f>
        <v>0.12244999999999999</v>
      </c>
      <c r="Z160" s="219"/>
      <c r="AA160" s="224">
        <f>SUM(AA161:AA186)</f>
        <v>0</v>
      </c>
      <c r="AR160" s="225" t="s">
        <v>95</v>
      </c>
      <c r="AT160" s="226" t="s">
        <v>84</v>
      </c>
      <c r="AU160" s="226" t="s">
        <v>25</v>
      </c>
      <c r="AY160" s="225" t="s">
        <v>183</v>
      </c>
      <c r="BK160" s="227">
        <f>SUM(BK161:BK186)</f>
        <v>0</v>
      </c>
    </row>
    <row r="161" spans="2:65" s="1" customFormat="1" ht="16.5" customHeight="1">
      <c r="B161" s="49"/>
      <c r="C161" s="231" t="s">
        <v>307</v>
      </c>
      <c r="D161" s="231" t="s">
        <v>184</v>
      </c>
      <c r="E161" s="232" t="s">
        <v>1247</v>
      </c>
      <c r="F161" s="233" t="s">
        <v>1248</v>
      </c>
      <c r="G161" s="233"/>
      <c r="H161" s="233"/>
      <c r="I161" s="233"/>
      <c r="J161" s="234" t="s">
        <v>354</v>
      </c>
      <c r="K161" s="235">
        <v>1</v>
      </c>
      <c r="L161" s="236">
        <v>0</v>
      </c>
      <c r="M161" s="237"/>
      <c r="N161" s="238">
        <f>ROUND(L161*K161,2)</f>
        <v>0</v>
      </c>
      <c r="O161" s="238"/>
      <c r="P161" s="238"/>
      <c r="Q161" s="238"/>
      <c r="R161" s="51"/>
      <c r="T161" s="239" t="s">
        <v>23</v>
      </c>
      <c r="U161" s="59" t="s">
        <v>50</v>
      </c>
      <c r="V161" s="50"/>
      <c r="W161" s="240">
        <f>V161*K161</f>
        <v>0</v>
      </c>
      <c r="X161" s="240">
        <v>0.00178</v>
      </c>
      <c r="Y161" s="240">
        <f>X161*K161</f>
        <v>0.00178</v>
      </c>
      <c r="Z161" s="240">
        <v>0</v>
      </c>
      <c r="AA161" s="241">
        <f>Z161*K161</f>
        <v>0</v>
      </c>
      <c r="AR161" s="25" t="s">
        <v>265</v>
      </c>
      <c r="AT161" s="25" t="s">
        <v>184</v>
      </c>
      <c r="AU161" s="25" t="s">
        <v>95</v>
      </c>
      <c r="AY161" s="25" t="s">
        <v>183</v>
      </c>
      <c r="BE161" s="156">
        <f>IF(U161="základní",N161,0)</f>
        <v>0</v>
      </c>
      <c r="BF161" s="156">
        <f>IF(U161="snížená",N161,0)</f>
        <v>0</v>
      </c>
      <c r="BG161" s="156">
        <f>IF(U161="zákl. přenesená",N161,0)</f>
        <v>0</v>
      </c>
      <c r="BH161" s="156">
        <f>IF(U161="sníž. přenesená",N161,0)</f>
        <v>0</v>
      </c>
      <c r="BI161" s="156">
        <f>IF(U161="nulová",N161,0)</f>
        <v>0</v>
      </c>
      <c r="BJ161" s="25" t="s">
        <v>25</v>
      </c>
      <c r="BK161" s="156">
        <f>ROUND(L161*K161,2)</f>
        <v>0</v>
      </c>
      <c r="BL161" s="25" t="s">
        <v>265</v>
      </c>
      <c r="BM161" s="25" t="s">
        <v>1249</v>
      </c>
    </row>
    <row r="162" spans="2:65" s="1" customFormat="1" ht="38.25" customHeight="1">
      <c r="B162" s="49"/>
      <c r="C162" s="276" t="s">
        <v>311</v>
      </c>
      <c r="D162" s="276" t="s">
        <v>292</v>
      </c>
      <c r="E162" s="277" t="s">
        <v>1250</v>
      </c>
      <c r="F162" s="278" t="s">
        <v>1251</v>
      </c>
      <c r="G162" s="278"/>
      <c r="H162" s="278"/>
      <c r="I162" s="278"/>
      <c r="J162" s="279" t="s">
        <v>354</v>
      </c>
      <c r="K162" s="280">
        <v>1</v>
      </c>
      <c r="L162" s="281">
        <v>0</v>
      </c>
      <c r="M162" s="282"/>
      <c r="N162" s="283">
        <f>ROUND(L162*K162,2)</f>
        <v>0</v>
      </c>
      <c r="O162" s="238"/>
      <c r="P162" s="238"/>
      <c r="Q162" s="238"/>
      <c r="R162" s="51"/>
      <c r="T162" s="239" t="s">
        <v>23</v>
      </c>
      <c r="U162" s="59" t="s">
        <v>50</v>
      </c>
      <c r="V162" s="50"/>
      <c r="W162" s="240">
        <f>V162*K162</f>
        <v>0</v>
      </c>
      <c r="X162" s="240">
        <v>0.021</v>
      </c>
      <c r="Y162" s="240">
        <f>X162*K162</f>
        <v>0.021</v>
      </c>
      <c r="Z162" s="240">
        <v>0</v>
      </c>
      <c r="AA162" s="241">
        <f>Z162*K162</f>
        <v>0</v>
      </c>
      <c r="AR162" s="25" t="s">
        <v>295</v>
      </c>
      <c r="AT162" s="25" t="s">
        <v>292</v>
      </c>
      <c r="AU162" s="25" t="s">
        <v>95</v>
      </c>
      <c r="AY162" s="25" t="s">
        <v>183</v>
      </c>
      <c r="BE162" s="156">
        <f>IF(U162="základní",N162,0)</f>
        <v>0</v>
      </c>
      <c r="BF162" s="156">
        <f>IF(U162="snížená",N162,0)</f>
        <v>0</v>
      </c>
      <c r="BG162" s="156">
        <f>IF(U162="zákl. přenesená",N162,0)</f>
        <v>0</v>
      </c>
      <c r="BH162" s="156">
        <f>IF(U162="sníž. přenesená",N162,0)</f>
        <v>0</v>
      </c>
      <c r="BI162" s="156">
        <f>IF(U162="nulová",N162,0)</f>
        <v>0</v>
      </c>
      <c r="BJ162" s="25" t="s">
        <v>25</v>
      </c>
      <c r="BK162" s="156">
        <f>ROUND(L162*K162,2)</f>
        <v>0</v>
      </c>
      <c r="BL162" s="25" t="s">
        <v>265</v>
      </c>
      <c r="BM162" s="25" t="s">
        <v>1252</v>
      </c>
    </row>
    <row r="163" spans="2:65" s="1" customFormat="1" ht="16.5" customHeight="1">
      <c r="B163" s="49"/>
      <c r="C163" s="231" t="s">
        <v>315</v>
      </c>
      <c r="D163" s="231" t="s">
        <v>184</v>
      </c>
      <c r="E163" s="232" t="s">
        <v>1253</v>
      </c>
      <c r="F163" s="233" t="s">
        <v>1254</v>
      </c>
      <c r="G163" s="233"/>
      <c r="H163" s="233"/>
      <c r="I163" s="233"/>
      <c r="J163" s="234" t="s">
        <v>1222</v>
      </c>
      <c r="K163" s="235">
        <v>1</v>
      </c>
      <c r="L163" s="236">
        <v>0</v>
      </c>
      <c r="M163" s="237"/>
      <c r="N163" s="238">
        <f>ROUND(L163*K163,2)</f>
        <v>0</v>
      </c>
      <c r="O163" s="238"/>
      <c r="P163" s="238"/>
      <c r="Q163" s="238"/>
      <c r="R163" s="51"/>
      <c r="T163" s="239" t="s">
        <v>23</v>
      </c>
      <c r="U163" s="59" t="s">
        <v>50</v>
      </c>
      <c r="V163" s="50"/>
      <c r="W163" s="240">
        <f>V163*K163</f>
        <v>0</v>
      </c>
      <c r="X163" s="240">
        <v>0.00339</v>
      </c>
      <c r="Y163" s="240">
        <f>X163*K163</f>
        <v>0.00339</v>
      </c>
      <c r="Z163" s="240">
        <v>0</v>
      </c>
      <c r="AA163" s="241">
        <f>Z163*K163</f>
        <v>0</v>
      </c>
      <c r="AR163" s="25" t="s">
        <v>265</v>
      </c>
      <c r="AT163" s="25" t="s">
        <v>184</v>
      </c>
      <c r="AU163" s="25" t="s">
        <v>95</v>
      </c>
      <c r="AY163" s="25" t="s">
        <v>183</v>
      </c>
      <c r="BE163" s="156">
        <f>IF(U163="základní",N163,0)</f>
        <v>0</v>
      </c>
      <c r="BF163" s="156">
        <f>IF(U163="snížená",N163,0)</f>
        <v>0</v>
      </c>
      <c r="BG163" s="156">
        <f>IF(U163="zákl. přenesená",N163,0)</f>
        <v>0</v>
      </c>
      <c r="BH163" s="156">
        <f>IF(U163="sníž. přenesená",N163,0)</f>
        <v>0</v>
      </c>
      <c r="BI163" s="156">
        <f>IF(U163="nulová",N163,0)</f>
        <v>0</v>
      </c>
      <c r="BJ163" s="25" t="s">
        <v>25</v>
      </c>
      <c r="BK163" s="156">
        <f>ROUND(L163*K163,2)</f>
        <v>0</v>
      </c>
      <c r="BL163" s="25" t="s">
        <v>265</v>
      </c>
      <c r="BM163" s="25" t="s">
        <v>1255</v>
      </c>
    </row>
    <row r="164" spans="2:65" s="1" customFormat="1" ht="25.5" customHeight="1">
      <c r="B164" s="49"/>
      <c r="C164" s="276" t="s">
        <v>320</v>
      </c>
      <c r="D164" s="276" t="s">
        <v>292</v>
      </c>
      <c r="E164" s="277" t="s">
        <v>1256</v>
      </c>
      <c r="F164" s="278" t="s">
        <v>1257</v>
      </c>
      <c r="G164" s="278"/>
      <c r="H164" s="278"/>
      <c r="I164" s="278"/>
      <c r="J164" s="279" t="s">
        <v>354</v>
      </c>
      <c r="K164" s="280">
        <v>1</v>
      </c>
      <c r="L164" s="281">
        <v>0</v>
      </c>
      <c r="M164" s="282"/>
      <c r="N164" s="283">
        <f>ROUND(L164*K164,2)</f>
        <v>0</v>
      </c>
      <c r="O164" s="238"/>
      <c r="P164" s="238"/>
      <c r="Q164" s="238"/>
      <c r="R164" s="51"/>
      <c r="T164" s="239" t="s">
        <v>23</v>
      </c>
      <c r="U164" s="59" t="s">
        <v>50</v>
      </c>
      <c r="V164" s="50"/>
      <c r="W164" s="240">
        <f>V164*K164</f>
        <v>0</v>
      </c>
      <c r="X164" s="240">
        <v>0.012</v>
      </c>
      <c r="Y164" s="240">
        <f>X164*K164</f>
        <v>0.012</v>
      </c>
      <c r="Z164" s="240">
        <v>0</v>
      </c>
      <c r="AA164" s="241">
        <f>Z164*K164</f>
        <v>0</v>
      </c>
      <c r="AR164" s="25" t="s">
        <v>295</v>
      </c>
      <c r="AT164" s="25" t="s">
        <v>292</v>
      </c>
      <c r="AU164" s="25" t="s">
        <v>95</v>
      </c>
      <c r="AY164" s="25" t="s">
        <v>183</v>
      </c>
      <c r="BE164" s="156">
        <f>IF(U164="základní",N164,0)</f>
        <v>0</v>
      </c>
      <c r="BF164" s="156">
        <f>IF(U164="snížená",N164,0)</f>
        <v>0</v>
      </c>
      <c r="BG164" s="156">
        <f>IF(U164="zákl. přenesená",N164,0)</f>
        <v>0</v>
      </c>
      <c r="BH164" s="156">
        <f>IF(U164="sníž. přenesená",N164,0)</f>
        <v>0</v>
      </c>
      <c r="BI164" s="156">
        <f>IF(U164="nulová",N164,0)</f>
        <v>0</v>
      </c>
      <c r="BJ164" s="25" t="s">
        <v>25</v>
      </c>
      <c r="BK164" s="156">
        <f>ROUND(L164*K164,2)</f>
        <v>0</v>
      </c>
      <c r="BL164" s="25" t="s">
        <v>265</v>
      </c>
      <c r="BM164" s="25" t="s">
        <v>1258</v>
      </c>
    </row>
    <row r="165" spans="2:65" s="1" customFormat="1" ht="16.5" customHeight="1">
      <c r="B165" s="49"/>
      <c r="C165" s="276" t="s">
        <v>324</v>
      </c>
      <c r="D165" s="276" t="s">
        <v>292</v>
      </c>
      <c r="E165" s="277" t="s">
        <v>1259</v>
      </c>
      <c r="F165" s="278" t="s">
        <v>1260</v>
      </c>
      <c r="G165" s="278"/>
      <c r="H165" s="278"/>
      <c r="I165" s="278"/>
      <c r="J165" s="279" t="s">
        <v>354</v>
      </c>
      <c r="K165" s="280">
        <v>1</v>
      </c>
      <c r="L165" s="281">
        <v>0</v>
      </c>
      <c r="M165" s="282"/>
      <c r="N165" s="283">
        <f>ROUND(L165*K165,2)</f>
        <v>0</v>
      </c>
      <c r="O165" s="238"/>
      <c r="P165" s="238"/>
      <c r="Q165" s="238"/>
      <c r="R165" s="51"/>
      <c r="T165" s="239" t="s">
        <v>23</v>
      </c>
      <c r="U165" s="59" t="s">
        <v>50</v>
      </c>
      <c r="V165" s="50"/>
      <c r="W165" s="240">
        <f>V165*K165</f>
        <v>0</v>
      </c>
      <c r="X165" s="240">
        <v>0.006</v>
      </c>
      <c r="Y165" s="240">
        <f>X165*K165</f>
        <v>0.006</v>
      </c>
      <c r="Z165" s="240">
        <v>0</v>
      </c>
      <c r="AA165" s="241">
        <f>Z165*K165</f>
        <v>0</v>
      </c>
      <c r="AR165" s="25" t="s">
        <v>295</v>
      </c>
      <c r="AT165" s="25" t="s">
        <v>292</v>
      </c>
      <c r="AU165" s="25" t="s">
        <v>95</v>
      </c>
      <c r="AY165" s="25" t="s">
        <v>183</v>
      </c>
      <c r="BE165" s="156">
        <f>IF(U165="základní",N165,0)</f>
        <v>0</v>
      </c>
      <c r="BF165" s="156">
        <f>IF(U165="snížená",N165,0)</f>
        <v>0</v>
      </c>
      <c r="BG165" s="156">
        <f>IF(U165="zákl. přenesená",N165,0)</f>
        <v>0</v>
      </c>
      <c r="BH165" s="156">
        <f>IF(U165="sníž. přenesená",N165,0)</f>
        <v>0</v>
      </c>
      <c r="BI165" s="156">
        <f>IF(U165="nulová",N165,0)</f>
        <v>0</v>
      </c>
      <c r="BJ165" s="25" t="s">
        <v>25</v>
      </c>
      <c r="BK165" s="156">
        <f>ROUND(L165*K165,2)</f>
        <v>0</v>
      </c>
      <c r="BL165" s="25" t="s">
        <v>265</v>
      </c>
      <c r="BM165" s="25" t="s">
        <v>1261</v>
      </c>
    </row>
    <row r="166" spans="2:65" s="1" customFormat="1" ht="16.5" customHeight="1">
      <c r="B166" s="49"/>
      <c r="C166" s="231" t="s">
        <v>328</v>
      </c>
      <c r="D166" s="231" t="s">
        <v>184</v>
      </c>
      <c r="E166" s="232" t="s">
        <v>1262</v>
      </c>
      <c r="F166" s="233" t="s">
        <v>1263</v>
      </c>
      <c r="G166" s="233"/>
      <c r="H166" s="233"/>
      <c r="I166" s="233"/>
      <c r="J166" s="234" t="s">
        <v>1222</v>
      </c>
      <c r="K166" s="235">
        <v>1</v>
      </c>
      <c r="L166" s="236">
        <v>0</v>
      </c>
      <c r="M166" s="237"/>
      <c r="N166" s="238">
        <f>ROUND(L166*K166,2)</f>
        <v>0</v>
      </c>
      <c r="O166" s="238"/>
      <c r="P166" s="238"/>
      <c r="Q166" s="238"/>
      <c r="R166" s="51"/>
      <c r="T166" s="239" t="s">
        <v>23</v>
      </c>
      <c r="U166" s="59" t="s">
        <v>50</v>
      </c>
      <c r="V166" s="50"/>
      <c r="W166" s="240">
        <f>V166*K166</f>
        <v>0</v>
      </c>
      <c r="X166" s="240">
        <v>0.00088</v>
      </c>
      <c r="Y166" s="240">
        <f>X166*K166</f>
        <v>0.00088</v>
      </c>
      <c r="Z166" s="240">
        <v>0</v>
      </c>
      <c r="AA166" s="241">
        <f>Z166*K166</f>
        <v>0</v>
      </c>
      <c r="AR166" s="25" t="s">
        <v>265</v>
      </c>
      <c r="AT166" s="25" t="s">
        <v>184</v>
      </c>
      <c r="AU166" s="25" t="s">
        <v>95</v>
      </c>
      <c r="AY166" s="25" t="s">
        <v>183</v>
      </c>
      <c r="BE166" s="156">
        <f>IF(U166="základní",N166,0)</f>
        <v>0</v>
      </c>
      <c r="BF166" s="156">
        <f>IF(U166="snížená",N166,0)</f>
        <v>0</v>
      </c>
      <c r="BG166" s="156">
        <f>IF(U166="zákl. přenesená",N166,0)</f>
        <v>0</v>
      </c>
      <c r="BH166" s="156">
        <f>IF(U166="sníž. přenesená",N166,0)</f>
        <v>0</v>
      </c>
      <c r="BI166" s="156">
        <f>IF(U166="nulová",N166,0)</f>
        <v>0</v>
      </c>
      <c r="BJ166" s="25" t="s">
        <v>25</v>
      </c>
      <c r="BK166" s="156">
        <f>ROUND(L166*K166,2)</f>
        <v>0</v>
      </c>
      <c r="BL166" s="25" t="s">
        <v>265</v>
      </c>
      <c r="BM166" s="25" t="s">
        <v>1264</v>
      </c>
    </row>
    <row r="167" spans="2:51" s="12" customFormat="1" ht="16.5" customHeight="1">
      <c r="B167" s="252"/>
      <c r="C167" s="253"/>
      <c r="D167" s="253"/>
      <c r="E167" s="254" t="s">
        <v>23</v>
      </c>
      <c r="F167" s="255" t="s">
        <v>1265</v>
      </c>
      <c r="G167" s="256"/>
      <c r="H167" s="256"/>
      <c r="I167" s="256"/>
      <c r="J167" s="253"/>
      <c r="K167" s="254" t="s">
        <v>23</v>
      </c>
      <c r="L167" s="253"/>
      <c r="M167" s="253"/>
      <c r="N167" s="253"/>
      <c r="O167" s="253"/>
      <c r="P167" s="253"/>
      <c r="Q167" s="253"/>
      <c r="R167" s="257"/>
      <c r="T167" s="258"/>
      <c r="U167" s="253"/>
      <c r="V167" s="253"/>
      <c r="W167" s="253"/>
      <c r="X167" s="253"/>
      <c r="Y167" s="253"/>
      <c r="Z167" s="253"/>
      <c r="AA167" s="259"/>
      <c r="AT167" s="260" t="s">
        <v>191</v>
      </c>
      <c r="AU167" s="260" t="s">
        <v>95</v>
      </c>
      <c r="AV167" s="12" t="s">
        <v>25</v>
      </c>
      <c r="AW167" s="12" t="s">
        <v>41</v>
      </c>
      <c r="AX167" s="12" t="s">
        <v>85</v>
      </c>
      <c r="AY167" s="260" t="s">
        <v>183</v>
      </c>
    </row>
    <row r="168" spans="2:51" s="12" customFormat="1" ht="16.5" customHeight="1">
      <c r="B168" s="252"/>
      <c r="C168" s="253"/>
      <c r="D168" s="253"/>
      <c r="E168" s="254" t="s">
        <v>23</v>
      </c>
      <c r="F168" s="275" t="s">
        <v>1266</v>
      </c>
      <c r="G168" s="253"/>
      <c r="H168" s="253"/>
      <c r="I168" s="253"/>
      <c r="J168" s="253"/>
      <c r="K168" s="254" t="s">
        <v>23</v>
      </c>
      <c r="L168" s="253"/>
      <c r="M168" s="253"/>
      <c r="N168" s="253"/>
      <c r="O168" s="253"/>
      <c r="P168" s="253"/>
      <c r="Q168" s="253"/>
      <c r="R168" s="257"/>
      <c r="T168" s="258"/>
      <c r="U168" s="253"/>
      <c r="V168" s="253"/>
      <c r="W168" s="253"/>
      <c r="X168" s="253"/>
      <c r="Y168" s="253"/>
      <c r="Z168" s="253"/>
      <c r="AA168" s="259"/>
      <c r="AT168" s="260" t="s">
        <v>191</v>
      </c>
      <c r="AU168" s="260" t="s">
        <v>95</v>
      </c>
      <c r="AV168" s="12" t="s">
        <v>25</v>
      </c>
      <c r="AW168" s="12" t="s">
        <v>41</v>
      </c>
      <c r="AX168" s="12" t="s">
        <v>85</v>
      </c>
      <c r="AY168" s="260" t="s">
        <v>183</v>
      </c>
    </row>
    <row r="169" spans="2:51" s="11" customFormat="1" ht="16.5" customHeight="1">
      <c r="B169" s="242"/>
      <c r="C169" s="243"/>
      <c r="D169" s="243"/>
      <c r="E169" s="244" t="s">
        <v>23</v>
      </c>
      <c r="F169" s="261" t="s">
        <v>1267</v>
      </c>
      <c r="G169" s="243"/>
      <c r="H169" s="243"/>
      <c r="I169" s="243"/>
      <c r="J169" s="243"/>
      <c r="K169" s="247">
        <v>1</v>
      </c>
      <c r="L169" s="243"/>
      <c r="M169" s="243"/>
      <c r="N169" s="243"/>
      <c r="O169" s="243"/>
      <c r="P169" s="243"/>
      <c r="Q169" s="243"/>
      <c r="R169" s="248"/>
      <c r="T169" s="249"/>
      <c r="U169" s="243"/>
      <c r="V169" s="243"/>
      <c r="W169" s="243"/>
      <c r="X169" s="243"/>
      <c r="Y169" s="243"/>
      <c r="Z169" s="243"/>
      <c r="AA169" s="250"/>
      <c r="AT169" s="251" t="s">
        <v>191</v>
      </c>
      <c r="AU169" s="251" t="s">
        <v>95</v>
      </c>
      <c r="AV169" s="11" t="s">
        <v>95</v>
      </c>
      <c r="AW169" s="11" t="s">
        <v>41</v>
      </c>
      <c r="AX169" s="11" t="s">
        <v>85</v>
      </c>
      <c r="AY169" s="251" t="s">
        <v>183</v>
      </c>
    </row>
    <row r="170" spans="2:51" s="13" customFormat="1" ht="16.5" customHeight="1">
      <c r="B170" s="262"/>
      <c r="C170" s="263"/>
      <c r="D170" s="263"/>
      <c r="E170" s="264" t="s">
        <v>23</v>
      </c>
      <c r="F170" s="265" t="s">
        <v>218</v>
      </c>
      <c r="G170" s="263"/>
      <c r="H170" s="263"/>
      <c r="I170" s="263"/>
      <c r="J170" s="263"/>
      <c r="K170" s="266">
        <v>1</v>
      </c>
      <c r="L170" s="263"/>
      <c r="M170" s="263"/>
      <c r="N170" s="263"/>
      <c r="O170" s="263"/>
      <c r="P170" s="263"/>
      <c r="Q170" s="263"/>
      <c r="R170" s="267"/>
      <c r="T170" s="268"/>
      <c r="U170" s="263"/>
      <c r="V170" s="263"/>
      <c r="W170" s="263"/>
      <c r="X170" s="263"/>
      <c r="Y170" s="263"/>
      <c r="Z170" s="263"/>
      <c r="AA170" s="269"/>
      <c r="AT170" s="270" t="s">
        <v>191</v>
      </c>
      <c r="AU170" s="270" t="s">
        <v>95</v>
      </c>
      <c r="AV170" s="13" t="s">
        <v>188</v>
      </c>
      <c r="AW170" s="13" t="s">
        <v>41</v>
      </c>
      <c r="AX170" s="13" t="s">
        <v>25</v>
      </c>
      <c r="AY170" s="270" t="s">
        <v>183</v>
      </c>
    </row>
    <row r="171" spans="2:65" s="1" customFormat="1" ht="25.5" customHeight="1">
      <c r="B171" s="49"/>
      <c r="C171" s="276" t="s">
        <v>332</v>
      </c>
      <c r="D171" s="276" t="s">
        <v>292</v>
      </c>
      <c r="E171" s="277" t="s">
        <v>1268</v>
      </c>
      <c r="F171" s="278" t="s">
        <v>1269</v>
      </c>
      <c r="G171" s="278"/>
      <c r="H171" s="278"/>
      <c r="I171" s="278"/>
      <c r="J171" s="279" t="s">
        <v>354</v>
      </c>
      <c r="K171" s="280">
        <v>1</v>
      </c>
      <c r="L171" s="281">
        <v>0</v>
      </c>
      <c r="M171" s="282"/>
      <c r="N171" s="283">
        <f>ROUND(L171*K171,2)</f>
        <v>0</v>
      </c>
      <c r="O171" s="238"/>
      <c r="P171" s="238"/>
      <c r="Q171" s="238"/>
      <c r="R171" s="51"/>
      <c r="T171" s="239" t="s">
        <v>23</v>
      </c>
      <c r="U171" s="59" t="s">
        <v>50</v>
      </c>
      <c r="V171" s="50"/>
      <c r="W171" s="240">
        <f>V171*K171</f>
        <v>0</v>
      </c>
      <c r="X171" s="240">
        <v>0.011</v>
      </c>
      <c r="Y171" s="240">
        <f>X171*K171</f>
        <v>0.011</v>
      </c>
      <c r="Z171" s="240">
        <v>0</v>
      </c>
      <c r="AA171" s="241">
        <f>Z171*K171</f>
        <v>0</v>
      </c>
      <c r="AR171" s="25" t="s">
        <v>295</v>
      </c>
      <c r="AT171" s="25" t="s">
        <v>292</v>
      </c>
      <c r="AU171" s="25" t="s">
        <v>95</v>
      </c>
      <c r="AY171" s="25" t="s">
        <v>183</v>
      </c>
      <c r="BE171" s="156">
        <f>IF(U171="základní",N171,0)</f>
        <v>0</v>
      </c>
      <c r="BF171" s="156">
        <f>IF(U171="snížená",N171,0)</f>
        <v>0</v>
      </c>
      <c r="BG171" s="156">
        <f>IF(U171="zákl. přenesená",N171,0)</f>
        <v>0</v>
      </c>
      <c r="BH171" s="156">
        <f>IF(U171="sníž. přenesená",N171,0)</f>
        <v>0</v>
      </c>
      <c r="BI171" s="156">
        <f>IF(U171="nulová",N171,0)</f>
        <v>0</v>
      </c>
      <c r="BJ171" s="25" t="s">
        <v>25</v>
      </c>
      <c r="BK171" s="156">
        <f>ROUND(L171*K171,2)</f>
        <v>0</v>
      </c>
      <c r="BL171" s="25" t="s">
        <v>265</v>
      </c>
      <c r="BM171" s="25" t="s">
        <v>1270</v>
      </c>
    </row>
    <row r="172" spans="2:65" s="1" customFormat="1" ht="16.5" customHeight="1">
      <c r="B172" s="49"/>
      <c r="C172" s="231" t="s">
        <v>336</v>
      </c>
      <c r="D172" s="231" t="s">
        <v>184</v>
      </c>
      <c r="E172" s="232" t="s">
        <v>1271</v>
      </c>
      <c r="F172" s="233" t="s">
        <v>1272</v>
      </c>
      <c r="G172" s="233"/>
      <c r="H172" s="233"/>
      <c r="I172" s="233"/>
      <c r="J172" s="234" t="s">
        <v>1222</v>
      </c>
      <c r="K172" s="235">
        <v>1</v>
      </c>
      <c r="L172" s="236">
        <v>0</v>
      </c>
      <c r="M172" s="237"/>
      <c r="N172" s="238">
        <f>ROUND(L172*K172,2)</f>
        <v>0</v>
      </c>
      <c r="O172" s="238"/>
      <c r="P172" s="238"/>
      <c r="Q172" s="238"/>
      <c r="R172" s="51"/>
      <c r="T172" s="239" t="s">
        <v>23</v>
      </c>
      <c r="U172" s="59" t="s">
        <v>50</v>
      </c>
      <c r="V172" s="50"/>
      <c r="W172" s="240">
        <f>V172*K172</f>
        <v>0</v>
      </c>
      <c r="X172" s="240">
        <v>0.00017</v>
      </c>
      <c r="Y172" s="240">
        <f>X172*K172</f>
        <v>0.00017</v>
      </c>
      <c r="Z172" s="240">
        <v>0</v>
      </c>
      <c r="AA172" s="241">
        <f>Z172*K172</f>
        <v>0</v>
      </c>
      <c r="AR172" s="25" t="s">
        <v>265</v>
      </c>
      <c r="AT172" s="25" t="s">
        <v>184</v>
      </c>
      <c r="AU172" s="25" t="s">
        <v>95</v>
      </c>
      <c r="AY172" s="25" t="s">
        <v>183</v>
      </c>
      <c r="BE172" s="156">
        <f>IF(U172="základní",N172,0)</f>
        <v>0</v>
      </c>
      <c r="BF172" s="156">
        <f>IF(U172="snížená",N172,0)</f>
        <v>0</v>
      </c>
      <c r="BG172" s="156">
        <f>IF(U172="zákl. přenesená",N172,0)</f>
        <v>0</v>
      </c>
      <c r="BH172" s="156">
        <f>IF(U172="sníž. přenesená",N172,0)</f>
        <v>0</v>
      </c>
      <c r="BI172" s="156">
        <f>IF(U172="nulová",N172,0)</f>
        <v>0</v>
      </c>
      <c r="BJ172" s="25" t="s">
        <v>25</v>
      </c>
      <c r="BK172" s="156">
        <f>ROUND(L172*K172,2)</f>
        <v>0</v>
      </c>
      <c r="BL172" s="25" t="s">
        <v>265</v>
      </c>
      <c r="BM172" s="25" t="s">
        <v>1273</v>
      </c>
    </row>
    <row r="173" spans="2:65" s="1" customFormat="1" ht="38.25" customHeight="1">
      <c r="B173" s="49"/>
      <c r="C173" s="276" t="s">
        <v>295</v>
      </c>
      <c r="D173" s="276" t="s">
        <v>292</v>
      </c>
      <c r="E173" s="277" t="s">
        <v>1274</v>
      </c>
      <c r="F173" s="278" t="s">
        <v>1275</v>
      </c>
      <c r="G173" s="278"/>
      <c r="H173" s="278"/>
      <c r="I173" s="278"/>
      <c r="J173" s="279" t="s">
        <v>354</v>
      </c>
      <c r="K173" s="280">
        <v>1</v>
      </c>
      <c r="L173" s="281">
        <v>0</v>
      </c>
      <c r="M173" s="282"/>
      <c r="N173" s="283">
        <f>ROUND(L173*K173,2)</f>
        <v>0</v>
      </c>
      <c r="O173" s="238"/>
      <c r="P173" s="238"/>
      <c r="Q173" s="238"/>
      <c r="R173" s="51"/>
      <c r="T173" s="239" t="s">
        <v>23</v>
      </c>
      <c r="U173" s="59" t="s">
        <v>50</v>
      </c>
      <c r="V173" s="50"/>
      <c r="W173" s="240">
        <f>V173*K173</f>
        <v>0</v>
      </c>
      <c r="X173" s="240">
        <v>0.015</v>
      </c>
      <c r="Y173" s="240">
        <f>X173*K173</f>
        <v>0.015</v>
      </c>
      <c r="Z173" s="240">
        <v>0</v>
      </c>
      <c r="AA173" s="241">
        <f>Z173*K173</f>
        <v>0</v>
      </c>
      <c r="AR173" s="25" t="s">
        <v>295</v>
      </c>
      <c r="AT173" s="25" t="s">
        <v>292</v>
      </c>
      <c r="AU173" s="25" t="s">
        <v>95</v>
      </c>
      <c r="AY173" s="25" t="s">
        <v>183</v>
      </c>
      <c r="BE173" s="156">
        <f>IF(U173="základní",N173,0)</f>
        <v>0</v>
      </c>
      <c r="BF173" s="156">
        <f>IF(U173="snížená",N173,0)</f>
        <v>0</v>
      </c>
      <c r="BG173" s="156">
        <f>IF(U173="zákl. přenesená",N173,0)</f>
        <v>0</v>
      </c>
      <c r="BH173" s="156">
        <f>IF(U173="sníž. přenesená",N173,0)</f>
        <v>0</v>
      </c>
      <c r="BI173" s="156">
        <f>IF(U173="nulová",N173,0)</f>
        <v>0</v>
      </c>
      <c r="BJ173" s="25" t="s">
        <v>25</v>
      </c>
      <c r="BK173" s="156">
        <f>ROUND(L173*K173,2)</f>
        <v>0</v>
      </c>
      <c r="BL173" s="25" t="s">
        <v>265</v>
      </c>
      <c r="BM173" s="25" t="s">
        <v>1276</v>
      </c>
    </row>
    <row r="174" spans="2:65" s="1" customFormat="1" ht="16.5" customHeight="1">
      <c r="B174" s="49"/>
      <c r="C174" s="231" t="s">
        <v>351</v>
      </c>
      <c r="D174" s="231" t="s">
        <v>184</v>
      </c>
      <c r="E174" s="232" t="s">
        <v>1277</v>
      </c>
      <c r="F174" s="233" t="s">
        <v>1278</v>
      </c>
      <c r="G174" s="233"/>
      <c r="H174" s="233"/>
      <c r="I174" s="233"/>
      <c r="J174" s="234" t="s">
        <v>1222</v>
      </c>
      <c r="K174" s="235">
        <v>1</v>
      </c>
      <c r="L174" s="236">
        <v>0</v>
      </c>
      <c r="M174" s="237"/>
      <c r="N174" s="238">
        <f>ROUND(L174*K174,2)</f>
        <v>0</v>
      </c>
      <c r="O174" s="238"/>
      <c r="P174" s="238"/>
      <c r="Q174" s="238"/>
      <c r="R174" s="51"/>
      <c r="T174" s="239" t="s">
        <v>23</v>
      </c>
      <c r="U174" s="59" t="s">
        <v>50</v>
      </c>
      <c r="V174" s="50"/>
      <c r="W174" s="240">
        <f>V174*K174</f>
        <v>0</v>
      </c>
      <c r="X174" s="240">
        <v>0.00059</v>
      </c>
      <c r="Y174" s="240">
        <f>X174*K174</f>
        <v>0.00059</v>
      </c>
      <c r="Z174" s="240">
        <v>0</v>
      </c>
      <c r="AA174" s="241">
        <f>Z174*K174</f>
        <v>0</v>
      </c>
      <c r="AR174" s="25" t="s">
        <v>265</v>
      </c>
      <c r="AT174" s="25" t="s">
        <v>184</v>
      </c>
      <c r="AU174" s="25" t="s">
        <v>95</v>
      </c>
      <c r="AY174" s="25" t="s">
        <v>183</v>
      </c>
      <c r="BE174" s="156">
        <f>IF(U174="základní",N174,0)</f>
        <v>0</v>
      </c>
      <c r="BF174" s="156">
        <f>IF(U174="snížená",N174,0)</f>
        <v>0</v>
      </c>
      <c r="BG174" s="156">
        <f>IF(U174="zákl. přenesená",N174,0)</f>
        <v>0</v>
      </c>
      <c r="BH174" s="156">
        <f>IF(U174="sníž. přenesená",N174,0)</f>
        <v>0</v>
      </c>
      <c r="BI174" s="156">
        <f>IF(U174="nulová",N174,0)</f>
        <v>0</v>
      </c>
      <c r="BJ174" s="25" t="s">
        <v>25</v>
      </c>
      <c r="BK174" s="156">
        <f>ROUND(L174*K174,2)</f>
        <v>0</v>
      </c>
      <c r="BL174" s="25" t="s">
        <v>265</v>
      </c>
      <c r="BM174" s="25" t="s">
        <v>1279</v>
      </c>
    </row>
    <row r="175" spans="2:65" s="1" customFormat="1" ht="16.5" customHeight="1">
      <c r="B175" s="49"/>
      <c r="C175" s="276" t="s">
        <v>358</v>
      </c>
      <c r="D175" s="276" t="s">
        <v>292</v>
      </c>
      <c r="E175" s="277" t="s">
        <v>1280</v>
      </c>
      <c r="F175" s="278" t="s">
        <v>1281</v>
      </c>
      <c r="G175" s="278"/>
      <c r="H175" s="278"/>
      <c r="I175" s="278"/>
      <c r="J175" s="279" t="s">
        <v>354</v>
      </c>
      <c r="K175" s="280">
        <v>1</v>
      </c>
      <c r="L175" s="281">
        <v>0</v>
      </c>
      <c r="M175" s="282"/>
      <c r="N175" s="283">
        <f>ROUND(L175*K175,2)</f>
        <v>0</v>
      </c>
      <c r="O175" s="238"/>
      <c r="P175" s="238"/>
      <c r="Q175" s="238"/>
      <c r="R175" s="51"/>
      <c r="T175" s="239" t="s">
        <v>23</v>
      </c>
      <c r="U175" s="59" t="s">
        <v>50</v>
      </c>
      <c r="V175" s="50"/>
      <c r="W175" s="240">
        <f>V175*K175</f>
        <v>0</v>
      </c>
      <c r="X175" s="240">
        <v>0.014</v>
      </c>
      <c r="Y175" s="240">
        <f>X175*K175</f>
        <v>0.014</v>
      </c>
      <c r="Z175" s="240">
        <v>0</v>
      </c>
      <c r="AA175" s="241">
        <f>Z175*K175</f>
        <v>0</v>
      </c>
      <c r="AR175" s="25" t="s">
        <v>295</v>
      </c>
      <c r="AT175" s="25" t="s">
        <v>292</v>
      </c>
      <c r="AU175" s="25" t="s">
        <v>95</v>
      </c>
      <c r="AY175" s="25" t="s">
        <v>183</v>
      </c>
      <c r="BE175" s="156">
        <f>IF(U175="základní",N175,0)</f>
        <v>0</v>
      </c>
      <c r="BF175" s="156">
        <f>IF(U175="snížená",N175,0)</f>
        <v>0</v>
      </c>
      <c r="BG175" s="156">
        <f>IF(U175="zákl. přenesená",N175,0)</f>
        <v>0</v>
      </c>
      <c r="BH175" s="156">
        <f>IF(U175="sníž. přenesená",N175,0)</f>
        <v>0</v>
      </c>
      <c r="BI175" s="156">
        <f>IF(U175="nulová",N175,0)</f>
        <v>0</v>
      </c>
      <c r="BJ175" s="25" t="s">
        <v>25</v>
      </c>
      <c r="BK175" s="156">
        <f>ROUND(L175*K175,2)</f>
        <v>0</v>
      </c>
      <c r="BL175" s="25" t="s">
        <v>265</v>
      </c>
      <c r="BM175" s="25" t="s">
        <v>1282</v>
      </c>
    </row>
    <row r="176" spans="2:65" s="1" customFormat="1" ht="25.5" customHeight="1">
      <c r="B176" s="49"/>
      <c r="C176" s="231" t="s">
        <v>363</v>
      </c>
      <c r="D176" s="231" t="s">
        <v>184</v>
      </c>
      <c r="E176" s="232" t="s">
        <v>1283</v>
      </c>
      <c r="F176" s="233" t="s">
        <v>1284</v>
      </c>
      <c r="G176" s="233"/>
      <c r="H176" s="233"/>
      <c r="I176" s="233"/>
      <c r="J176" s="234" t="s">
        <v>1222</v>
      </c>
      <c r="K176" s="235">
        <v>1</v>
      </c>
      <c r="L176" s="236">
        <v>0</v>
      </c>
      <c r="M176" s="237"/>
      <c r="N176" s="238">
        <f>ROUND(L176*K176,2)</f>
        <v>0</v>
      </c>
      <c r="O176" s="238"/>
      <c r="P176" s="238"/>
      <c r="Q176" s="238"/>
      <c r="R176" s="51"/>
      <c r="T176" s="239" t="s">
        <v>23</v>
      </c>
      <c r="U176" s="59" t="s">
        <v>50</v>
      </c>
      <c r="V176" s="50"/>
      <c r="W176" s="240">
        <f>V176*K176</f>
        <v>0</v>
      </c>
      <c r="X176" s="240">
        <v>0.03025</v>
      </c>
      <c r="Y176" s="240">
        <f>X176*K176</f>
        <v>0.03025</v>
      </c>
      <c r="Z176" s="240">
        <v>0</v>
      </c>
      <c r="AA176" s="241">
        <f>Z176*K176</f>
        <v>0</v>
      </c>
      <c r="AR176" s="25" t="s">
        <v>265</v>
      </c>
      <c r="AT176" s="25" t="s">
        <v>184</v>
      </c>
      <c r="AU176" s="25" t="s">
        <v>95</v>
      </c>
      <c r="AY176" s="25" t="s">
        <v>183</v>
      </c>
      <c r="BE176" s="156">
        <f>IF(U176="základní",N176,0)</f>
        <v>0</v>
      </c>
      <c r="BF176" s="156">
        <f>IF(U176="snížená",N176,0)</f>
        <v>0</v>
      </c>
      <c r="BG176" s="156">
        <f>IF(U176="zákl. přenesená",N176,0)</f>
        <v>0</v>
      </c>
      <c r="BH176" s="156">
        <f>IF(U176="sníž. přenesená",N176,0)</f>
        <v>0</v>
      </c>
      <c r="BI176" s="156">
        <f>IF(U176="nulová",N176,0)</f>
        <v>0</v>
      </c>
      <c r="BJ176" s="25" t="s">
        <v>25</v>
      </c>
      <c r="BK176" s="156">
        <f>ROUND(L176*K176,2)</f>
        <v>0</v>
      </c>
      <c r="BL176" s="25" t="s">
        <v>265</v>
      </c>
      <c r="BM176" s="25" t="s">
        <v>1285</v>
      </c>
    </row>
    <row r="177" spans="2:65" s="1" customFormat="1" ht="25.5" customHeight="1">
      <c r="B177" s="49"/>
      <c r="C177" s="231" t="s">
        <v>369</v>
      </c>
      <c r="D177" s="231" t="s">
        <v>184</v>
      </c>
      <c r="E177" s="232" t="s">
        <v>1286</v>
      </c>
      <c r="F177" s="233" t="s">
        <v>1287</v>
      </c>
      <c r="G177" s="233"/>
      <c r="H177" s="233"/>
      <c r="I177" s="233"/>
      <c r="J177" s="234" t="s">
        <v>354</v>
      </c>
      <c r="K177" s="235">
        <v>1</v>
      </c>
      <c r="L177" s="236">
        <v>0</v>
      </c>
      <c r="M177" s="237"/>
      <c r="N177" s="238">
        <f>ROUND(L177*K177,2)</f>
        <v>0</v>
      </c>
      <c r="O177" s="238"/>
      <c r="P177" s="238"/>
      <c r="Q177" s="238"/>
      <c r="R177" s="51"/>
      <c r="T177" s="239" t="s">
        <v>23</v>
      </c>
      <c r="U177" s="59" t="s">
        <v>50</v>
      </c>
      <c r="V177" s="50"/>
      <c r="W177" s="240">
        <f>V177*K177</f>
        <v>0</v>
      </c>
      <c r="X177" s="240">
        <v>4E-05</v>
      </c>
      <c r="Y177" s="240">
        <f>X177*K177</f>
        <v>4E-05</v>
      </c>
      <c r="Z177" s="240">
        <v>0</v>
      </c>
      <c r="AA177" s="241">
        <f>Z177*K177</f>
        <v>0</v>
      </c>
      <c r="AR177" s="25" t="s">
        <v>265</v>
      </c>
      <c r="AT177" s="25" t="s">
        <v>184</v>
      </c>
      <c r="AU177" s="25" t="s">
        <v>95</v>
      </c>
      <c r="AY177" s="25" t="s">
        <v>183</v>
      </c>
      <c r="BE177" s="156">
        <f>IF(U177="základní",N177,0)</f>
        <v>0</v>
      </c>
      <c r="BF177" s="156">
        <f>IF(U177="snížená",N177,0)</f>
        <v>0</v>
      </c>
      <c r="BG177" s="156">
        <f>IF(U177="zákl. přenesená",N177,0)</f>
        <v>0</v>
      </c>
      <c r="BH177" s="156">
        <f>IF(U177="sníž. přenesená",N177,0)</f>
        <v>0</v>
      </c>
      <c r="BI177" s="156">
        <f>IF(U177="nulová",N177,0)</f>
        <v>0</v>
      </c>
      <c r="BJ177" s="25" t="s">
        <v>25</v>
      </c>
      <c r="BK177" s="156">
        <f>ROUND(L177*K177,2)</f>
        <v>0</v>
      </c>
      <c r="BL177" s="25" t="s">
        <v>265</v>
      </c>
      <c r="BM177" s="25" t="s">
        <v>1288</v>
      </c>
    </row>
    <row r="178" spans="2:65" s="1" customFormat="1" ht="25.5" customHeight="1">
      <c r="B178" s="49"/>
      <c r="C178" s="276" t="s">
        <v>382</v>
      </c>
      <c r="D178" s="276" t="s">
        <v>292</v>
      </c>
      <c r="E178" s="277" t="s">
        <v>1289</v>
      </c>
      <c r="F178" s="278" t="s">
        <v>1290</v>
      </c>
      <c r="G178" s="278"/>
      <c r="H178" s="278"/>
      <c r="I178" s="278"/>
      <c r="J178" s="279" t="s">
        <v>354</v>
      </c>
      <c r="K178" s="280">
        <v>1</v>
      </c>
      <c r="L178" s="281">
        <v>0</v>
      </c>
      <c r="M178" s="282"/>
      <c r="N178" s="283">
        <f>ROUND(L178*K178,2)</f>
        <v>0</v>
      </c>
      <c r="O178" s="238"/>
      <c r="P178" s="238"/>
      <c r="Q178" s="238"/>
      <c r="R178" s="51"/>
      <c r="T178" s="239" t="s">
        <v>23</v>
      </c>
      <c r="U178" s="59" t="s">
        <v>50</v>
      </c>
      <c r="V178" s="50"/>
      <c r="W178" s="240">
        <f>V178*K178</f>
        <v>0</v>
      </c>
      <c r="X178" s="240">
        <v>0.0018</v>
      </c>
      <c r="Y178" s="240">
        <f>X178*K178</f>
        <v>0.0018</v>
      </c>
      <c r="Z178" s="240">
        <v>0</v>
      </c>
      <c r="AA178" s="241">
        <f>Z178*K178</f>
        <v>0</v>
      </c>
      <c r="AR178" s="25" t="s">
        <v>295</v>
      </c>
      <c r="AT178" s="25" t="s">
        <v>292</v>
      </c>
      <c r="AU178" s="25" t="s">
        <v>95</v>
      </c>
      <c r="AY178" s="25" t="s">
        <v>183</v>
      </c>
      <c r="BE178" s="156">
        <f>IF(U178="základní",N178,0)</f>
        <v>0</v>
      </c>
      <c r="BF178" s="156">
        <f>IF(U178="snížená",N178,0)</f>
        <v>0</v>
      </c>
      <c r="BG178" s="156">
        <f>IF(U178="zákl. přenesená",N178,0)</f>
        <v>0</v>
      </c>
      <c r="BH178" s="156">
        <f>IF(U178="sníž. přenesená",N178,0)</f>
        <v>0</v>
      </c>
      <c r="BI178" s="156">
        <f>IF(U178="nulová",N178,0)</f>
        <v>0</v>
      </c>
      <c r="BJ178" s="25" t="s">
        <v>25</v>
      </c>
      <c r="BK178" s="156">
        <f>ROUND(L178*K178,2)</f>
        <v>0</v>
      </c>
      <c r="BL178" s="25" t="s">
        <v>265</v>
      </c>
      <c r="BM178" s="25" t="s">
        <v>1291</v>
      </c>
    </row>
    <row r="179" spans="2:47" s="1" customFormat="1" ht="60" customHeight="1">
      <c r="B179" s="49"/>
      <c r="C179" s="50"/>
      <c r="D179" s="50"/>
      <c r="E179" s="50"/>
      <c r="F179" s="293" t="s">
        <v>1292</v>
      </c>
      <c r="G179" s="70"/>
      <c r="H179" s="70"/>
      <c r="I179" s="70"/>
      <c r="J179" s="50"/>
      <c r="K179" s="50"/>
      <c r="L179" s="50"/>
      <c r="M179" s="50"/>
      <c r="N179" s="50"/>
      <c r="O179" s="50"/>
      <c r="P179" s="50"/>
      <c r="Q179" s="50"/>
      <c r="R179" s="51"/>
      <c r="T179" s="202"/>
      <c r="U179" s="50"/>
      <c r="V179" s="50"/>
      <c r="W179" s="50"/>
      <c r="X179" s="50"/>
      <c r="Y179" s="50"/>
      <c r="Z179" s="50"/>
      <c r="AA179" s="103"/>
      <c r="AT179" s="25" t="s">
        <v>664</v>
      </c>
      <c r="AU179" s="25" t="s">
        <v>95</v>
      </c>
    </row>
    <row r="180" spans="2:65" s="1" customFormat="1" ht="25.5" customHeight="1">
      <c r="B180" s="49"/>
      <c r="C180" s="231" t="s">
        <v>388</v>
      </c>
      <c r="D180" s="231" t="s">
        <v>184</v>
      </c>
      <c r="E180" s="232" t="s">
        <v>1293</v>
      </c>
      <c r="F180" s="233" t="s">
        <v>1294</v>
      </c>
      <c r="G180" s="233"/>
      <c r="H180" s="233"/>
      <c r="I180" s="233"/>
      <c r="J180" s="234" t="s">
        <v>1222</v>
      </c>
      <c r="K180" s="235">
        <v>1</v>
      </c>
      <c r="L180" s="236">
        <v>0</v>
      </c>
      <c r="M180" s="237"/>
      <c r="N180" s="238">
        <f>ROUND(L180*K180,2)</f>
        <v>0</v>
      </c>
      <c r="O180" s="238"/>
      <c r="P180" s="238"/>
      <c r="Q180" s="238"/>
      <c r="R180" s="51"/>
      <c r="T180" s="239" t="s">
        <v>23</v>
      </c>
      <c r="U180" s="59" t="s">
        <v>50</v>
      </c>
      <c r="V180" s="50"/>
      <c r="W180" s="240">
        <f>V180*K180</f>
        <v>0</v>
      </c>
      <c r="X180" s="240">
        <v>0.00012</v>
      </c>
      <c r="Y180" s="240">
        <f>X180*K180</f>
        <v>0.00012</v>
      </c>
      <c r="Z180" s="240">
        <v>0</v>
      </c>
      <c r="AA180" s="241">
        <f>Z180*K180</f>
        <v>0</v>
      </c>
      <c r="AR180" s="25" t="s">
        <v>265</v>
      </c>
      <c r="AT180" s="25" t="s">
        <v>184</v>
      </c>
      <c r="AU180" s="25" t="s">
        <v>95</v>
      </c>
      <c r="AY180" s="25" t="s">
        <v>183</v>
      </c>
      <c r="BE180" s="156">
        <f>IF(U180="základní",N180,0)</f>
        <v>0</v>
      </c>
      <c r="BF180" s="156">
        <f>IF(U180="snížená",N180,0)</f>
        <v>0</v>
      </c>
      <c r="BG180" s="156">
        <f>IF(U180="zákl. přenesená",N180,0)</f>
        <v>0</v>
      </c>
      <c r="BH180" s="156">
        <f>IF(U180="sníž. přenesená",N180,0)</f>
        <v>0</v>
      </c>
      <c r="BI180" s="156">
        <f>IF(U180="nulová",N180,0)</f>
        <v>0</v>
      </c>
      <c r="BJ180" s="25" t="s">
        <v>25</v>
      </c>
      <c r="BK180" s="156">
        <f>ROUND(L180*K180,2)</f>
        <v>0</v>
      </c>
      <c r="BL180" s="25" t="s">
        <v>265</v>
      </c>
      <c r="BM180" s="25" t="s">
        <v>1295</v>
      </c>
    </row>
    <row r="181" spans="2:51" s="12" customFormat="1" ht="16.5" customHeight="1">
      <c r="B181" s="252"/>
      <c r="C181" s="253"/>
      <c r="D181" s="253"/>
      <c r="E181" s="254" t="s">
        <v>23</v>
      </c>
      <c r="F181" s="255" t="s">
        <v>1296</v>
      </c>
      <c r="G181" s="256"/>
      <c r="H181" s="256"/>
      <c r="I181" s="256"/>
      <c r="J181" s="253"/>
      <c r="K181" s="254" t="s">
        <v>23</v>
      </c>
      <c r="L181" s="253"/>
      <c r="M181" s="253"/>
      <c r="N181" s="253"/>
      <c r="O181" s="253"/>
      <c r="P181" s="253"/>
      <c r="Q181" s="253"/>
      <c r="R181" s="257"/>
      <c r="T181" s="258"/>
      <c r="U181" s="253"/>
      <c r="V181" s="253"/>
      <c r="W181" s="253"/>
      <c r="X181" s="253"/>
      <c r="Y181" s="253"/>
      <c r="Z181" s="253"/>
      <c r="AA181" s="259"/>
      <c r="AT181" s="260" t="s">
        <v>191</v>
      </c>
      <c r="AU181" s="260" t="s">
        <v>95</v>
      </c>
      <c r="AV181" s="12" t="s">
        <v>25</v>
      </c>
      <c r="AW181" s="12" t="s">
        <v>41</v>
      </c>
      <c r="AX181" s="12" t="s">
        <v>85</v>
      </c>
      <c r="AY181" s="260" t="s">
        <v>183</v>
      </c>
    </row>
    <row r="182" spans="2:51" s="11" customFormat="1" ht="16.5" customHeight="1">
      <c r="B182" s="242"/>
      <c r="C182" s="243"/>
      <c r="D182" s="243"/>
      <c r="E182" s="244" t="s">
        <v>23</v>
      </c>
      <c r="F182" s="261" t="s">
        <v>25</v>
      </c>
      <c r="G182" s="243"/>
      <c r="H182" s="243"/>
      <c r="I182" s="243"/>
      <c r="J182" s="243"/>
      <c r="K182" s="247">
        <v>1</v>
      </c>
      <c r="L182" s="243"/>
      <c r="M182" s="243"/>
      <c r="N182" s="243"/>
      <c r="O182" s="243"/>
      <c r="P182" s="243"/>
      <c r="Q182" s="243"/>
      <c r="R182" s="248"/>
      <c r="T182" s="249"/>
      <c r="U182" s="243"/>
      <c r="V182" s="243"/>
      <c r="W182" s="243"/>
      <c r="X182" s="243"/>
      <c r="Y182" s="243"/>
      <c r="Z182" s="243"/>
      <c r="AA182" s="250"/>
      <c r="AT182" s="251" t="s">
        <v>191</v>
      </c>
      <c r="AU182" s="251" t="s">
        <v>95</v>
      </c>
      <c r="AV182" s="11" t="s">
        <v>95</v>
      </c>
      <c r="AW182" s="11" t="s">
        <v>41</v>
      </c>
      <c r="AX182" s="11" t="s">
        <v>25</v>
      </c>
      <c r="AY182" s="251" t="s">
        <v>183</v>
      </c>
    </row>
    <row r="183" spans="2:65" s="1" customFormat="1" ht="25.5" customHeight="1">
      <c r="B183" s="49"/>
      <c r="C183" s="276" t="s">
        <v>394</v>
      </c>
      <c r="D183" s="276" t="s">
        <v>292</v>
      </c>
      <c r="E183" s="277" t="s">
        <v>1297</v>
      </c>
      <c r="F183" s="278" t="s">
        <v>1298</v>
      </c>
      <c r="G183" s="278"/>
      <c r="H183" s="278"/>
      <c r="I183" s="278"/>
      <c r="J183" s="279" t="s">
        <v>354</v>
      </c>
      <c r="K183" s="280">
        <v>1</v>
      </c>
      <c r="L183" s="281">
        <v>0</v>
      </c>
      <c r="M183" s="282"/>
      <c r="N183" s="283">
        <f>ROUND(L183*K183,2)</f>
        <v>0</v>
      </c>
      <c r="O183" s="238"/>
      <c r="P183" s="238"/>
      <c r="Q183" s="238"/>
      <c r="R183" s="51"/>
      <c r="T183" s="239" t="s">
        <v>23</v>
      </c>
      <c r="U183" s="59" t="s">
        <v>50</v>
      </c>
      <c r="V183" s="50"/>
      <c r="W183" s="240">
        <f>V183*K183</f>
        <v>0</v>
      </c>
      <c r="X183" s="240">
        <v>0.0018</v>
      </c>
      <c r="Y183" s="240">
        <f>X183*K183</f>
        <v>0.0018</v>
      </c>
      <c r="Z183" s="240">
        <v>0</v>
      </c>
      <c r="AA183" s="241">
        <f>Z183*K183</f>
        <v>0</v>
      </c>
      <c r="AR183" s="25" t="s">
        <v>295</v>
      </c>
      <c r="AT183" s="25" t="s">
        <v>292</v>
      </c>
      <c r="AU183" s="25" t="s">
        <v>95</v>
      </c>
      <c r="AY183" s="25" t="s">
        <v>183</v>
      </c>
      <c r="BE183" s="156">
        <f>IF(U183="základní",N183,0)</f>
        <v>0</v>
      </c>
      <c r="BF183" s="156">
        <f>IF(U183="snížená",N183,0)</f>
        <v>0</v>
      </c>
      <c r="BG183" s="156">
        <f>IF(U183="zákl. přenesená",N183,0)</f>
        <v>0</v>
      </c>
      <c r="BH183" s="156">
        <f>IF(U183="sníž. přenesená",N183,0)</f>
        <v>0</v>
      </c>
      <c r="BI183" s="156">
        <f>IF(U183="nulová",N183,0)</f>
        <v>0</v>
      </c>
      <c r="BJ183" s="25" t="s">
        <v>25</v>
      </c>
      <c r="BK183" s="156">
        <f>ROUND(L183*K183,2)</f>
        <v>0</v>
      </c>
      <c r="BL183" s="25" t="s">
        <v>265</v>
      </c>
      <c r="BM183" s="25" t="s">
        <v>1299</v>
      </c>
    </row>
    <row r="184" spans="2:65" s="1" customFormat="1" ht="25.5" customHeight="1">
      <c r="B184" s="49"/>
      <c r="C184" s="231" t="s">
        <v>398</v>
      </c>
      <c r="D184" s="231" t="s">
        <v>184</v>
      </c>
      <c r="E184" s="232" t="s">
        <v>1300</v>
      </c>
      <c r="F184" s="233" t="s">
        <v>1301</v>
      </c>
      <c r="G184" s="233"/>
      <c r="H184" s="233"/>
      <c r="I184" s="233"/>
      <c r="J184" s="234" t="s">
        <v>354</v>
      </c>
      <c r="K184" s="235">
        <v>1</v>
      </c>
      <c r="L184" s="236">
        <v>0</v>
      </c>
      <c r="M184" s="237"/>
      <c r="N184" s="238">
        <f>ROUND(L184*K184,2)</f>
        <v>0</v>
      </c>
      <c r="O184" s="238"/>
      <c r="P184" s="238"/>
      <c r="Q184" s="238"/>
      <c r="R184" s="51"/>
      <c r="T184" s="239" t="s">
        <v>23</v>
      </c>
      <c r="U184" s="59" t="s">
        <v>50</v>
      </c>
      <c r="V184" s="50"/>
      <c r="W184" s="240">
        <f>V184*K184</f>
        <v>0</v>
      </c>
      <c r="X184" s="240">
        <v>0.00013</v>
      </c>
      <c r="Y184" s="240">
        <f>X184*K184</f>
        <v>0.00013</v>
      </c>
      <c r="Z184" s="240">
        <v>0</v>
      </c>
      <c r="AA184" s="241">
        <f>Z184*K184</f>
        <v>0</v>
      </c>
      <c r="AR184" s="25" t="s">
        <v>265</v>
      </c>
      <c r="AT184" s="25" t="s">
        <v>184</v>
      </c>
      <c r="AU184" s="25" t="s">
        <v>95</v>
      </c>
      <c r="AY184" s="25" t="s">
        <v>183</v>
      </c>
      <c r="BE184" s="156">
        <f>IF(U184="základní",N184,0)</f>
        <v>0</v>
      </c>
      <c r="BF184" s="156">
        <f>IF(U184="snížená",N184,0)</f>
        <v>0</v>
      </c>
      <c r="BG184" s="156">
        <f>IF(U184="zákl. přenesená",N184,0)</f>
        <v>0</v>
      </c>
      <c r="BH184" s="156">
        <f>IF(U184="sníž. přenesená",N184,0)</f>
        <v>0</v>
      </c>
      <c r="BI184" s="156">
        <f>IF(U184="nulová",N184,0)</f>
        <v>0</v>
      </c>
      <c r="BJ184" s="25" t="s">
        <v>25</v>
      </c>
      <c r="BK184" s="156">
        <f>ROUND(L184*K184,2)</f>
        <v>0</v>
      </c>
      <c r="BL184" s="25" t="s">
        <v>265</v>
      </c>
      <c r="BM184" s="25" t="s">
        <v>1302</v>
      </c>
    </row>
    <row r="185" spans="2:65" s="1" customFormat="1" ht="25.5" customHeight="1">
      <c r="B185" s="49"/>
      <c r="C185" s="276" t="s">
        <v>405</v>
      </c>
      <c r="D185" s="276" t="s">
        <v>292</v>
      </c>
      <c r="E185" s="277" t="s">
        <v>1303</v>
      </c>
      <c r="F185" s="278" t="s">
        <v>1304</v>
      </c>
      <c r="G185" s="278"/>
      <c r="H185" s="278"/>
      <c r="I185" s="278"/>
      <c r="J185" s="279" t="s">
        <v>354</v>
      </c>
      <c r="K185" s="280">
        <v>1</v>
      </c>
      <c r="L185" s="281">
        <v>0</v>
      </c>
      <c r="M185" s="282"/>
      <c r="N185" s="283">
        <f>ROUND(L185*K185,2)</f>
        <v>0</v>
      </c>
      <c r="O185" s="238"/>
      <c r="P185" s="238"/>
      <c r="Q185" s="238"/>
      <c r="R185" s="51"/>
      <c r="T185" s="239" t="s">
        <v>23</v>
      </c>
      <c r="U185" s="59" t="s">
        <v>50</v>
      </c>
      <c r="V185" s="50"/>
      <c r="W185" s="240">
        <f>V185*K185</f>
        <v>0</v>
      </c>
      <c r="X185" s="240">
        <v>0.0025</v>
      </c>
      <c r="Y185" s="240">
        <f>X185*K185</f>
        <v>0.0025</v>
      </c>
      <c r="Z185" s="240">
        <v>0</v>
      </c>
      <c r="AA185" s="241">
        <f>Z185*K185</f>
        <v>0</v>
      </c>
      <c r="AR185" s="25" t="s">
        <v>295</v>
      </c>
      <c r="AT185" s="25" t="s">
        <v>292</v>
      </c>
      <c r="AU185" s="25" t="s">
        <v>95</v>
      </c>
      <c r="AY185" s="25" t="s">
        <v>183</v>
      </c>
      <c r="BE185" s="156">
        <f>IF(U185="základní",N185,0)</f>
        <v>0</v>
      </c>
      <c r="BF185" s="156">
        <f>IF(U185="snížená",N185,0)</f>
        <v>0</v>
      </c>
      <c r="BG185" s="156">
        <f>IF(U185="zákl. přenesená",N185,0)</f>
        <v>0</v>
      </c>
      <c r="BH185" s="156">
        <f>IF(U185="sníž. přenesená",N185,0)</f>
        <v>0</v>
      </c>
      <c r="BI185" s="156">
        <f>IF(U185="nulová",N185,0)</f>
        <v>0</v>
      </c>
      <c r="BJ185" s="25" t="s">
        <v>25</v>
      </c>
      <c r="BK185" s="156">
        <f>ROUND(L185*K185,2)</f>
        <v>0</v>
      </c>
      <c r="BL185" s="25" t="s">
        <v>265</v>
      </c>
      <c r="BM185" s="25" t="s">
        <v>1305</v>
      </c>
    </row>
    <row r="186" spans="2:65" s="1" customFormat="1" ht="25.5" customHeight="1">
      <c r="B186" s="49"/>
      <c r="C186" s="231" t="s">
        <v>411</v>
      </c>
      <c r="D186" s="231" t="s">
        <v>184</v>
      </c>
      <c r="E186" s="232" t="s">
        <v>1306</v>
      </c>
      <c r="F186" s="233" t="s">
        <v>1307</v>
      </c>
      <c r="G186" s="233"/>
      <c r="H186" s="233"/>
      <c r="I186" s="233"/>
      <c r="J186" s="234" t="s">
        <v>673</v>
      </c>
      <c r="K186" s="294">
        <v>0</v>
      </c>
      <c r="L186" s="236">
        <v>0</v>
      </c>
      <c r="M186" s="237"/>
      <c r="N186" s="238">
        <f>ROUND(L186*K186,2)</f>
        <v>0</v>
      </c>
      <c r="O186" s="238"/>
      <c r="P186" s="238"/>
      <c r="Q186" s="238"/>
      <c r="R186" s="51"/>
      <c r="T186" s="239" t="s">
        <v>23</v>
      </c>
      <c r="U186" s="59" t="s">
        <v>50</v>
      </c>
      <c r="V186" s="50"/>
      <c r="W186" s="240">
        <f>V186*K186</f>
        <v>0</v>
      </c>
      <c r="X186" s="240">
        <v>0</v>
      </c>
      <c r="Y186" s="240">
        <f>X186*K186</f>
        <v>0</v>
      </c>
      <c r="Z186" s="240">
        <v>0</v>
      </c>
      <c r="AA186" s="241">
        <f>Z186*K186</f>
        <v>0</v>
      </c>
      <c r="AR186" s="25" t="s">
        <v>265</v>
      </c>
      <c r="AT186" s="25" t="s">
        <v>184</v>
      </c>
      <c r="AU186" s="25" t="s">
        <v>95</v>
      </c>
      <c r="AY186" s="25" t="s">
        <v>183</v>
      </c>
      <c r="BE186" s="156">
        <f>IF(U186="základní",N186,0)</f>
        <v>0</v>
      </c>
      <c r="BF186" s="156">
        <f>IF(U186="snížená",N186,0)</f>
        <v>0</v>
      </c>
      <c r="BG186" s="156">
        <f>IF(U186="zákl. přenesená",N186,0)</f>
        <v>0</v>
      </c>
      <c r="BH186" s="156">
        <f>IF(U186="sníž. přenesená",N186,0)</f>
        <v>0</v>
      </c>
      <c r="BI186" s="156">
        <f>IF(U186="nulová",N186,0)</f>
        <v>0</v>
      </c>
      <c r="BJ186" s="25" t="s">
        <v>25</v>
      </c>
      <c r="BK186" s="156">
        <f>ROUND(L186*K186,2)</f>
        <v>0</v>
      </c>
      <c r="BL186" s="25" t="s">
        <v>265</v>
      </c>
      <c r="BM186" s="25" t="s">
        <v>1308</v>
      </c>
    </row>
    <row r="187" spans="2:63" s="10" customFormat="1" ht="29.85" customHeight="1">
      <c r="B187" s="218"/>
      <c r="C187" s="219"/>
      <c r="D187" s="228" t="s">
        <v>1168</v>
      </c>
      <c r="E187" s="228"/>
      <c r="F187" s="228"/>
      <c r="G187" s="228"/>
      <c r="H187" s="228"/>
      <c r="I187" s="228"/>
      <c r="J187" s="228"/>
      <c r="K187" s="228"/>
      <c r="L187" s="228"/>
      <c r="M187" s="228"/>
      <c r="N187" s="271">
        <f>BK187</f>
        <v>0</v>
      </c>
      <c r="O187" s="272"/>
      <c r="P187" s="272"/>
      <c r="Q187" s="272"/>
      <c r="R187" s="221"/>
      <c r="T187" s="222"/>
      <c r="U187" s="219"/>
      <c r="V187" s="219"/>
      <c r="W187" s="223">
        <f>SUM(W188:W189)</f>
        <v>0</v>
      </c>
      <c r="X187" s="219"/>
      <c r="Y187" s="223">
        <f>SUM(Y188:Y189)</f>
        <v>0.0006</v>
      </c>
      <c r="Z187" s="219"/>
      <c r="AA187" s="224">
        <f>SUM(AA188:AA189)</f>
        <v>0</v>
      </c>
      <c r="AR187" s="225" t="s">
        <v>95</v>
      </c>
      <c r="AT187" s="226" t="s">
        <v>84</v>
      </c>
      <c r="AU187" s="226" t="s">
        <v>25</v>
      </c>
      <c r="AY187" s="225" t="s">
        <v>183</v>
      </c>
      <c r="BK187" s="227">
        <f>SUM(BK188:BK189)</f>
        <v>0</v>
      </c>
    </row>
    <row r="188" spans="2:65" s="1" customFormat="1" ht="16.5" customHeight="1">
      <c r="B188" s="49"/>
      <c r="C188" s="231" t="s">
        <v>415</v>
      </c>
      <c r="D188" s="231" t="s">
        <v>184</v>
      </c>
      <c r="E188" s="232" t="s">
        <v>1309</v>
      </c>
      <c r="F188" s="233" t="s">
        <v>1310</v>
      </c>
      <c r="G188" s="233"/>
      <c r="H188" s="233"/>
      <c r="I188" s="233"/>
      <c r="J188" s="234" t="s">
        <v>1311</v>
      </c>
      <c r="K188" s="235">
        <v>1</v>
      </c>
      <c r="L188" s="236">
        <v>0</v>
      </c>
      <c r="M188" s="237"/>
      <c r="N188" s="238">
        <f>ROUND(L188*K188,2)</f>
        <v>0</v>
      </c>
      <c r="O188" s="238"/>
      <c r="P188" s="238"/>
      <c r="Q188" s="238"/>
      <c r="R188" s="51"/>
      <c r="T188" s="239" t="s">
        <v>23</v>
      </c>
      <c r="U188" s="59" t="s">
        <v>50</v>
      </c>
      <c r="V188" s="50"/>
      <c r="W188" s="240">
        <f>V188*K188</f>
        <v>0</v>
      </c>
      <c r="X188" s="240">
        <v>0.0006</v>
      </c>
      <c r="Y188" s="240">
        <f>X188*K188</f>
        <v>0.0006</v>
      </c>
      <c r="Z188" s="240">
        <v>0</v>
      </c>
      <c r="AA188" s="241">
        <f>Z188*K188</f>
        <v>0</v>
      </c>
      <c r="AR188" s="25" t="s">
        <v>265</v>
      </c>
      <c r="AT188" s="25" t="s">
        <v>184</v>
      </c>
      <c r="AU188" s="25" t="s">
        <v>95</v>
      </c>
      <c r="AY188" s="25" t="s">
        <v>183</v>
      </c>
      <c r="BE188" s="156">
        <f>IF(U188="základní",N188,0)</f>
        <v>0</v>
      </c>
      <c r="BF188" s="156">
        <f>IF(U188="snížená",N188,0)</f>
        <v>0</v>
      </c>
      <c r="BG188" s="156">
        <f>IF(U188="zákl. přenesená",N188,0)</f>
        <v>0</v>
      </c>
      <c r="BH188" s="156">
        <f>IF(U188="sníž. přenesená",N188,0)</f>
        <v>0</v>
      </c>
      <c r="BI188" s="156">
        <f>IF(U188="nulová",N188,0)</f>
        <v>0</v>
      </c>
      <c r="BJ188" s="25" t="s">
        <v>25</v>
      </c>
      <c r="BK188" s="156">
        <f>ROUND(L188*K188,2)</f>
        <v>0</v>
      </c>
      <c r="BL188" s="25" t="s">
        <v>265</v>
      </c>
      <c r="BM188" s="25" t="s">
        <v>1312</v>
      </c>
    </row>
    <row r="189" spans="2:47" s="1" customFormat="1" ht="16.5" customHeight="1">
      <c r="B189" s="49"/>
      <c r="C189" s="50"/>
      <c r="D189" s="50"/>
      <c r="E189" s="50"/>
      <c r="F189" s="293" t="s">
        <v>1313</v>
      </c>
      <c r="G189" s="70"/>
      <c r="H189" s="70"/>
      <c r="I189" s="70"/>
      <c r="J189" s="50"/>
      <c r="K189" s="50"/>
      <c r="L189" s="50"/>
      <c r="M189" s="50"/>
      <c r="N189" s="50"/>
      <c r="O189" s="50"/>
      <c r="P189" s="50"/>
      <c r="Q189" s="50"/>
      <c r="R189" s="51"/>
      <c r="T189" s="202"/>
      <c r="U189" s="50"/>
      <c r="V189" s="50"/>
      <c r="W189" s="50"/>
      <c r="X189" s="50"/>
      <c r="Y189" s="50"/>
      <c r="Z189" s="50"/>
      <c r="AA189" s="103"/>
      <c r="AT189" s="25" t="s">
        <v>664</v>
      </c>
      <c r="AU189" s="25" t="s">
        <v>95</v>
      </c>
    </row>
    <row r="190" spans="2:63" s="10" customFormat="1" ht="29.85" customHeight="1">
      <c r="B190" s="218"/>
      <c r="C190" s="219"/>
      <c r="D190" s="228" t="s">
        <v>1169</v>
      </c>
      <c r="E190" s="228"/>
      <c r="F190" s="228"/>
      <c r="G190" s="228"/>
      <c r="H190" s="228"/>
      <c r="I190" s="228"/>
      <c r="J190" s="228"/>
      <c r="K190" s="228"/>
      <c r="L190" s="228"/>
      <c r="M190" s="228"/>
      <c r="N190" s="229">
        <f>BK190</f>
        <v>0</v>
      </c>
      <c r="O190" s="230"/>
      <c r="P190" s="230"/>
      <c r="Q190" s="230"/>
      <c r="R190" s="221"/>
      <c r="T190" s="222"/>
      <c r="U190" s="219"/>
      <c r="V190" s="219"/>
      <c r="W190" s="223">
        <f>SUM(W191:W196)</f>
        <v>0</v>
      </c>
      <c r="X190" s="219"/>
      <c r="Y190" s="223">
        <f>SUM(Y191:Y196)</f>
        <v>0.0737</v>
      </c>
      <c r="Z190" s="219"/>
      <c r="AA190" s="224">
        <f>SUM(AA191:AA196)</f>
        <v>0</v>
      </c>
      <c r="AR190" s="225" t="s">
        <v>95</v>
      </c>
      <c r="AT190" s="226" t="s">
        <v>84</v>
      </c>
      <c r="AU190" s="226" t="s">
        <v>25</v>
      </c>
      <c r="AY190" s="225" t="s">
        <v>183</v>
      </c>
      <c r="BK190" s="227">
        <f>SUM(BK191:BK196)</f>
        <v>0</v>
      </c>
    </row>
    <row r="191" spans="2:65" s="1" customFormat="1" ht="25.5" customHeight="1">
      <c r="B191" s="49"/>
      <c r="C191" s="231" t="s">
        <v>423</v>
      </c>
      <c r="D191" s="231" t="s">
        <v>184</v>
      </c>
      <c r="E191" s="232" t="s">
        <v>1314</v>
      </c>
      <c r="F191" s="233" t="s">
        <v>1315</v>
      </c>
      <c r="G191" s="233"/>
      <c r="H191" s="233"/>
      <c r="I191" s="233"/>
      <c r="J191" s="234" t="s">
        <v>1222</v>
      </c>
      <c r="K191" s="235">
        <v>5</v>
      </c>
      <c r="L191" s="236">
        <v>0</v>
      </c>
      <c r="M191" s="237"/>
      <c r="N191" s="238">
        <f>ROUND(L191*K191,2)</f>
        <v>0</v>
      </c>
      <c r="O191" s="238"/>
      <c r="P191" s="238"/>
      <c r="Q191" s="238"/>
      <c r="R191" s="51"/>
      <c r="T191" s="239" t="s">
        <v>23</v>
      </c>
      <c r="U191" s="59" t="s">
        <v>50</v>
      </c>
      <c r="V191" s="50"/>
      <c r="W191" s="240">
        <f>V191*K191</f>
        <v>0</v>
      </c>
      <c r="X191" s="240">
        <v>0.00234</v>
      </c>
      <c r="Y191" s="240">
        <f>X191*K191</f>
        <v>0.0117</v>
      </c>
      <c r="Z191" s="240">
        <v>0</v>
      </c>
      <c r="AA191" s="241">
        <f>Z191*K191</f>
        <v>0</v>
      </c>
      <c r="AR191" s="25" t="s">
        <v>265</v>
      </c>
      <c r="AT191" s="25" t="s">
        <v>184</v>
      </c>
      <c r="AU191" s="25" t="s">
        <v>95</v>
      </c>
      <c r="AY191" s="25" t="s">
        <v>183</v>
      </c>
      <c r="BE191" s="156">
        <f>IF(U191="základní",N191,0)</f>
        <v>0</v>
      </c>
      <c r="BF191" s="156">
        <f>IF(U191="snížená",N191,0)</f>
        <v>0</v>
      </c>
      <c r="BG191" s="156">
        <f>IF(U191="zákl. přenesená",N191,0)</f>
        <v>0</v>
      </c>
      <c r="BH191" s="156">
        <f>IF(U191="sníž. přenesená",N191,0)</f>
        <v>0</v>
      </c>
      <c r="BI191" s="156">
        <f>IF(U191="nulová",N191,0)</f>
        <v>0</v>
      </c>
      <c r="BJ191" s="25" t="s">
        <v>25</v>
      </c>
      <c r="BK191" s="156">
        <f>ROUND(L191*K191,2)</f>
        <v>0</v>
      </c>
      <c r="BL191" s="25" t="s">
        <v>265</v>
      </c>
      <c r="BM191" s="25" t="s">
        <v>1316</v>
      </c>
    </row>
    <row r="192" spans="2:65" s="1" customFormat="1" ht="16.5" customHeight="1">
      <c r="B192" s="49"/>
      <c r="C192" s="276" t="s">
        <v>431</v>
      </c>
      <c r="D192" s="276" t="s">
        <v>292</v>
      </c>
      <c r="E192" s="277" t="s">
        <v>1317</v>
      </c>
      <c r="F192" s="278" t="s">
        <v>1318</v>
      </c>
      <c r="G192" s="278"/>
      <c r="H192" s="278"/>
      <c r="I192" s="278"/>
      <c r="J192" s="279" t="s">
        <v>354</v>
      </c>
      <c r="K192" s="280">
        <v>1</v>
      </c>
      <c r="L192" s="281">
        <v>0</v>
      </c>
      <c r="M192" s="282"/>
      <c r="N192" s="283">
        <f>ROUND(L192*K192,2)</f>
        <v>0</v>
      </c>
      <c r="O192" s="238"/>
      <c r="P192" s="238"/>
      <c r="Q192" s="238"/>
      <c r="R192" s="51"/>
      <c r="T192" s="239" t="s">
        <v>23</v>
      </c>
      <c r="U192" s="59" t="s">
        <v>50</v>
      </c>
      <c r="V192" s="50"/>
      <c r="W192" s="240">
        <f>V192*K192</f>
        <v>0</v>
      </c>
      <c r="X192" s="240">
        <v>0.0124</v>
      </c>
      <c r="Y192" s="240">
        <f>X192*K192</f>
        <v>0.0124</v>
      </c>
      <c r="Z192" s="240">
        <v>0</v>
      </c>
      <c r="AA192" s="241">
        <f>Z192*K192</f>
        <v>0</v>
      </c>
      <c r="AR192" s="25" t="s">
        <v>295</v>
      </c>
      <c r="AT192" s="25" t="s">
        <v>292</v>
      </c>
      <c r="AU192" s="25" t="s">
        <v>95</v>
      </c>
      <c r="AY192" s="25" t="s">
        <v>183</v>
      </c>
      <c r="BE192" s="156">
        <f>IF(U192="základní",N192,0)</f>
        <v>0</v>
      </c>
      <c r="BF192" s="156">
        <f>IF(U192="snížená",N192,0)</f>
        <v>0</v>
      </c>
      <c r="BG192" s="156">
        <f>IF(U192="zákl. přenesená",N192,0)</f>
        <v>0</v>
      </c>
      <c r="BH192" s="156">
        <f>IF(U192="sníž. přenesená",N192,0)</f>
        <v>0</v>
      </c>
      <c r="BI192" s="156">
        <f>IF(U192="nulová",N192,0)</f>
        <v>0</v>
      </c>
      <c r="BJ192" s="25" t="s">
        <v>25</v>
      </c>
      <c r="BK192" s="156">
        <f>ROUND(L192*K192,2)</f>
        <v>0</v>
      </c>
      <c r="BL192" s="25" t="s">
        <v>265</v>
      </c>
      <c r="BM192" s="25" t="s">
        <v>1319</v>
      </c>
    </row>
    <row r="193" spans="2:65" s="1" customFormat="1" ht="16.5" customHeight="1">
      <c r="B193" s="49"/>
      <c r="C193" s="276" t="s">
        <v>437</v>
      </c>
      <c r="D193" s="276" t="s">
        <v>292</v>
      </c>
      <c r="E193" s="277" t="s">
        <v>1320</v>
      </c>
      <c r="F193" s="278" t="s">
        <v>1321</v>
      </c>
      <c r="G193" s="278"/>
      <c r="H193" s="278"/>
      <c r="I193" s="278"/>
      <c r="J193" s="279" t="s">
        <v>354</v>
      </c>
      <c r="K193" s="280">
        <v>2</v>
      </c>
      <c r="L193" s="281">
        <v>0</v>
      </c>
      <c r="M193" s="282"/>
      <c r="N193" s="283">
        <f>ROUND(L193*K193,2)</f>
        <v>0</v>
      </c>
      <c r="O193" s="238"/>
      <c r="P193" s="238"/>
      <c r="Q193" s="238"/>
      <c r="R193" s="51"/>
      <c r="T193" s="239" t="s">
        <v>23</v>
      </c>
      <c r="U193" s="59" t="s">
        <v>50</v>
      </c>
      <c r="V193" s="50"/>
      <c r="W193" s="240">
        <f>V193*K193</f>
        <v>0</v>
      </c>
      <c r="X193" s="240">
        <v>0.0124</v>
      </c>
      <c r="Y193" s="240">
        <f>X193*K193</f>
        <v>0.0248</v>
      </c>
      <c r="Z193" s="240">
        <v>0</v>
      </c>
      <c r="AA193" s="241">
        <f>Z193*K193</f>
        <v>0</v>
      </c>
      <c r="AR193" s="25" t="s">
        <v>295</v>
      </c>
      <c r="AT193" s="25" t="s">
        <v>292</v>
      </c>
      <c r="AU193" s="25" t="s">
        <v>95</v>
      </c>
      <c r="AY193" s="25" t="s">
        <v>183</v>
      </c>
      <c r="BE193" s="156">
        <f>IF(U193="základní",N193,0)</f>
        <v>0</v>
      </c>
      <c r="BF193" s="156">
        <f>IF(U193="snížená",N193,0)</f>
        <v>0</v>
      </c>
      <c r="BG193" s="156">
        <f>IF(U193="zákl. přenesená",N193,0)</f>
        <v>0</v>
      </c>
      <c r="BH193" s="156">
        <f>IF(U193="sníž. přenesená",N193,0)</f>
        <v>0</v>
      </c>
      <c r="BI193" s="156">
        <f>IF(U193="nulová",N193,0)</f>
        <v>0</v>
      </c>
      <c r="BJ193" s="25" t="s">
        <v>25</v>
      </c>
      <c r="BK193" s="156">
        <f>ROUND(L193*K193,2)</f>
        <v>0</v>
      </c>
      <c r="BL193" s="25" t="s">
        <v>265</v>
      </c>
      <c r="BM193" s="25" t="s">
        <v>1322</v>
      </c>
    </row>
    <row r="194" spans="2:65" s="1" customFormat="1" ht="16.5" customHeight="1">
      <c r="B194" s="49"/>
      <c r="C194" s="276" t="s">
        <v>443</v>
      </c>
      <c r="D194" s="276" t="s">
        <v>292</v>
      </c>
      <c r="E194" s="277" t="s">
        <v>1323</v>
      </c>
      <c r="F194" s="278" t="s">
        <v>1324</v>
      </c>
      <c r="G194" s="278"/>
      <c r="H194" s="278"/>
      <c r="I194" s="278"/>
      <c r="J194" s="279" t="s">
        <v>354</v>
      </c>
      <c r="K194" s="280">
        <v>2</v>
      </c>
      <c r="L194" s="281">
        <v>0</v>
      </c>
      <c r="M194" s="282"/>
      <c r="N194" s="283">
        <f>ROUND(L194*K194,2)</f>
        <v>0</v>
      </c>
      <c r="O194" s="238"/>
      <c r="P194" s="238"/>
      <c r="Q194" s="238"/>
      <c r="R194" s="51"/>
      <c r="T194" s="239" t="s">
        <v>23</v>
      </c>
      <c r="U194" s="59" t="s">
        <v>50</v>
      </c>
      <c r="V194" s="50"/>
      <c r="W194" s="240">
        <f>V194*K194</f>
        <v>0</v>
      </c>
      <c r="X194" s="240">
        <v>0.0124</v>
      </c>
      <c r="Y194" s="240">
        <f>X194*K194</f>
        <v>0.0248</v>
      </c>
      <c r="Z194" s="240">
        <v>0</v>
      </c>
      <c r="AA194" s="241">
        <f>Z194*K194</f>
        <v>0</v>
      </c>
      <c r="AR194" s="25" t="s">
        <v>295</v>
      </c>
      <c r="AT194" s="25" t="s">
        <v>292</v>
      </c>
      <c r="AU194" s="25" t="s">
        <v>95</v>
      </c>
      <c r="AY194" s="25" t="s">
        <v>183</v>
      </c>
      <c r="BE194" s="156">
        <f>IF(U194="základní",N194,0)</f>
        <v>0</v>
      </c>
      <c r="BF194" s="156">
        <f>IF(U194="snížená",N194,0)</f>
        <v>0</v>
      </c>
      <c r="BG194" s="156">
        <f>IF(U194="zákl. přenesená",N194,0)</f>
        <v>0</v>
      </c>
      <c r="BH194" s="156">
        <f>IF(U194="sníž. přenesená",N194,0)</f>
        <v>0</v>
      </c>
      <c r="BI194" s="156">
        <f>IF(U194="nulová",N194,0)</f>
        <v>0</v>
      </c>
      <c r="BJ194" s="25" t="s">
        <v>25</v>
      </c>
      <c r="BK194" s="156">
        <f>ROUND(L194*K194,2)</f>
        <v>0</v>
      </c>
      <c r="BL194" s="25" t="s">
        <v>265</v>
      </c>
      <c r="BM194" s="25" t="s">
        <v>1325</v>
      </c>
    </row>
    <row r="195" spans="2:65" s="1" customFormat="1" ht="25.5" customHeight="1">
      <c r="B195" s="49"/>
      <c r="C195" s="231" t="s">
        <v>449</v>
      </c>
      <c r="D195" s="231" t="s">
        <v>184</v>
      </c>
      <c r="E195" s="232" t="s">
        <v>1326</v>
      </c>
      <c r="F195" s="233" t="s">
        <v>1327</v>
      </c>
      <c r="G195" s="233"/>
      <c r="H195" s="233"/>
      <c r="I195" s="233"/>
      <c r="J195" s="234" t="s">
        <v>202</v>
      </c>
      <c r="K195" s="235">
        <v>0.074</v>
      </c>
      <c r="L195" s="236">
        <v>0</v>
      </c>
      <c r="M195" s="237"/>
      <c r="N195" s="238">
        <f>ROUND(L195*K195,2)</f>
        <v>0</v>
      </c>
      <c r="O195" s="238"/>
      <c r="P195" s="238"/>
      <c r="Q195" s="238"/>
      <c r="R195" s="51"/>
      <c r="T195" s="239" t="s">
        <v>23</v>
      </c>
      <c r="U195" s="59" t="s">
        <v>50</v>
      </c>
      <c r="V195" s="50"/>
      <c r="W195" s="240">
        <f>V195*K195</f>
        <v>0</v>
      </c>
      <c r="X195" s="240">
        <v>0</v>
      </c>
      <c r="Y195" s="240">
        <f>X195*K195</f>
        <v>0</v>
      </c>
      <c r="Z195" s="240">
        <v>0</v>
      </c>
      <c r="AA195" s="241">
        <f>Z195*K195</f>
        <v>0</v>
      </c>
      <c r="AR195" s="25" t="s">
        <v>265</v>
      </c>
      <c r="AT195" s="25" t="s">
        <v>184</v>
      </c>
      <c r="AU195" s="25" t="s">
        <v>95</v>
      </c>
      <c r="AY195" s="25" t="s">
        <v>183</v>
      </c>
      <c r="BE195" s="156">
        <f>IF(U195="základní",N195,0)</f>
        <v>0</v>
      </c>
      <c r="BF195" s="156">
        <f>IF(U195="snížená",N195,0)</f>
        <v>0</v>
      </c>
      <c r="BG195" s="156">
        <f>IF(U195="zákl. přenesená",N195,0)</f>
        <v>0</v>
      </c>
      <c r="BH195" s="156">
        <f>IF(U195="sníž. přenesená",N195,0)</f>
        <v>0</v>
      </c>
      <c r="BI195" s="156">
        <f>IF(U195="nulová",N195,0)</f>
        <v>0</v>
      </c>
      <c r="BJ195" s="25" t="s">
        <v>25</v>
      </c>
      <c r="BK195" s="156">
        <f>ROUND(L195*K195,2)</f>
        <v>0</v>
      </c>
      <c r="BL195" s="25" t="s">
        <v>265</v>
      </c>
      <c r="BM195" s="25" t="s">
        <v>1328</v>
      </c>
    </row>
    <row r="196" spans="2:65" s="1" customFormat="1" ht="25.5" customHeight="1">
      <c r="B196" s="49"/>
      <c r="C196" s="231" t="s">
        <v>453</v>
      </c>
      <c r="D196" s="231" t="s">
        <v>184</v>
      </c>
      <c r="E196" s="232" t="s">
        <v>1329</v>
      </c>
      <c r="F196" s="233" t="s">
        <v>1330</v>
      </c>
      <c r="G196" s="233"/>
      <c r="H196" s="233"/>
      <c r="I196" s="233"/>
      <c r="J196" s="234" t="s">
        <v>202</v>
      </c>
      <c r="K196" s="235">
        <v>0.074</v>
      </c>
      <c r="L196" s="236">
        <v>0</v>
      </c>
      <c r="M196" s="237"/>
      <c r="N196" s="238">
        <f>ROUND(L196*K196,2)</f>
        <v>0</v>
      </c>
      <c r="O196" s="238"/>
      <c r="P196" s="238"/>
      <c r="Q196" s="238"/>
      <c r="R196" s="51"/>
      <c r="T196" s="239" t="s">
        <v>23</v>
      </c>
      <c r="U196" s="59" t="s">
        <v>50</v>
      </c>
      <c r="V196" s="50"/>
      <c r="W196" s="240">
        <f>V196*K196</f>
        <v>0</v>
      </c>
      <c r="X196" s="240">
        <v>0</v>
      </c>
      <c r="Y196" s="240">
        <f>X196*K196</f>
        <v>0</v>
      </c>
      <c r="Z196" s="240">
        <v>0</v>
      </c>
      <c r="AA196" s="241">
        <f>Z196*K196</f>
        <v>0</v>
      </c>
      <c r="AR196" s="25" t="s">
        <v>265</v>
      </c>
      <c r="AT196" s="25" t="s">
        <v>184</v>
      </c>
      <c r="AU196" s="25" t="s">
        <v>95</v>
      </c>
      <c r="AY196" s="25" t="s">
        <v>183</v>
      </c>
      <c r="BE196" s="156">
        <f>IF(U196="základní",N196,0)</f>
        <v>0</v>
      </c>
      <c r="BF196" s="156">
        <f>IF(U196="snížená",N196,0)</f>
        <v>0</v>
      </c>
      <c r="BG196" s="156">
        <f>IF(U196="zákl. přenesená",N196,0)</f>
        <v>0</v>
      </c>
      <c r="BH196" s="156">
        <f>IF(U196="sníž. přenesená",N196,0)</f>
        <v>0</v>
      </c>
      <c r="BI196" s="156">
        <f>IF(U196="nulová",N196,0)</f>
        <v>0</v>
      </c>
      <c r="BJ196" s="25" t="s">
        <v>25</v>
      </c>
      <c r="BK196" s="156">
        <f>ROUND(L196*K196,2)</f>
        <v>0</v>
      </c>
      <c r="BL196" s="25" t="s">
        <v>265</v>
      </c>
      <c r="BM196" s="25" t="s">
        <v>1331</v>
      </c>
    </row>
    <row r="197" spans="2:63" s="10" customFormat="1" ht="29.85" customHeight="1">
      <c r="B197" s="218"/>
      <c r="C197" s="219"/>
      <c r="D197" s="228" t="s">
        <v>1170</v>
      </c>
      <c r="E197" s="228"/>
      <c r="F197" s="228"/>
      <c r="G197" s="228"/>
      <c r="H197" s="228"/>
      <c r="I197" s="228"/>
      <c r="J197" s="228"/>
      <c r="K197" s="228"/>
      <c r="L197" s="228"/>
      <c r="M197" s="228"/>
      <c r="N197" s="271">
        <f>BK197</f>
        <v>0</v>
      </c>
      <c r="O197" s="272"/>
      <c r="P197" s="272"/>
      <c r="Q197" s="272"/>
      <c r="R197" s="221"/>
      <c r="T197" s="222"/>
      <c r="U197" s="219"/>
      <c r="V197" s="219"/>
      <c r="W197" s="223">
        <f>SUM(W198:W202)</f>
        <v>0</v>
      </c>
      <c r="X197" s="219"/>
      <c r="Y197" s="223">
        <f>SUM(Y198:Y202)</f>
        <v>0.0009</v>
      </c>
      <c r="Z197" s="219"/>
      <c r="AA197" s="224">
        <f>SUM(AA198:AA202)</f>
        <v>0</v>
      </c>
      <c r="AR197" s="225" t="s">
        <v>95</v>
      </c>
      <c r="AT197" s="226" t="s">
        <v>84</v>
      </c>
      <c r="AU197" s="226" t="s">
        <v>25</v>
      </c>
      <c r="AY197" s="225" t="s">
        <v>183</v>
      </c>
      <c r="BK197" s="227">
        <f>SUM(BK198:BK202)</f>
        <v>0</v>
      </c>
    </row>
    <row r="198" spans="2:65" s="1" customFormat="1" ht="25.5" customHeight="1">
      <c r="B198" s="49"/>
      <c r="C198" s="231" t="s">
        <v>457</v>
      </c>
      <c r="D198" s="231" t="s">
        <v>184</v>
      </c>
      <c r="E198" s="232" t="s">
        <v>1332</v>
      </c>
      <c r="F198" s="233" t="s">
        <v>1333</v>
      </c>
      <c r="G198" s="233"/>
      <c r="H198" s="233"/>
      <c r="I198" s="233"/>
      <c r="J198" s="234" t="s">
        <v>354</v>
      </c>
      <c r="K198" s="235">
        <v>1</v>
      </c>
      <c r="L198" s="236">
        <v>0</v>
      </c>
      <c r="M198" s="237"/>
      <c r="N198" s="238">
        <f>ROUND(L198*K198,2)</f>
        <v>0</v>
      </c>
      <c r="O198" s="238"/>
      <c r="P198" s="238"/>
      <c r="Q198" s="238"/>
      <c r="R198" s="51"/>
      <c r="T198" s="239" t="s">
        <v>23</v>
      </c>
      <c r="U198" s="59" t="s">
        <v>50</v>
      </c>
      <c r="V198" s="50"/>
      <c r="W198" s="240">
        <f>V198*K198</f>
        <v>0</v>
      </c>
      <c r="X198" s="240">
        <v>0</v>
      </c>
      <c r="Y198" s="240">
        <f>X198*K198</f>
        <v>0</v>
      </c>
      <c r="Z198" s="240">
        <v>0</v>
      </c>
      <c r="AA198" s="241">
        <f>Z198*K198</f>
        <v>0</v>
      </c>
      <c r="AR198" s="25" t="s">
        <v>265</v>
      </c>
      <c r="AT198" s="25" t="s">
        <v>184</v>
      </c>
      <c r="AU198" s="25" t="s">
        <v>95</v>
      </c>
      <c r="AY198" s="25" t="s">
        <v>183</v>
      </c>
      <c r="BE198" s="156">
        <f>IF(U198="základní",N198,0)</f>
        <v>0</v>
      </c>
      <c r="BF198" s="156">
        <f>IF(U198="snížená",N198,0)</f>
        <v>0</v>
      </c>
      <c r="BG198" s="156">
        <f>IF(U198="zákl. přenesená",N198,0)</f>
        <v>0</v>
      </c>
      <c r="BH198" s="156">
        <f>IF(U198="sníž. přenesená",N198,0)</f>
        <v>0</v>
      </c>
      <c r="BI198" s="156">
        <f>IF(U198="nulová",N198,0)</f>
        <v>0</v>
      </c>
      <c r="BJ198" s="25" t="s">
        <v>25</v>
      </c>
      <c r="BK198" s="156">
        <f>ROUND(L198*K198,2)</f>
        <v>0</v>
      </c>
      <c r="BL198" s="25" t="s">
        <v>265</v>
      </c>
      <c r="BM198" s="25" t="s">
        <v>1334</v>
      </c>
    </row>
    <row r="199" spans="2:65" s="1" customFormat="1" ht="25.5" customHeight="1">
      <c r="B199" s="49"/>
      <c r="C199" s="276" t="s">
        <v>466</v>
      </c>
      <c r="D199" s="276" t="s">
        <v>292</v>
      </c>
      <c r="E199" s="277" t="s">
        <v>1335</v>
      </c>
      <c r="F199" s="278" t="s">
        <v>1336</v>
      </c>
      <c r="G199" s="278"/>
      <c r="H199" s="278"/>
      <c r="I199" s="278"/>
      <c r="J199" s="279" t="s">
        <v>354</v>
      </c>
      <c r="K199" s="280">
        <v>1</v>
      </c>
      <c r="L199" s="281">
        <v>0</v>
      </c>
      <c r="M199" s="282"/>
      <c r="N199" s="283">
        <f>ROUND(L199*K199,2)</f>
        <v>0</v>
      </c>
      <c r="O199" s="238"/>
      <c r="P199" s="238"/>
      <c r="Q199" s="238"/>
      <c r="R199" s="51"/>
      <c r="T199" s="239" t="s">
        <v>23</v>
      </c>
      <c r="U199" s="59" t="s">
        <v>50</v>
      </c>
      <c r="V199" s="50"/>
      <c r="W199" s="240">
        <f>V199*K199</f>
        <v>0</v>
      </c>
      <c r="X199" s="240">
        <v>0.0009</v>
      </c>
      <c r="Y199" s="240">
        <f>X199*K199</f>
        <v>0.0009</v>
      </c>
      <c r="Z199" s="240">
        <v>0</v>
      </c>
      <c r="AA199" s="241">
        <f>Z199*K199</f>
        <v>0</v>
      </c>
      <c r="AR199" s="25" t="s">
        <v>295</v>
      </c>
      <c r="AT199" s="25" t="s">
        <v>292</v>
      </c>
      <c r="AU199" s="25" t="s">
        <v>95</v>
      </c>
      <c r="AY199" s="25" t="s">
        <v>183</v>
      </c>
      <c r="BE199" s="156">
        <f>IF(U199="základní",N199,0)</f>
        <v>0</v>
      </c>
      <c r="BF199" s="156">
        <f>IF(U199="snížená",N199,0)</f>
        <v>0</v>
      </c>
      <c r="BG199" s="156">
        <f>IF(U199="zákl. přenesená",N199,0)</f>
        <v>0</v>
      </c>
      <c r="BH199" s="156">
        <f>IF(U199="sníž. přenesená",N199,0)</f>
        <v>0</v>
      </c>
      <c r="BI199" s="156">
        <f>IF(U199="nulová",N199,0)</f>
        <v>0</v>
      </c>
      <c r="BJ199" s="25" t="s">
        <v>25</v>
      </c>
      <c r="BK199" s="156">
        <f>ROUND(L199*K199,2)</f>
        <v>0</v>
      </c>
      <c r="BL199" s="25" t="s">
        <v>265</v>
      </c>
      <c r="BM199" s="25" t="s">
        <v>1337</v>
      </c>
    </row>
    <row r="200" spans="2:47" s="1" customFormat="1" ht="16.5" customHeight="1">
      <c r="B200" s="49"/>
      <c r="C200" s="50"/>
      <c r="D200" s="50"/>
      <c r="E200" s="50"/>
      <c r="F200" s="293" t="s">
        <v>1338</v>
      </c>
      <c r="G200" s="70"/>
      <c r="H200" s="70"/>
      <c r="I200" s="70"/>
      <c r="J200" s="50"/>
      <c r="K200" s="50"/>
      <c r="L200" s="50"/>
      <c r="M200" s="50"/>
      <c r="N200" s="50"/>
      <c r="O200" s="50"/>
      <c r="P200" s="50"/>
      <c r="Q200" s="50"/>
      <c r="R200" s="51"/>
      <c r="T200" s="202"/>
      <c r="U200" s="50"/>
      <c r="V200" s="50"/>
      <c r="W200" s="50"/>
      <c r="X200" s="50"/>
      <c r="Y200" s="50"/>
      <c r="Z200" s="50"/>
      <c r="AA200" s="103"/>
      <c r="AT200" s="25" t="s">
        <v>664</v>
      </c>
      <c r="AU200" s="25" t="s">
        <v>95</v>
      </c>
    </row>
    <row r="201" spans="2:65" s="1" customFormat="1" ht="25.5" customHeight="1">
      <c r="B201" s="49"/>
      <c r="C201" s="231" t="s">
        <v>470</v>
      </c>
      <c r="D201" s="231" t="s">
        <v>184</v>
      </c>
      <c r="E201" s="232" t="s">
        <v>1339</v>
      </c>
      <c r="F201" s="233" t="s">
        <v>1340</v>
      </c>
      <c r="G201" s="233"/>
      <c r="H201" s="233"/>
      <c r="I201" s="233"/>
      <c r="J201" s="234" t="s">
        <v>202</v>
      </c>
      <c r="K201" s="235">
        <v>0.001</v>
      </c>
      <c r="L201" s="236">
        <v>0</v>
      </c>
      <c r="M201" s="237"/>
      <c r="N201" s="238">
        <f>ROUND(L201*K201,2)</f>
        <v>0</v>
      </c>
      <c r="O201" s="238"/>
      <c r="P201" s="238"/>
      <c r="Q201" s="238"/>
      <c r="R201" s="51"/>
      <c r="T201" s="239" t="s">
        <v>23</v>
      </c>
      <c r="U201" s="59" t="s">
        <v>50</v>
      </c>
      <c r="V201" s="50"/>
      <c r="W201" s="240">
        <f>V201*K201</f>
        <v>0</v>
      </c>
      <c r="X201" s="240">
        <v>0</v>
      </c>
      <c r="Y201" s="240">
        <f>X201*K201</f>
        <v>0</v>
      </c>
      <c r="Z201" s="240">
        <v>0</v>
      </c>
      <c r="AA201" s="241">
        <f>Z201*K201</f>
        <v>0</v>
      </c>
      <c r="AR201" s="25" t="s">
        <v>265</v>
      </c>
      <c r="AT201" s="25" t="s">
        <v>184</v>
      </c>
      <c r="AU201" s="25" t="s">
        <v>95</v>
      </c>
      <c r="AY201" s="25" t="s">
        <v>183</v>
      </c>
      <c r="BE201" s="156">
        <f>IF(U201="základní",N201,0)</f>
        <v>0</v>
      </c>
      <c r="BF201" s="156">
        <f>IF(U201="snížená",N201,0)</f>
        <v>0</v>
      </c>
      <c r="BG201" s="156">
        <f>IF(U201="zákl. přenesená",N201,0)</f>
        <v>0</v>
      </c>
      <c r="BH201" s="156">
        <f>IF(U201="sníž. přenesená",N201,0)</f>
        <v>0</v>
      </c>
      <c r="BI201" s="156">
        <f>IF(U201="nulová",N201,0)</f>
        <v>0</v>
      </c>
      <c r="BJ201" s="25" t="s">
        <v>25</v>
      </c>
      <c r="BK201" s="156">
        <f>ROUND(L201*K201,2)</f>
        <v>0</v>
      </c>
      <c r="BL201" s="25" t="s">
        <v>265</v>
      </c>
      <c r="BM201" s="25" t="s">
        <v>1341</v>
      </c>
    </row>
    <row r="202" spans="2:65" s="1" customFormat="1" ht="25.5" customHeight="1">
      <c r="B202" s="49"/>
      <c r="C202" s="231" t="s">
        <v>475</v>
      </c>
      <c r="D202" s="231" t="s">
        <v>184</v>
      </c>
      <c r="E202" s="232" t="s">
        <v>1342</v>
      </c>
      <c r="F202" s="233" t="s">
        <v>1343</v>
      </c>
      <c r="G202" s="233"/>
      <c r="H202" s="233"/>
      <c r="I202" s="233"/>
      <c r="J202" s="234" t="s">
        <v>202</v>
      </c>
      <c r="K202" s="235">
        <v>0.001</v>
      </c>
      <c r="L202" s="236">
        <v>0</v>
      </c>
      <c r="M202" s="237"/>
      <c r="N202" s="238">
        <f>ROUND(L202*K202,2)</f>
        <v>0</v>
      </c>
      <c r="O202" s="238"/>
      <c r="P202" s="238"/>
      <c r="Q202" s="238"/>
      <c r="R202" s="51"/>
      <c r="T202" s="239" t="s">
        <v>23</v>
      </c>
      <c r="U202" s="59" t="s">
        <v>50</v>
      </c>
      <c r="V202" s="50"/>
      <c r="W202" s="240">
        <f>V202*K202</f>
        <v>0</v>
      </c>
      <c r="X202" s="240">
        <v>0</v>
      </c>
      <c r="Y202" s="240">
        <f>X202*K202</f>
        <v>0</v>
      </c>
      <c r="Z202" s="240">
        <v>0</v>
      </c>
      <c r="AA202" s="241">
        <f>Z202*K202</f>
        <v>0</v>
      </c>
      <c r="AR202" s="25" t="s">
        <v>265</v>
      </c>
      <c r="AT202" s="25" t="s">
        <v>184</v>
      </c>
      <c r="AU202" s="25" t="s">
        <v>95</v>
      </c>
      <c r="AY202" s="25" t="s">
        <v>183</v>
      </c>
      <c r="BE202" s="156">
        <f>IF(U202="základní",N202,0)</f>
        <v>0</v>
      </c>
      <c r="BF202" s="156">
        <f>IF(U202="snížená",N202,0)</f>
        <v>0</v>
      </c>
      <c r="BG202" s="156">
        <f>IF(U202="zákl. přenesená",N202,0)</f>
        <v>0</v>
      </c>
      <c r="BH202" s="156">
        <f>IF(U202="sníž. přenesená",N202,0)</f>
        <v>0</v>
      </c>
      <c r="BI202" s="156">
        <f>IF(U202="nulová",N202,0)</f>
        <v>0</v>
      </c>
      <c r="BJ202" s="25" t="s">
        <v>25</v>
      </c>
      <c r="BK202" s="156">
        <f>ROUND(L202*K202,2)</f>
        <v>0</v>
      </c>
      <c r="BL202" s="25" t="s">
        <v>265</v>
      </c>
      <c r="BM202" s="25" t="s">
        <v>1344</v>
      </c>
    </row>
    <row r="203" spans="2:63" s="1" customFormat="1" ht="49.9" customHeight="1">
      <c r="B203" s="49"/>
      <c r="C203" s="50"/>
      <c r="D203" s="220" t="s">
        <v>680</v>
      </c>
      <c r="E203" s="50"/>
      <c r="F203" s="50"/>
      <c r="G203" s="50"/>
      <c r="H203" s="50"/>
      <c r="I203" s="50"/>
      <c r="J203" s="50"/>
      <c r="K203" s="50"/>
      <c r="L203" s="50"/>
      <c r="M203" s="50"/>
      <c r="N203" s="302">
        <f>BK203</f>
        <v>0</v>
      </c>
      <c r="O203" s="303"/>
      <c r="P203" s="303"/>
      <c r="Q203" s="303"/>
      <c r="R203" s="51"/>
      <c r="T203" s="202"/>
      <c r="U203" s="50"/>
      <c r="V203" s="50"/>
      <c r="W203" s="50"/>
      <c r="X203" s="50"/>
      <c r="Y203" s="50"/>
      <c r="Z203" s="50"/>
      <c r="AA203" s="103"/>
      <c r="AT203" s="25" t="s">
        <v>84</v>
      </c>
      <c r="AU203" s="25" t="s">
        <v>85</v>
      </c>
      <c r="AY203" s="25" t="s">
        <v>681</v>
      </c>
      <c r="BK203" s="156">
        <f>SUM(BK204:BK208)</f>
        <v>0</v>
      </c>
    </row>
    <row r="204" spans="2:63" s="1" customFormat="1" ht="22.3" customHeight="1">
      <c r="B204" s="49"/>
      <c r="C204" s="297" t="s">
        <v>23</v>
      </c>
      <c r="D204" s="297" t="s">
        <v>184</v>
      </c>
      <c r="E204" s="298" t="s">
        <v>23</v>
      </c>
      <c r="F204" s="299" t="s">
        <v>23</v>
      </c>
      <c r="G204" s="299"/>
      <c r="H204" s="299"/>
      <c r="I204" s="299"/>
      <c r="J204" s="300" t="s">
        <v>23</v>
      </c>
      <c r="K204" s="294"/>
      <c r="L204" s="236"/>
      <c r="M204" s="238"/>
      <c r="N204" s="238">
        <f>BK204</f>
        <v>0</v>
      </c>
      <c r="O204" s="238"/>
      <c r="P204" s="238"/>
      <c r="Q204" s="238"/>
      <c r="R204" s="51"/>
      <c r="T204" s="239" t="s">
        <v>23</v>
      </c>
      <c r="U204" s="301" t="s">
        <v>50</v>
      </c>
      <c r="V204" s="50"/>
      <c r="W204" s="50"/>
      <c r="X204" s="50"/>
      <c r="Y204" s="50"/>
      <c r="Z204" s="50"/>
      <c r="AA204" s="103"/>
      <c r="AT204" s="25" t="s">
        <v>681</v>
      </c>
      <c r="AU204" s="25" t="s">
        <v>25</v>
      </c>
      <c r="AY204" s="25" t="s">
        <v>681</v>
      </c>
      <c r="BE204" s="156">
        <f>IF(U204="základní",N204,0)</f>
        <v>0</v>
      </c>
      <c r="BF204" s="156">
        <f>IF(U204="snížená",N204,0)</f>
        <v>0</v>
      </c>
      <c r="BG204" s="156">
        <f>IF(U204="zákl. přenesená",N204,0)</f>
        <v>0</v>
      </c>
      <c r="BH204" s="156">
        <f>IF(U204="sníž. přenesená",N204,0)</f>
        <v>0</v>
      </c>
      <c r="BI204" s="156">
        <f>IF(U204="nulová",N204,0)</f>
        <v>0</v>
      </c>
      <c r="BJ204" s="25" t="s">
        <v>25</v>
      </c>
      <c r="BK204" s="156">
        <f>L204*K204</f>
        <v>0</v>
      </c>
    </row>
    <row r="205" spans="2:63" s="1" customFormat="1" ht="22.3" customHeight="1">
      <c r="B205" s="49"/>
      <c r="C205" s="297" t="s">
        <v>23</v>
      </c>
      <c r="D205" s="297" t="s">
        <v>184</v>
      </c>
      <c r="E205" s="298" t="s">
        <v>23</v>
      </c>
      <c r="F205" s="299" t="s">
        <v>23</v>
      </c>
      <c r="G205" s="299"/>
      <c r="H205" s="299"/>
      <c r="I205" s="299"/>
      <c r="J205" s="300" t="s">
        <v>23</v>
      </c>
      <c r="K205" s="294"/>
      <c r="L205" s="236"/>
      <c r="M205" s="238"/>
      <c r="N205" s="238">
        <f>BK205</f>
        <v>0</v>
      </c>
      <c r="O205" s="238"/>
      <c r="P205" s="238"/>
      <c r="Q205" s="238"/>
      <c r="R205" s="51"/>
      <c r="T205" s="239" t="s">
        <v>23</v>
      </c>
      <c r="U205" s="301" t="s">
        <v>50</v>
      </c>
      <c r="V205" s="50"/>
      <c r="W205" s="50"/>
      <c r="X205" s="50"/>
      <c r="Y205" s="50"/>
      <c r="Z205" s="50"/>
      <c r="AA205" s="103"/>
      <c r="AT205" s="25" t="s">
        <v>681</v>
      </c>
      <c r="AU205" s="25" t="s">
        <v>25</v>
      </c>
      <c r="AY205" s="25" t="s">
        <v>681</v>
      </c>
      <c r="BE205" s="156">
        <f>IF(U205="základní",N205,0)</f>
        <v>0</v>
      </c>
      <c r="BF205" s="156">
        <f>IF(U205="snížená",N205,0)</f>
        <v>0</v>
      </c>
      <c r="BG205" s="156">
        <f>IF(U205="zákl. přenesená",N205,0)</f>
        <v>0</v>
      </c>
      <c r="BH205" s="156">
        <f>IF(U205="sníž. přenesená",N205,0)</f>
        <v>0</v>
      </c>
      <c r="BI205" s="156">
        <f>IF(U205="nulová",N205,0)</f>
        <v>0</v>
      </c>
      <c r="BJ205" s="25" t="s">
        <v>25</v>
      </c>
      <c r="BK205" s="156">
        <f>L205*K205</f>
        <v>0</v>
      </c>
    </row>
    <row r="206" spans="2:63" s="1" customFormat="1" ht="22.3" customHeight="1">
      <c r="B206" s="49"/>
      <c r="C206" s="297" t="s">
        <v>23</v>
      </c>
      <c r="D206" s="297" t="s">
        <v>184</v>
      </c>
      <c r="E206" s="298" t="s">
        <v>23</v>
      </c>
      <c r="F206" s="299" t="s">
        <v>23</v>
      </c>
      <c r="G206" s="299"/>
      <c r="H206" s="299"/>
      <c r="I206" s="299"/>
      <c r="J206" s="300" t="s">
        <v>23</v>
      </c>
      <c r="K206" s="294"/>
      <c r="L206" s="236"/>
      <c r="M206" s="238"/>
      <c r="N206" s="238">
        <f>BK206</f>
        <v>0</v>
      </c>
      <c r="O206" s="238"/>
      <c r="P206" s="238"/>
      <c r="Q206" s="238"/>
      <c r="R206" s="51"/>
      <c r="T206" s="239" t="s">
        <v>23</v>
      </c>
      <c r="U206" s="301" t="s">
        <v>50</v>
      </c>
      <c r="V206" s="50"/>
      <c r="W206" s="50"/>
      <c r="X206" s="50"/>
      <c r="Y206" s="50"/>
      <c r="Z206" s="50"/>
      <c r="AA206" s="103"/>
      <c r="AT206" s="25" t="s">
        <v>681</v>
      </c>
      <c r="AU206" s="25" t="s">
        <v>25</v>
      </c>
      <c r="AY206" s="25" t="s">
        <v>681</v>
      </c>
      <c r="BE206" s="156">
        <f>IF(U206="základní",N206,0)</f>
        <v>0</v>
      </c>
      <c r="BF206" s="156">
        <f>IF(U206="snížená",N206,0)</f>
        <v>0</v>
      </c>
      <c r="BG206" s="156">
        <f>IF(U206="zákl. přenesená",N206,0)</f>
        <v>0</v>
      </c>
      <c r="BH206" s="156">
        <f>IF(U206="sníž. přenesená",N206,0)</f>
        <v>0</v>
      </c>
      <c r="BI206" s="156">
        <f>IF(U206="nulová",N206,0)</f>
        <v>0</v>
      </c>
      <c r="BJ206" s="25" t="s">
        <v>25</v>
      </c>
      <c r="BK206" s="156">
        <f>L206*K206</f>
        <v>0</v>
      </c>
    </row>
    <row r="207" spans="2:63" s="1" customFormat="1" ht="22.3" customHeight="1">
      <c r="B207" s="49"/>
      <c r="C207" s="297" t="s">
        <v>23</v>
      </c>
      <c r="D207" s="297" t="s">
        <v>184</v>
      </c>
      <c r="E207" s="298" t="s">
        <v>23</v>
      </c>
      <c r="F207" s="299" t="s">
        <v>23</v>
      </c>
      <c r="G207" s="299"/>
      <c r="H207" s="299"/>
      <c r="I207" s="299"/>
      <c r="J207" s="300" t="s">
        <v>23</v>
      </c>
      <c r="K207" s="294"/>
      <c r="L207" s="236"/>
      <c r="M207" s="238"/>
      <c r="N207" s="238">
        <f>BK207</f>
        <v>0</v>
      </c>
      <c r="O207" s="238"/>
      <c r="P207" s="238"/>
      <c r="Q207" s="238"/>
      <c r="R207" s="51"/>
      <c r="T207" s="239" t="s">
        <v>23</v>
      </c>
      <c r="U207" s="301" t="s">
        <v>50</v>
      </c>
      <c r="V207" s="50"/>
      <c r="W207" s="50"/>
      <c r="X207" s="50"/>
      <c r="Y207" s="50"/>
      <c r="Z207" s="50"/>
      <c r="AA207" s="103"/>
      <c r="AT207" s="25" t="s">
        <v>681</v>
      </c>
      <c r="AU207" s="25" t="s">
        <v>25</v>
      </c>
      <c r="AY207" s="25" t="s">
        <v>681</v>
      </c>
      <c r="BE207" s="156">
        <f>IF(U207="základní",N207,0)</f>
        <v>0</v>
      </c>
      <c r="BF207" s="156">
        <f>IF(U207="snížená",N207,0)</f>
        <v>0</v>
      </c>
      <c r="BG207" s="156">
        <f>IF(U207="zákl. přenesená",N207,0)</f>
        <v>0</v>
      </c>
      <c r="BH207" s="156">
        <f>IF(U207="sníž. přenesená",N207,0)</f>
        <v>0</v>
      </c>
      <c r="BI207" s="156">
        <f>IF(U207="nulová",N207,0)</f>
        <v>0</v>
      </c>
      <c r="BJ207" s="25" t="s">
        <v>25</v>
      </c>
      <c r="BK207" s="156">
        <f>L207*K207</f>
        <v>0</v>
      </c>
    </row>
    <row r="208" spans="2:63" s="1" customFormat="1" ht="22.3" customHeight="1">
      <c r="B208" s="49"/>
      <c r="C208" s="297" t="s">
        <v>23</v>
      </c>
      <c r="D208" s="297" t="s">
        <v>184</v>
      </c>
      <c r="E208" s="298" t="s">
        <v>23</v>
      </c>
      <c r="F208" s="299" t="s">
        <v>23</v>
      </c>
      <c r="G208" s="299"/>
      <c r="H208" s="299"/>
      <c r="I208" s="299"/>
      <c r="J208" s="300" t="s">
        <v>23</v>
      </c>
      <c r="K208" s="294"/>
      <c r="L208" s="236"/>
      <c r="M208" s="238"/>
      <c r="N208" s="238">
        <f>BK208</f>
        <v>0</v>
      </c>
      <c r="O208" s="238"/>
      <c r="P208" s="238"/>
      <c r="Q208" s="238"/>
      <c r="R208" s="51"/>
      <c r="T208" s="239" t="s">
        <v>23</v>
      </c>
      <c r="U208" s="301" t="s">
        <v>50</v>
      </c>
      <c r="V208" s="75"/>
      <c r="W208" s="75"/>
      <c r="X208" s="75"/>
      <c r="Y208" s="75"/>
      <c r="Z208" s="75"/>
      <c r="AA208" s="77"/>
      <c r="AT208" s="25" t="s">
        <v>681</v>
      </c>
      <c r="AU208" s="25" t="s">
        <v>25</v>
      </c>
      <c r="AY208" s="25" t="s">
        <v>681</v>
      </c>
      <c r="BE208" s="156">
        <f>IF(U208="základní",N208,0)</f>
        <v>0</v>
      </c>
      <c r="BF208" s="156">
        <f>IF(U208="snížená",N208,0)</f>
        <v>0</v>
      </c>
      <c r="BG208" s="156">
        <f>IF(U208="zákl. přenesená",N208,0)</f>
        <v>0</v>
      </c>
      <c r="BH208" s="156">
        <f>IF(U208="sníž. přenesená",N208,0)</f>
        <v>0</v>
      </c>
      <c r="BI208" s="156">
        <f>IF(U208="nulová",N208,0)</f>
        <v>0</v>
      </c>
      <c r="BJ208" s="25" t="s">
        <v>25</v>
      </c>
      <c r="BK208" s="156">
        <f>L208*K208</f>
        <v>0</v>
      </c>
    </row>
    <row r="209" spans="2:18" s="1" customFormat="1" ht="6.95" customHeight="1">
      <c r="B209" s="78"/>
      <c r="C209" s="79"/>
      <c r="D209" s="79"/>
      <c r="E209" s="79"/>
      <c r="F209" s="79"/>
      <c r="G209" s="79"/>
      <c r="H209" s="79"/>
      <c r="I209" s="79"/>
      <c r="J209" s="79"/>
      <c r="K209" s="79"/>
      <c r="L209" s="79"/>
      <c r="M209" s="79"/>
      <c r="N209" s="79"/>
      <c r="O209" s="79"/>
      <c r="P209" s="79"/>
      <c r="Q209" s="79"/>
      <c r="R209" s="80"/>
    </row>
  </sheetData>
  <sheetProtection password="CC35" sheet="1" objects="1" scenarios="1" formatColumns="0" formatRows="0"/>
  <mergeCells count="274">
    <mergeCell ref="C2:Q2"/>
    <mergeCell ref="C4:Q4"/>
    <mergeCell ref="F6:P6"/>
    <mergeCell ref="F8:P8"/>
    <mergeCell ref="F7:P7"/>
    <mergeCell ref="F9:P9"/>
    <mergeCell ref="O11:P11"/>
    <mergeCell ref="O13:P13"/>
    <mergeCell ref="O14:P14"/>
    <mergeCell ref="O16:P16"/>
    <mergeCell ref="E17:L17"/>
    <mergeCell ref="O17:P17"/>
    <mergeCell ref="O19:P19"/>
    <mergeCell ref="O20:P20"/>
    <mergeCell ref="O22:P22"/>
    <mergeCell ref="O23:P23"/>
    <mergeCell ref="E26:L26"/>
    <mergeCell ref="M29:P29"/>
    <mergeCell ref="M30:P30"/>
    <mergeCell ref="M32:P32"/>
    <mergeCell ref="H34:J34"/>
    <mergeCell ref="M34:P34"/>
    <mergeCell ref="H35:J35"/>
    <mergeCell ref="M35:P35"/>
    <mergeCell ref="H36:J36"/>
    <mergeCell ref="M36:P36"/>
    <mergeCell ref="H37:J37"/>
    <mergeCell ref="M37:P37"/>
    <mergeCell ref="H38:J38"/>
    <mergeCell ref="M38:P38"/>
    <mergeCell ref="L40:P40"/>
    <mergeCell ref="C76:Q76"/>
    <mergeCell ref="F78:P78"/>
    <mergeCell ref="F80:P80"/>
    <mergeCell ref="F79:P79"/>
    <mergeCell ref="F81:P81"/>
    <mergeCell ref="M83:P83"/>
    <mergeCell ref="M85:Q85"/>
    <mergeCell ref="M86:Q86"/>
    <mergeCell ref="C88:G88"/>
    <mergeCell ref="N88:Q88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100:Q100"/>
    <mergeCell ref="D101:H101"/>
    <mergeCell ref="N101:Q101"/>
    <mergeCell ref="D102:H102"/>
    <mergeCell ref="N102:Q102"/>
    <mergeCell ref="D103:H103"/>
    <mergeCell ref="N103:Q103"/>
    <mergeCell ref="D104:H104"/>
    <mergeCell ref="N104:Q104"/>
    <mergeCell ref="D105:H105"/>
    <mergeCell ref="N105:Q105"/>
    <mergeCell ref="N106:Q106"/>
    <mergeCell ref="L108:Q108"/>
    <mergeCell ref="C114:Q114"/>
    <mergeCell ref="F116:P116"/>
    <mergeCell ref="F118:P118"/>
    <mergeCell ref="F117:P117"/>
    <mergeCell ref="F119:P119"/>
    <mergeCell ref="M121:P121"/>
    <mergeCell ref="M123:Q123"/>
    <mergeCell ref="M124:Q124"/>
    <mergeCell ref="F126:I126"/>
    <mergeCell ref="L126:M126"/>
    <mergeCell ref="N126:Q126"/>
    <mergeCell ref="F130:I130"/>
    <mergeCell ref="L130:M130"/>
    <mergeCell ref="N130:Q130"/>
    <mergeCell ref="F131:I131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8:I138"/>
    <mergeCell ref="F139:I139"/>
    <mergeCell ref="L139:M139"/>
    <mergeCell ref="N139:Q139"/>
    <mergeCell ref="F140:I140"/>
    <mergeCell ref="L140:M140"/>
    <mergeCell ref="N140:Q140"/>
    <mergeCell ref="F142:I142"/>
    <mergeCell ref="L142:M142"/>
    <mergeCell ref="N142:Q142"/>
    <mergeCell ref="F143:I143"/>
    <mergeCell ref="F144:I144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52:I152"/>
    <mergeCell ref="F153:I153"/>
    <mergeCell ref="L153:M153"/>
    <mergeCell ref="N153:Q153"/>
    <mergeCell ref="F154:I154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58:I158"/>
    <mergeCell ref="L158:M158"/>
    <mergeCell ref="N158:Q158"/>
    <mergeCell ref="F159:I159"/>
    <mergeCell ref="L159:M159"/>
    <mergeCell ref="N159:Q159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66:I166"/>
    <mergeCell ref="L166:M166"/>
    <mergeCell ref="N166:Q166"/>
    <mergeCell ref="F167:I167"/>
    <mergeCell ref="F168:I168"/>
    <mergeCell ref="F169:I169"/>
    <mergeCell ref="F170:I170"/>
    <mergeCell ref="F171:I171"/>
    <mergeCell ref="L171:M171"/>
    <mergeCell ref="N171:Q171"/>
    <mergeCell ref="F172:I172"/>
    <mergeCell ref="L172:M172"/>
    <mergeCell ref="N172:Q172"/>
    <mergeCell ref="F173:I173"/>
    <mergeCell ref="L173:M173"/>
    <mergeCell ref="N173:Q173"/>
    <mergeCell ref="F174:I174"/>
    <mergeCell ref="L174:M174"/>
    <mergeCell ref="N174:Q174"/>
    <mergeCell ref="F175:I175"/>
    <mergeCell ref="L175:M175"/>
    <mergeCell ref="N175:Q175"/>
    <mergeCell ref="F176:I176"/>
    <mergeCell ref="L176:M176"/>
    <mergeCell ref="N176:Q176"/>
    <mergeCell ref="F177:I177"/>
    <mergeCell ref="L177:M177"/>
    <mergeCell ref="N177:Q177"/>
    <mergeCell ref="F178:I178"/>
    <mergeCell ref="L178:M178"/>
    <mergeCell ref="N178:Q178"/>
    <mergeCell ref="F179:I179"/>
    <mergeCell ref="F180:I180"/>
    <mergeCell ref="L180:M180"/>
    <mergeCell ref="N180:Q180"/>
    <mergeCell ref="F181:I181"/>
    <mergeCell ref="F182:I182"/>
    <mergeCell ref="F183:I183"/>
    <mergeCell ref="L183:M183"/>
    <mergeCell ref="N183:Q183"/>
    <mergeCell ref="F184:I184"/>
    <mergeCell ref="L184:M184"/>
    <mergeCell ref="N184:Q184"/>
    <mergeCell ref="F185:I185"/>
    <mergeCell ref="L185:M185"/>
    <mergeCell ref="N185:Q185"/>
    <mergeCell ref="F186:I186"/>
    <mergeCell ref="L186:M186"/>
    <mergeCell ref="N186:Q186"/>
    <mergeCell ref="F188:I188"/>
    <mergeCell ref="L188:M188"/>
    <mergeCell ref="N188:Q188"/>
    <mergeCell ref="F189:I189"/>
    <mergeCell ref="F191:I191"/>
    <mergeCell ref="L191:M191"/>
    <mergeCell ref="N191:Q191"/>
    <mergeCell ref="F192:I192"/>
    <mergeCell ref="L192:M192"/>
    <mergeCell ref="N192:Q192"/>
    <mergeCell ref="F193:I193"/>
    <mergeCell ref="L193:M193"/>
    <mergeCell ref="N193:Q193"/>
    <mergeCell ref="F194:I194"/>
    <mergeCell ref="L194:M194"/>
    <mergeCell ref="N194:Q194"/>
    <mergeCell ref="F195:I195"/>
    <mergeCell ref="L195:M195"/>
    <mergeCell ref="N195:Q195"/>
    <mergeCell ref="F196:I196"/>
    <mergeCell ref="L196:M196"/>
    <mergeCell ref="N196:Q196"/>
    <mergeCell ref="F198:I198"/>
    <mergeCell ref="L198:M198"/>
    <mergeCell ref="N198:Q198"/>
    <mergeCell ref="F199:I199"/>
    <mergeCell ref="L199:M199"/>
    <mergeCell ref="N199:Q199"/>
    <mergeCell ref="F200:I200"/>
    <mergeCell ref="F201:I201"/>
    <mergeCell ref="L201:M201"/>
    <mergeCell ref="N201:Q201"/>
    <mergeCell ref="F202:I202"/>
    <mergeCell ref="L202:M202"/>
    <mergeCell ref="N202:Q202"/>
    <mergeCell ref="F204:I204"/>
    <mergeCell ref="L204:M204"/>
    <mergeCell ref="N204:Q204"/>
    <mergeCell ref="F205:I205"/>
    <mergeCell ref="L205:M205"/>
    <mergeCell ref="N205:Q205"/>
    <mergeCell ref="F206:I206"/>
    <mergeCell ref="L206:M206"/>
    <mergeCell ref="N206:Q206"/>
    <mergeCell ref="F207:I207"/>
    <mergeCell ref="L207:M207"/>
    <mergeCell ref="N207:Q207"/>
    <mergeCell ref="F208:I208"/>
    <mergeCell ref="L208:M208"/>
    <mergeCell ref="N208:Q208"/>
    <mergeCell ref="N127:Q127"/>
    <mergeCell ref="N128:Q128"/>
    <mergeCell ref="N129:Q129"/>
    <mergeCell ref="N141:Q141"/>
    <mergeCell ref="N160:Q160"/>
    <mergeCell ref="N187:Q187"/>
    <mergeCell ref="N190:Q190"/>
    <mergeCell ref="N197:Q197"/>
    <mergeCell ref="N203:Q203"/>
    <mergeCell ref="H1:K1"/>
    <mergeCell ref="S2:AC2"/>
  </mergeCells>
  <dataValidations count="2">
    <dataValidation type="list" allowBlank="1" showInputMessage="1" showErrorMessage="1" error="Povoleny jsou hodnoty K, M." sqref="D204:D209">
      <formula1>"K, M"</formula1>
    </dataValidation>
    <dataValidation type="list" allowBlank="1" showInputMessage="1" showErrorMessage="1" error="Povoleny jsou hodnoty základní, snížená, zákl. přenesená, sníž. přenesená, nulová." sqref="U204:U209">
      <formula1>"základní, snížená, zákl. přenesená, sníž. přenesená, nulová"</formula1>
    </dataValidation>
  </dataValidations>
  <hyperlinks>
    <hyperlink ref="F1:G1" location="C2" display="1) Krycí list rozpočtu"/>
    <hyperlink ref="H1:K1" location="C88" display="2) Rekapitulace rozpočtu"/>
    <hyperlink ref="L1" location="C126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32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8" customHeight="1">
      <c r="A1" s="165"/>
      <c r="B1" s="16"/>
      <c r="C1" s="16"/>
      <c r="D1" s="17" t="s">
        <v>1</v>
      </c>
      <c r="E1" s="16"/>
      <c r="F1" s="18" t="s">
        <v>128</v>
      </c>
      <c r="G1" s="18"/>
      <c r="H1" s="166" t="s">
        <v>129</v>
      </c>
      <c r="I1" s="166"/>
      <c r="J1" s="166"/>
      <c r="K1" s="166"/>
      <c r="L1" s="18" t="s">
        <v>130</v>
      </c>
      <c r="M1" s="16"/>
      <c r="N1" s="16"/>
      <c r="O1" s="17" t="s">
        <v>131</v>
      </c>
      <c r="P1" s="16"/>
      <c r="Q1" s="16"/>
      <c r="R1" s="16"/>
      <c r="S1" s="18" t="s">
        <v>132</v>
      </c>
      <c r="T1" s="18"/>
      <c r="U1" s="165"/>
      <c r="V1" s="165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</row>
    <row r="2" spans="3:46" ht="36.95" customHeight="1">
      <c r="C2" s="22" t="s">
        <v>7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S2" s="24" t="s">
        <v>8</v>
      </c>
      <c r="AT2" s="25" t="s">
        <v>109</v>
      </c>
    </row>
    <row r="3" spans="2:46" ht="6.95" customHeight="1">
      <c r="B3" s="26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8"/>
      <c r="AT3" s="25" t="s">
        <v>95</v>
      </c>
    </row>
    <row r="4" spans="2:46" ht="36.95" customHeight="1">
      <c r="B4" s="29"/>
      <c r="C4" s="30" t="s">
        <v>133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2"/>
      <c r="T4" s="23" t="s">
        <v>13</v>
      </c>
      <c r="AT4" s="25" t="s">
        <v>6</v>
      </c>
    </row>
    <row r="5" spans="2:18" ht="6.95" customHeight="1">
      <c r="B5" s="29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2"/>
    </row>
    <row r="6" spans="2:18" ht="25.4" customHeight="1">
      <c r="B6" s="29"/>
      <c r="C6" s="34"/>
      <c r="D6" s="41" t="s">
        <v>19</v>
      </c>
      <c r="E6" s="34"/>
      <c r="F6" s="167" t="str">
        <f>'Rekapitulace stavby'!K6</f>
        <v>Objekt kaple na pohřebišti v Krásném Březně p.p.č.897/2</v>
      </c>
      <c r="G6" s="41"/>
      <c r="H6" s="41"/>
      <c r="I6" s="41"/>
      <c r="J6" s="41"/>
      <c r="K6" s="41"/>
      <c r="L6" s="41"/>
      <c r="M6" s="41"/>
      <c r="N6" s="41"/>
      <c r="O6" s="41"/>
      <c r="P6" s="41"/>
      <c r="Q6" s="34"/>
      <c r="R6" s="32"/>
    </row>
    <row r="7" spans="2:18" ht="25.4" customHeight="1">
      <c r="B7" s="29"/>
      <c r="C7" s="34"/>
      <c r="D7" s="41" t="s">
        <v>134</v>
      </c>
      <c r="E7" s="34"/>
      <c r="F7" s="167" t="s">
        <v>135</v>
      </c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2"/>
    </row>
    <row r="8" spans="2:18" ht="25.4" customHeight="1">
      <c r="B8" s="29"/>
      <c r="C8" s="34"/>
      <c r="D8" s="41" t="s">
        <v>136</v>
      </c>
      <c r="E8" s="34"/>
      <c r="F8" s="167" t="s">
        <v>682</v>
      </c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2"/>
    </row>
    <row r="9" spans="2:18" s="1" customFormat="1" ht="32.85" customHeight="1">
      <c r="B9" s="49"/>
      <c r="C9" s="50"/>
      <c r="D9" s="38" t="s">
        <v>683</v>
      </c>
      <c r="E9" s="50"/>
      <c r="F9" s="39" t="s">
        <v>1345</v>
      </c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</row>
    <row r="10" spans="2:18" s="1" customFormat="1" ht="14.4" customHeight="1">
      <c r="B10" s="49"/>
      <c r="C10" s="50"/>
      <c r="D10" s="41" t="s">
        <v>22</v>
      </c>
      <c r="E10" s="50"/>
      <c r="F10" s="36" t="s">
        <v>23</v>
      </c>
      <c r="G10" s="50"/>
      <c r="H10" s="50"/>
      <c r="I10" s="50"/>
      <c r="J10" s="50"/>
      <c r="K10" s="50"/>
      <c r="L10" s="50"/>
      <c r="M10" s="41" t="s">
        <v>24</v>
      </c>
      <c r="N10" s="50"/>
      <c r="O10" s="36" t="s">
        <v>23</v>
      </c>
      <c r="P10" s="50"/>
      <c r="Q10" s="50"/>
      <c r="R10" s="51"/>
    </row>
    <row r="11" spans="2:18" s="1" customFormat="1" ht="14.4" customHeight="1">
      <c r="B11" s="49"/>
      <c r="C11" s="50"/>
      <c r="D11" s="41" t="s">
        <v>26</v>
      </c>
      <c r="E11" s="50"/>
      <c r="F11" s="36" t="s">
        <v>27</v>
      </c>
      <c r="G11" s="50"/>
      <c r="H11" s="50"/>
      <c r="I11" s="50"/>
      <c r="J11" s="50"/>
      <c r="K11" s="50"/>
      <c r="L11" s="50"/>
      <c r="M11" s="41" t="s">
        <v>28</v>
      </c>
      <c r="N11" s="50"/>
      <c r="O11" s="168" t="str">
        <f>'Rekapitulace stavby'!AN8</f>
        <v>14. 11. 2017</v>
      </c>
      <c r="P11" s="93"/>
      <c r="Q11" s="50"/>
      <c r="R11" s="51"/>
    </row>
    <row r="12" spans="2:18" s="1" customFormat="1" ht="10.8" customHeight="1">
      <c r="B12" s="49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1"/>
    </row>
    <row r="13" spans="2:18" s="1" customFormat="1" ht="14.4" customHeight="1">
      <c r="B13" s="49"/>
      <c r="C13" s="50"/>
      <c r="D13" s="41" t="s">
        <v>32</v>
      </c>
      <c r="E13" s="50"/>
      <c r="F13" s="50"/>
      <c r="G13" s="50"/>
      <c r="H13" s="50"/>
      <c r="I13" s="50"/>
      <c r="J13" s="50"/>
      <c r="K13" s="50"/>
      <c r="L13" s="50"/>
      <c r="M13" s="41" t="s">
        <v>33</v>
      </c>
      <c r="N13" s="50"/>
      <c r="O13" s="36" t="str">
        <f>IF('Rekapitulace stavby'!AN10="","",'Rekapitulace stavby'!AN10)</f>
        <v/>
      </c>
      <c r="P13" s="36"/>
      <c r="Q13" s="50"/>
      <c r="R13" s="51"/>
    </row>
    <row r="14" spans="2:18" s="1" customFormat="1" ht="18" customHeight="1">
      <c r="B14" s="49"/>
      <c r="C14" s="50"/>
      <c r="D14" s="50"/>
      <c r="E14" s="36" t="str">
        <f>IF('Rekapitulace stavby'!E11="","",'Rekapitulace stavby'!E11)</f>
        <v xml:space="preserve"> </v>
      </c>
      <c r="F14" s="50"/>
      <c r="G14" s="50"/>
      <c r="H14" s="50"/>
      <c r="I14" s="50"/>
      <c r="J14" s="50"/>
      <c r="K14" s="50"/>
      <c r="L14" s="50"/>
      <c r="M14" s="41" t="s">
        <v>35</v>
      </c>
      <c r="N14" s="50"/>
      <c r="O14" s="36" t="str">
        <f>IF('Rekapitulace stavby'!AN11="","",'Rekapitulace stavby'!AN11)</f>
        <v/>
      </c>
      <c r="P14" s="36"/>
      <c r="Q14" s="50"/>
      <c r="R14" s="51"/>
    </row>
    <row r="15" spans="2:18" s="1" customFormat="1" ht="6.95" customHeight="1">
      <c r="B15" s="49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1"/>
    </row>
    <row r="16" spans="2:18" s="1" customFormat="1" ht="14.4" customHeight="1">
      <c r="B16" s="49"/>
      <c r="C16" s="50"/>
      <c r="D16" s="41" t="s">
        <v>36</v>
      </c>
      <c r="E16" s="50"/>
      <c r="F16" s="50"/>
      <c r="G16" s="50"/>
      <c r="H16" s="50"/>
      <c r="I16" s="50"/>
      <c r="J16" s="50"/>
      <c r="K16" s="50"/>
      <c r="L16" s="50"/>
      <c r="M16" s="41" t="s">
        <v>33</v>
      </c>
      <c r="N16" s="50"/>
      <c r="O16" s="42" t="str">
        <f>IF('Rekapitulace stavby'!AN13="","",'Rekapitulace stavby'!AN13)</f>
        <v>Vyplň údaj</v>
      </c>
      <c r="P16" s="36"/>
      <c r="Q16" s="50"/>
      <c r="R16" s="51"/>
    </row>
    <row r="17" spans="2:18" s="1" customFormat="1" ht="18" customHeight="1">
      <c r="B17" s="49"/>
      <c r="C17" s="50"/>
      <c r="D17" s="50"/>
      <c r="E17" s="42" t="str">
        <f>IF('Rekapitulace stavby'!E14="","",'Rekapitulace stavby'!E14)</f>
        <v>Vyplň údaj</v>
      </c>
      <c r="F17" s="169"/>
      <c r="G17" s="169"/>
      <c r="H17" s="169"/>
      <c r="I17" s="169"/>
      <c r="J17" s="169"/>
      <c r="K17" s="169"/>
      <c r="L17" s="169"/>
      <c r="M17" s="41" t="s">
        <v>35</v>
      </c>
      <c r="N17" s="50"/>
      <c r="O17" s="42" t="str">
        <f>IF('Rekapitulace stavby'!AN14="","",'Rekapitulace stavby'!AN14)</f>
        <v>Vyplň údaj</v>
      </c>
      <c r="P17" s="36"/>
      <c r="Q17" s="50"/>
      <c r="R17" s="51"/>
    </row>
    <row r="18" spans="2:18" s="1" customFormat="1" ht="6.95" customHeight="1">
      <c r="B18" s="49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1"/>
    </row>
    <row r="19" spans="2:18" s="1" customFormat="1" ht="14.4" customHeight="1">
      <c r="B19" s="49"/>
      <c r="C19" s="50"/>
      <c r="D19" s="41" t="s">
        <v>38</v>
      </c>
      <c r="E19" s="50"/>
      <c r="F19" s="50"/>
      <c r="G19" s="50"/>
      <c r="H19" s="50"/>
      <c r="I19" s="50"/>
      <c r="J19" s="50"/>
      <c r="K19" s="50"/>
      <c r="L19" s="50"/>
      <c r="M19" s="41" t="s">
        <v>33</v>
      </c>
      <c r="N19" s="50"/>
      <c r="O19" s="36" t="s">
        <v>23</v>
      </c>
      <c r="P19" s="36"/>
      <c r="Q19" s="50"/>
      <c r="R19" s="51"/>
    </row>
    <row r="20" spans="2:18" s="1" customFormat="1" ht="18" customHeight="1">
      <c r="B20" s="49"/>
      <c r="C20" s="50"/>
      <c r="D20" s="50"/>
      <c r="E20" s="36" t="s">
        <v>138</v>
      </c>
      <c r="F20" s="50"/>
      <c r="G20" s="50"/>
      <c r="H20" s="50"/>
      <c r="I20" s="50"/>
      <c r="J20" s="50"/>
      <c r="K20" s="50"/>
      <c r="L20" s="50"/>
      <c r="M20" s="41" t="s">
        <v>35</v>
      </c>
      <c r="N20" s="50"/>
      <c r="O20" s="36" t="s">
        <v>23</v>
      </c>
      <c r="P20" s="36"/>
      <c r="Q20" s="50"/>
      <c r="R20" s="51"/>
    </row>
    <row r="21" spans="2:18" s="1" customFormat="1" ht="6.95" customHeight="1">
      <c r="B21" s="49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1"/>
    </row>
    <row r="22" spans="2:18" s="1" customFormat="1" ht="14.4" customHeight="1">
      <c r="B22" s="49"/>
      <c r="C22" s="50"/>
      <c r="D22" s="41" t="s">
        <v>42</v>
      </c>
      <c r="E22" s="50"/>
      <c r="F22" s="50"/>
      <c r="G22" s="50"/>
      <c r="H22" s="50"/>
      <c r="I22" s="50"/>
      <c r="J22" s="50"/>
      <c r="K22" s="50"/>
      <c r="L22" s="50"/>
      <c r="M22" s="41" t="s">
        <v>33</v>
      </c>
      <c r="N22" s="50"/>
      <c r="O22" s="36" t="s">
        <v>39</v>
      </c>
      <c r="P22" s="36"/>
      <c r="Q22" s="50"/>
      <c r="R22" s="51"/>
    </row>
    <row r="23" spans="2:18" s="1" customFormat="1" ht="18" customHeight="1">
      <c r="B23" s="49"/>
      <c r="C23" s="50"/>
      <c r="D23" s="50"/>
      <c r="E23" s="36" t="s">
        <v>139</v>
      </c>
      <c r="F23" s="50"/>
      <c r="G23" s="50"/>
      <c r="H23" s="50"/>
      <c r="I23" s="50"/>
      <c r="J23" s="50"/>
      <c r="K23" s="50"/>
      <c r="L23" s="50"/>
      <c r="M23" s="41" t="s">
        <v>35</v>
      </c>
      <c r="N23" s="50"/>
      <c r="O23" s="36" t="s">
        <v>140</v>
      </c>
      <c r="P23" s="36"/>
      <c r="Q23" s="50"/>
      <c r="R23" s="51"/>
    </row>
    <row r="24" spans="2:18" s="1" customFormat="1" ht="6.95" customHeight="1">
      <c r="B24" s="49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1"/>
    </row>
    <row r="25" spans="2:18" s="1" customFormat="1" ht="14.4" customHeight="1">
      <c r="B25" s="49"/>
      <c r="C25" s="50"/>
      <c r="D25" s="41" t="s">
        <v>44</v>
      </c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</row>
    <row r="26" spans="2:18" s="1" customFormat="1" ht="16.5" customHeight="1">
      <c r="B26" s="49"/>
      <c r="C26" s="50"/>
      <c r="D26" s="50"/>
      <c r="E26" s="45" t="s">
        <v>23</v>
      </c>
      <c r="F26" s="45"/>
      <c r="G26" s="45"/>
      <c r="H26" s="45"/>
      <c r="I26" s="45"/>
      <c r="J26" s="45"/>
      <c r="K26" s="45"/>
      <c r="L26" s="45"/>
      <c r="M26" s="50"/>
      <c r="N26" s="50"/>
      <c r="O26" s="50"/>
      <c r="P26" s="50"/>
      <c r="Q26" s="50"/>
      <c r="R26" s="51"/>
    </row>
    <row r="27" spans="2:18" s="1" customFormat="1" ht="6.95" customHeight="1">
      <c r="B27" s="49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1"/>
    </row>
    <row r="28" spans="2:18" s="1" customFormat="1" ht="6.95" customHeight="1">
      <c r="B28" s="49"/>
      <c r="C28" s="5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50"/>
      <c r="R28" s="51"/>
    </row>
    <row r="29" spans="2:18" s="1" customFormat="1" ht="14.4" customHeight="1">
      <c r="B29" s="49"/>
      <c r="C29" s="50"/>
      <c r="D29" s="170" t="s">
        <v>141</v>
      </c>
      <c r="E29" s="50"/>
      <c r="F29" s="50"/>
      <c r="G29" s="50"/>
      <c r="H29" s="50"/>
      <c r="I29" s="50"/>
      <c r="J29" s="50"/>
      <c r="K29" s="50"/>
      <c r="L29" s="50"/>
      <c r="M29" s="48">
        <f>N90</f>
        <v>0</v>
      </c>
      <c r="N29" s="48"/>
      <c r="O29" s="48"/>
      <c r="P29" s="48"/>
      <c r="Q29" s="50"/>
      <c r="R29" s="51"/>
    </row>
    <row r="30" spans="2:18" s="1" customFormat="1" ht="14.4" customHeight="1">
      <c r="B30" s="49"/>
      <c r="C30" s="50"/>
      <c r="D30" s="47" t="s">
        <v>122</v>
      </c>
      <c r="E30" s="50"/>
      <c r="F30" s="50"/>
      <c r="G30" s="50"/>
      <c r="H30" s="50"/>
      <c r="I30" s="50"/>
      <c r="J30" s="50"/>
      <c r="K30" s="50"/>
      <c r="L30" s="50"/>
      <c r="M30" s="48">
        <f>N95</f>
        <v>0</v>
      </c>
      <c r="N30" s="48"/>
      <c r="O30" s="48"/>
      <c r="P30" s="48"/>
      <c r="Q30" s="50"/>
      <c r="R30" s="51"/>
    </row>
    <row r="31" spans="2:18" s="1" customFormat="1" ht="6.95" customHeight="1">
      <c r="B31" s="49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1"/>
    </row>
    <row r="32" spans="2:18" s="1" customFormat="1" ht="25.4" customHeight="1">
      <c r="B32" s="49"/>
      <c r="C32" s="50"/>
      <c r="D32" s="171" t="s">
        <v>48</v>
      </c>
      <c r="E32" s="50"/>
      <c r="F32" s="50"/>
      <c r="G32" s="50"/>
      <c r="H32" s="50"/>
      <c r="I32" s="50"/>
      <c r="J32" s="50"/>
      <c r="K32" s="50"/>
      <c r="L32" s="50"/>
      <c r="M32" s="172">
        <f>ROUND(M29+M30,2)</f>
        <v>0</v>
      </c>
      <c r="N32" s="50"/>
      <c r="O32" s="50"/>
      <c r="P32" s="50"/>
      <c r="Q32" s="50"/>
      <c r="R32" s="51"/>
    </row>
    <row r="33" spans="2:18" s="1" customFormat="1" ht="6.95" customHeight="1">
      <c r="B33" s="49"/>
      <c r="C33" s="5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50"/>
      <c r="R33" s="51"/>
    </row>
    <row r="34" spans="2:18" s="1" customFormat="1" ht="14.4" customHeight="1">
      <c r="B34" s="49"/>
      <c r="C34" s="50"/>
      <c r="D34" s="57" t="s">
        <v>49</v>
      </c>
      <c r="E34" s="57" t="s">
        <v>50</v>
      </c>
      <c r="F34" s="58">
        <v>0.21</v>
      </c>
      <c r="G34" s="173" t="s">
        <v>51</v>
      </c>
      <c r="H34" s="174">
        <f>ROUND((((SUM(BE95:BE102)+SUM(BE122:BE125))+SUM(BE127:BE131))),2)</f>
        <v>0</v>
      </c>
      <c r="I34" s="50"/>
      <c r="J34" s="50"/>
      <c r="K34" s="50"/>
      <c r="L34" s="50"/>
      <c r="M34" s="174">
        <f>ROUND(((ROUND((SUM(BE95:BE102)+SUM(BE122:BE125)),2)*F34)+SUM(BE127:BE131)*F34),2)</f>
        <v>0</v>
      </c>
      <c r="N34" s="50"/>
      <c r="O34" s="50"/>
      <c r="P34" s="50"/>
      <c r="Q34" s="50"/>
      <c r="R34" s="51"/>
    </row>
    <row r="35" spans="2:18" s="1" customFormat="1" ht="14.4" customHeight="1">
      <c r="B35" s="49"/>
      <c r="C35" s="50"/>
      <c r="D35" s="50"/>
      <c r="E35" s="57" t="s">
        <v>52</v>
      </c>
      <c r="F35" s="58">
        <v>0.15</v>
      </c>
      <c r="G35" s="173" t="s">
        <v>51</v>
      </c>
      <c r="H35" s="174">
        <f>ROUND((((SUM(BF95:BF102)+SUM(BF122:BF125))+SUM(BF127:BF131))),2)</f>
        <v>0</v>
      </c>
      <c r="I35" s="50"/>
      <c r="J35" s="50"/>
      <c r="K35" s="50"/>
      <c r="L35" s="50"/>
      <c r="M35" s="174">
        <f>ROUND(((ROUND((SUM(BF95:BF102)+SUM(BF122:BF125)),2)*F35)+SUM(BF127:BF131)*F35),2)</f>
        <v>0</v>
      </c>
      <c r="N35" s="50"/>
      <c r="O35" s="50"/>
      <c r="P35" s="50"/>
      <c r="Q35" s="50"/>
      <c r="R35" s="51"/>
    </row>
    <row r="36" spans="2:18" s="1" customFormat="1" ht="14.4" customHeight="1" hidden="1">
      <c r="B36" s="49"/>
      <c r="C36" s="50"/>
      <c r="D36" s="50"/>
      <c r="E36" s="57" t="s">
        <v>53</v>
      </c>
      <c r="F36" s="58">
        <v>0.21</v>
      </c>
      <c r="G36" s="173" t="s">
        <v>51</v>
      </c>
      <c r="H36" s="174">
        <f>ROUND((((SUM(BG95:BG102)+SUM(BG122:BG125))+SUM(BG127:BG131))),2)</f>
        <v>0</v>
      </c>
      <c r="I36" s="50"/>
      <c r="J36" s="50"/>
      <c r="K36" s="50"/>
      <c r="L36" s="50"/>
      <c r="M36" s="174">
        <v>0</v>
      </c>
      <c r="N36" s="50"/>
      <c r="O36" s="50"/>
      <c r="P36" s="50"/>
      <c r="Q36" s="50"/>
      <c r="R36" s="51"/>
    </row>
    <row r="37" spans="2:18" s="1" customFormat="1" ht="14.4" customHeight="1" hidden="1">
      <c r="B37" s="49"/>
      <c r="C37" s="50"/>
      <c r="D37" s="50"/>
      <c r="E37" s="57" t="s">
        <v>54</v>
      </c>
      <c r="F37" s="58">
        <v>0.15</v>
      </c>
      <c r="G37" s="173" t="s">
        <v>51</v>
      </c>
      <c r="H37" s="174">
        <f>ROUND((((SUM(BH95:BH102)+SUM(BH122:BH125))+SUM(BH127:BH131))),2)</f>
        <v>0</v>
      </c>
      <c r="I37" s="50"/>
      <c r="J37" s="50"/>
      <c r="K37" s="50"/>
      <c r="L37" s="50"/>
      <c r="M37" s="174">
        <v>0</v>
      </c>
      <c r="N37" s="50"/>
      <c r="O37" s="50"/>
      <c r="P37" s="50"/>
      <c r="Q37" s="50"/>
      <c r="R37" s="51"/>
    </row>
    <row r="38" spans="2:18" s="1" customFormat="1" ht="14.4" customHeight="1" hidden="1">
      <c r="B38" s="49"/>
      <c r="C38" s="50"/>
      <c r="D38" s="50"/>
      <c r="E38" s="57" t="s">
        <v>55</v>
      </c>
      <c r="F38" s="58">
        <v>0</v>
      </c>
      <c r="G38" s="173" t="s">
        <v>51</v>
      </c>
      <c r="H38" s="174">
        <f>ROUND((((SUM(BI95:BI102)+SUM(BI122:BI125))+SUM(BI127:BI131))),2)</f>
        <v>0</v>
      </c>
      <c r="I38" s="50"/>
      <c r="J38" s="50"/>
      <c r="K38" s="50"/>
      <c r="L38" s="50"/>
      <c r="M38" s="174">
        <v>0</v>
      </c>
      <c r="N38" s="50"/>
      <c r="O38" s="50"/>
      <c r="P38" s="50"/>
      <c r="Q38" s="50"/>
      <c r="R38" s="51"/>
    </row>
    <row r="39" spans="2:18" s="1" customFormat="1" ht="6.95" customHeight="1">
      <c r="B39" s="49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1"/>
    </row>
    <row r="40" spans="2:18" s="1" customFormat="1" ht="25.4" customHeight="1">
      <c r="B40" s="49"/>
      <c r="C40" s="163"/>
      <c r="D40" s="175" t="s">
        <v>56</v>
      </c>
      <c r="E40" s="106"/>
      <c r="F40" s="106"/>
      <c r="G40" s="176" t="s">
        <v>57</v>
      </c>
      <c r="H40" s="177" t="s">
        <v>58</v>
      </c>
      <c r="I40" s="106"/>
      <c r="J40" s="106"/>
      <c r="K40" s="106"/>
      <c r="L40" s="178">
        <f>SUM(M32:M38)</f>
        <v>0</v>
      </c>
      <c r="M40" s="178"/>
      <c r="N40" s="178"/>
      <c r="O40" s="178"/>
      <c r="P40" s="179"/>
      <c r="Q40" s="163"/>
      <c r="R40" s="51"/>
    </row>
    <row r="41" spans="2:18" s="1" customFormat="1" ht="14.4" customHeight="1">
      <c r="B41" s="49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</row>
    <row r="42" spans="2:18" s="1" customFormat="1" ht="14.4" customHeight="1">
      <c r="B42" s="49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1"/>
    </row>
    <row r="43" spans="2:18" ht="13.5">
      <c r="B43" s="29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2"/>
    </row>
    <row r="44" spans="2:18" ht="13.5">
      <c r="B44" s="29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2"/>
    </row>
    <row r="45" spans="2:18" ht="13.5">
      <c r="B45" s="29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2"/>
    </row>
    <row r="46" spans="2:18" ht="13.5">
      <c r="B46" s="29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2"/>
    </row>
    <row r="47" spans="2:18" ht="13.5">
      <c r="B47" s="29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2"/>
    </row>
    <row r="48" spans="2:18" ht="13.5">
      <c r="B48" s="29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2"/>
    </row>
    <row r="49" spans="2:18" ht="13.5">
      <c r="B49" s="29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2"/>
    </row>
    <row r="50" spans="2:18" s="1" customFormat="1" ht="13.5">
      <c r="B50" s="49"/>
      <c r="C50" s="50"/>
      <c r="D50" s="69" t="s">
        <v>59</v>
      </c>
      <c r="E50" s="70"/>
      <c r="F50" s="70"/>
      <c r="G50" s="70"/>
      <c r="H50" s="71"/>
      <c r="I50" s="50"/>
      <c r="J50" s="69" t="s">
        <v>60</v>
      </c>
      <c r="K50" s="70"/>
      <c r="L50" s="70"/>
      <c r="M50" s="70"/>
      <c r="N50" s="70"/>
      <c r="O50" s="70"/>
      <c r="P50" s="71"/>
      <c r="Q50" s="50"/>
      <c r="R50" s="51"/>
    </row>
    <row r="51" spans="2:18" ht="13.5">
      <c r="B51" s="29"/>
      <c r="C51" s="34"/>
      <c r="D51" s="72"/>
      <c r="E51" s="34"/>
      <c r="F51" s="34"/>
      <c r="G51" s="34"/>
      <c r="H51" s="73"/>
      <c r="I51" s="34"/>
      <c r="J51" s="72"/>
      <c r="K51" s="34"/>
      <c r="L51" s="34"/>
      <c r="M51" s="34"/>
      <c r="N51" s="34"/>
      <c r="O51" s="34"/>
      <c r="P51" s="73"/>
      <c r="Q51" s="34"/>
      <c r="R51" s="32"/>
    </row>
    <row r="52" spans="2:18" ht="13.5">
      <c r="B52" s="29"/>
      <c r="C52" s="34"/>
      <c r="D52" s="72"/>
      <c r="E52" s="34"/>
      <c r="F52" s="34"/>
      <c r="G52" s="34"/>
      <c r="H52" s="73"/>
      <c r="I52" s="34"/>
      <c r="J52" s="72"/>
      <c r="K52" s="34"/>
      <c r="L52" s="34"/>
      <c r="M52" s="34"/>
      <c r="N52" s="34"/>
      <c r="O52" s="34"/>
      <c r="P52" s="73"/>
      <c r="Q52" s="34"/>
      <c r="R52" s="32"/>
    </row>
    <row r="53" spans="2:18" ht="13.5">
      <c r="B53" s="29"/>
      <c r="C53" s="34"/>
      <c r="D53" s="72"/>
      <c r="E53" s="34"/>
      <c r="F53" s="34"/>
      <c r="G53" s="34"/>
      <c r="H53" s="73"/>
      <c r="I53" s="34"/>
      <c r="J53" s="72"/>
      <c r="K53" s="34"/>
      <c r="L53" s="34"/>
      <c r="M53" s="34"/>
      <c r="N53" s="34"/>
      <c r="O53" s="34"/>
      <c r="P53" s="73"/>
      <c r="Q53" s="34"/>
      <c r="R53" s="32"/>
    </row>
    <row r="54" spans="2:18" ht="13.5">
      <c r="B54" s="29"/>
      <c r="C54" s="34"/>
      <c r="D54" s="72"/>
      <c r="E54" s="34"/>
      <c r="F54" s="34"/>
      <c r="G54" s="34"/>
      <c r="H54" s="73"/>
      <c r="I54" s="34"/>
      <c r="J54" s="72"/>
      <c r="K54" s="34"/>
      <c r="L54" s="34"/>
      <c r="M54" s="34"/>
      <c r="N54" s="34"/>
      <c r="O54" s="34"/>
      <c r="P54" s="73"/>
      <c r="Q54" s="34"/>
      <c r="R54" s="32"/>
    </row>
    <row r="55" spans="2:18" ht="13.5">
      <c r="B55" s="29"/>
      <c r="C55" s="34"/>
      <c r="D55" s="72"/>
      <c r="E55" s="34"/>
      <c r="F55" s="34"/>
      <c r="G55" s="34"/>
      <c r="H55" s="73"/>
      <c r="I55" s="34"/>
      <c r="J55" s="72"/>
      <c r="K55" s="34"/>
      <c r="L55" s="34"/>
      <c r="M55" s="34"/>
      <c r="N55" s="34"/>
      <c r="O55" s="34"/>
      <c r="P55" s="73"/>
      <c r="Q55" s="34"/>
      <c r="R55" s="32"/>
    </row>
    <row r="56" spans="2:18" ht="13.5">
      <c r="B56" s="29"/>
      <c r="C56" s="34"/>
      <c r="D56" s="72"/>
      <c r="E56" s="34"/>
      <c r="F56" s="34"/>
      <c r="G56" s="34"/>
      <c r="H56" s="73"/>
      <c r="I56" s="34"/>
      <c r="J56" s="72"/>
      <c r="K56" s="34"/>
      <c r="L56" s="34"/>
      <c r="M56" s="34"/>
      <c r="N56" s="34"/>
      <c r="O56" s="34"/>
      <c r="P56" s="73"/>
      <c r="Q56" s="34"/>
      <c r="R56" s="32"/>
    </row>
    <row r="57" spans="2:18" ht="13.5">
      <c r="B57" s="29"/>
      <c r="C57" s="34"/>
      <c r="D57" s="72"/>
      <c r="E57" s="34"/>
      <c r="F57" s="34"/>
      <c r="G57" s="34"/>
      <c r="H57" s="73"/>
      <c r="I57" s="34"/>
      <c r="J57" s="72"/>
      <c r="K57" s="34"/>
      <c r="L57" s="34"/>
      <c r="M57" s="34"/>
      <c r="N57" s="34"/>
      <c r="O57" s="34"/>
      <c r="P57" s="73"/>
      <c r="Q57" s="34"/>
      <c r="R57" s="32"/>
    </row>
    <row r="58" spans="2:18" ht="13.5">
      <c r="B58" s="29"/>
      <c r="C58" s="34"/>
      <c r="D58" s="72"/>
      <c r="E58" s="34"/>
      <c r="F58" s="34"/>
      <c r="G58" s="34"/>
      <c r="H58" s="73"/>
      <c r="I58" s="34"/>
      <c r="J58" s="72"/>
      <c r="K58" s="34"/>
      <c r="L58" s="34"/>
      <c r="M58" s="34"/>
      <c r="N58" s="34"/>
      <c r="O58" s="34"/>
      <c r="P58" s="73"/>
      <c r="Q58" s="34"/>
      <c r="R58" s="32"/>
    </row>
    <row r="59" spans="2:18" s="1" customFormat="1" ht="13.5">
      <c r="B59" s="49"/>
      <c r="C59" s="50"/>
      <c r="D59" s="74" t="s">
        <v>61</v>
      </c>
      <c r="E59" s="75"/>
      <c r="F59" s="75"/>
      <c r="G59" s="76" t="s">
        <v>62</v>
      </c>
      <c r="H59" s="77"/>
      <c r="I59" s="50"/>
      <c r="J59" s="74" t="s">
        <v>61</v>
      </c>
      <c r="K59" s="75"/>
      <c r="L59" s="75"/>
      <c r="M59" s="75"/>
      <c r="N59" s="76" t="s">
        <v>62</v>
      </c>
      <c r="O59" s="75"/>
      <c r="P59" s="77"/>
      <c r="Q59" s="50"/>
      <c r="R59" s="51"/>
    </row>
    <row r="60" spans="2:18" ht="13.5">
      <c r="B60" s="29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2"/>
    </row>
    <row r="61" spans="2:18" s="1" customFormat="1" ht="13.5">
      <c r="B61" s="49"/>
      <c r="C61" s="50"/>
      <c r="D61" s="69" t="s">
        <v>63</v>
      </c>
      <c r="E61" s="70"/>
      <c r="F61" s="70"/>
      <c r="G61" s="70"/>
      <c r="H61" s="71"/>
      <c r="I61" s="50"/>
      <c r="J61" s="69" t="s">
        <v>64</v>
      </c>
      <c r="K61" s="70"/>
      <c r="L61" s="70"/>
      <c r="M61" s="70"/>
      <c r="N61" s="70"/>
      <c r="O61" s="70"/>
      <c r="P61" s="71"/>
      <c r="Q61" s="50"/>
      <c r="R61" s="51"/>
    </row>
    <row r="62" spans="2:18" ht="13.5">
      <c r="B62" s="29"/>
      <c r="C62" s="34"/>
      <c r="D62" s="72"/>
      <c r="E62" s="34"/>
      <c r="F62" s="34"/>
      <c r="G62" s="34"/>
      <c r="H62" s="73"/>
      <c r="I62" s="34"/>
      <c r="J62" s="72"/>
      <c r="K62" s="34"/>
      <c r="L62" s="34"/>
      <c r="M62" s="34"/>
      <c r="N62" s="34"/>
      <c r="O62" s="34"/>
      <c r="P62" s="73"/>
      <c r="Q62" s="34"/>
      <c r="R62" s="32"/>
    </row>
    <row r="63" spans="2:18" ht="13.5">
      <c r="B63" s="29"/>
      <c r="C63" s="34"/>
      <c r="D63" s="72"/>
      <c r="E63" s="34"/>
      <c r="F63" s="34"/>
      <c r="G63" s="34"/>
      <c r="H63" s="73"/>
      <c r="I63" s="34"/>
      <c r="J63" s="72"/>
      <c r="K63" s="34"/>
      <c r="L63" s="34"/>
      <c r="M63" s="34"/>
      <c r="N63" s="34"/>
      <c r="O63" s="34"/>
      <c r="P63" s="73"/>
      <c r="Q63" s="34"/>
      <c r="R63" s="32"/>
    </row>
    <row r="64" spans="2:18" ht="13.5">
      <c r="B64" s="29"/>
      <c r="C64" s="34"/>
      <c r="D64" s="72"/>
      <c r="E64" s="34"/>
      <c r="F64" s="34"/>
      <c r="G64" s="34"/>
      <c r="H64" s="73"/>
      <c r="I64" s="34"/>
      <c r="J64" s="72"/>
      <c r="K64" s="34"/>
      <c r="L64" s="34"/>
      <c r="M64" s="34"/>
      <c r="N64" s="34"/>
      <c r="O64" s="34"/>
      <c r="P64" s="73"/>
      <c r="Q64" s="34"/>
      <c r="R64" s="32"/>
    </row>
    <row r="65" spans="2:18" ht="13.5">
      <c r="B65" s="29"/>
      <c r="C65" s="34"/>
      <c r="D65" s="72"/>
      <c r="E65" s="34"/>
      <c r="F65" s="34"/>
      <c r="G65" s="34"/>
      <c r="H65" s="73"/>
      <c r="I65" s="34"/>
      <c r="J65" s="72"/>
      <c r="K65" s="34"/>
      <c r="L65" s="34"/>
      <c r="M65" s="34"/>
      <c r="N65" s="34"/>
      <c r="O65" s="34"/>
      <c r="P65" s="73"/>
      <c r="Q65" s="34"/>
      <c r="R65" s="32"/>
    </row>
    <row r="66" spans="2:18" ht="13.5">
      <c r="B66" s="29"/>
      <c r="C66" s="34"/>
      <c r="D66" s="72"/>
      <c r="E66" s="34"/>
      <c r="F66" s="34"/>
      <c r="G66" s="34"/>
      <c r="H66" s="73"/>
      <c r="I66" s="34"/>
      <c r="J66" s="72"/>
      <c r="K66" s="34"/>
      <c r="L66" s="34"/>
      <c r="M66" s="34"/>
      <c r="N66" s="34"/>
      <c r="O66" s="34"/>
      <c r="P66" s="73"/>
      <c r="Q66" s="34"/>
      <c r="R66" s="32"/>
    </row>
    <row r="67" spans="2:18" ht="13.5">
      <c r="B67" s="29"/>
      <c r="C67" s="34"/>
      <c r="D67" s="72"/>
      <c r="E67" s="34"/>
      <c r="F67" s="34"/>
      <c r="G67" s="34"/>
      <c r="H67" s="73"/>
      <c r="I67" s="34"/>
      <c r="J67" s="72"/>
      <c r="K67" s="34"/>
      <c r="L67" s="34"/>
      <c r="M67" s="34"/>
      <c r="N67" s="34"/>
      <c r="O67" s="34"/>
      <c r="P67" s="73"/>
      <c r="Q67" s="34"/>
      <c r="R67" s="32"/>
    </row>
    <row r="68" spans="2:18" ht="13.5">
      <c r="B68" s="29"/>
      <c r="C68" s="34"/>
      <c r="D68" s="72"/>
      <c r="E68" s="34"/>
      <c r="F68" s="34"/>
      <c r="G68" s="34"/>
      <c r="H68" s="73"/>
      <c r="I68" s="34"/>
      <c r="J68" s="72"/>
      <c r="K68" s="34"/>
      <c r="L68" s="34"/>
      <c r="M68" s="34"/>
      <c r="N68" s="34"/>
      <c r="O68" s="34"/>
      <c r="P68" s="73"/>
      <c r="Q68" s="34"/>
      <c r="R68" s="32"/>
    </row>
    <row r="69" spans="2:18" ht="13.5">
      <c r="B69" s="29"/>
      <c r="C69" s="34"/>
      <c r="D69" s="72"/>
      <c r="E69" s="34"/>
      <c r="F69" s="34"/>
      <c r="G69" s="34"/>
      <c r="H69" s="73"/>
      <c r="I69" s="34"/>
      <c r="J69" s="72"/>
      <c r="K69" s="34"/>
      <c r="L69" s="34"/>
      <c r="M69" s="34"/>
      <c r="N69" s="34"/>
      <c r="O69" s="34"/>
      <c r="P69" s="73"/>
      <c r="Q69" s="34"/>
      <c r="R69" s="32"/>
    </row>
    <row r="70" spans="2:18" s="1" customFormat="1" ht="13.5">
      <c r="B70" s="49"/>
      <c r="C70" s="50"/>
      <c r="D70" s="74" t="s">
        <v>61</v>
      </c>
      <c r="E70" s="75"/>
      <c r="F70" s="75"/>
      <c r="G70" s="76" t="s">
        <v>62</v>
      </c>
      <c r="H70" s="77"/>
      <c r="I70" s="50"/>
      <c r="J70" s="74" t="s">
        <v>61</v>
      </c>
      <c r="K70" s="75"/>
      <c r="L70" s="75"/>
      <c r="M70" s="75"/>
      <c r="N70" s="76" t="s">
        <v>62</v>
      </c>
      <c r="O70" s="75"/>
      <c r="P70" s="77"/>
      <c r="Q70" s="50"/>
      <c r="R70" s="51"/>
    </row>
    <row r="71" spans="2:18" s="1" customFormat="1" ht="14.4" customHeight="1">
      <c r="B71" s="78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80"/>
    </row>
    <row r="75" spans="2:18" s="1" customFormat="1" ht="6.95" customHeight="1">
      <c r="B75" s="180"/>
      <c r="C75" s="181"/>
      <c r="D75" s="181"/>
      <c r="E75" s="181"/>
      <c r="F75" s="181"/>
      <c r="G75" s="181"/>
      <c r="H75" s="181"/>
      <c r="I75" s="181"/>
      <c r="J75" s="181"/>
      <c r="K75" s="181"/>
      <c r="L75" s="181"/>
      <c r="M75" s="181"/>
      <c r="N75" s="181"/>
      <c r="O75" s="181"/>
      <c r="P75" s="181"/>
      <c r="Q75" s="181"/>
      <c r="R75" s="182"/>
    </row>
    <row r="76" spans="2:21" s="1" customFormat="1" ht="36.95" customHeight="1">
      <c r="B76" s="49"/>
      <c r="C76" s="30" t="s">
        <v>142</v>
      </c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51"/>
      <c r="T76" s="183"/>
      <c r="U76" s="183"/>
    </row>
    <row r="77" spans="2:21" s="1" customFormat="1" ht="6.95" customHeight="1">
      <c r="B77" s="49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1"/>
      <c r="T77" s="183"/>
      <c r="U77" s="183"/>
    </row>
    <row r="78" spans="2:21" s="1" customFormat="1" ht="30" customHeight="1">
      <c r="B78" s="49"/>
      <c r="C78" s="41" t="s">
        <v>19</v>
      </c>
      <c r="D78" s="50"/>
      <c r="E78" s="50"/>
      <c r="F78" s="167" t="str">
        <f>F6</f>
        <v>Objekt kaple na pohřebišti v Krásném Březně p.p.č.897/2</v>
      </c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50"/>
      <c r="R78" s="51"/>
      <c r="T78" s="183"/>
      <c r="U78" s="183"/>
    </row>
    <row r="79" spans="2:21" ht="30" customHeight="1">
      <c r="B79" s="29"/>
      <c r="C79" s="41" t="s">
        <v>134</v>
      </c>
      <c r="D79" s="34"/>
      <c r="E79" s="34"/>
      <c r="F79" s="167" t="s">
        <v>135</v>
      </c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2"/>
      <c r="T79" s="184"/>
      <c r="U79" s="184"/>
    </row>
    <row r="80" spans="2:21" ht="30" customHeight="1">
      <c r="B80" s="29"/>
      <c r="C80" s="41" t="s">
        <v>136</v>
      </c>
      <c r="D80" s="34"/>
      <c r="E80" s="34"/>
      <c r="F80" s="167" t="s">
        <v>682</v>
      </c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2"/>
      <c r="T80" s="184"/>
      <c r="U80" s="184"/>
    </row>
    <row r="81" spans="2:21" s="1" customFormat="1" ht="36.95" customHeight="1">
      <c r="B81" s="49"/>
      <c r="C81" s="88" t="s">
        <v>683</v>
      </c>
      <c r="D81" s="50"/>
      <c r="E81" s="50"/>
      <c r="F81" s="90" t="str">
        <f>F9</f>
        <v>1.2.3 - Silnoproudá elektroinstalace</v>
      </c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1"/>
      <c r="T81" s="183"/>
      <c r="U81" s="183"/>
    </row>
    <row r="82" spans="2:21" s="1" customFormat="1" ht="6.95" customHeight="1">
      <c r="B82" s="49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1"/>
      <c r="T82" s="183"/>
      <c r="U82" s="183"/>
    </row>
    <row r="83" spans="2:21" s="1" customFormat="1" ht="18" customHeight="1">
      <c r="B83" s="49"/>
      <c r="C83" s="41" t="s">
        <v>26</v>
      </c>
      <c r="D83" s="50"/>
      <c r="E83" s="50"/>
      <c r="F83" s="36" t="str">
        <f>F11</f>
        <v>Krásné Březno</v>
      </c>
      <c r="G83" s="50"/>
      <c r="H83" s="50"/>
      <c r="I83" s="50"/>
      <c r="J83" s="50"/>
      <c r="K83" s="41" t="s">
        <v>28</v>
      </c>
      <c r="L83" s="50"/>
      <c r="M83" s="93" t="str">
        <f>IF(O11="","",O11)</f>
        <v>14. 11. 2017</v>
      </c>
      <c r="N83" s="93"/>
      <c r="O83" s="93"/>
      <c r="P83" s="93"/>
      <c r="Q83" s="50"/>
      <c r="R83" s="51"/>
      <c r="T83" s="183"/>
      <c r="U83" s="183"/>
    </row>
    <row r="84" spans="2:21" s="1" customFormat="1" ht="6.95" customHeight="1">
      <c r="B84" s="49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1"/>
      <c r="T84" s="183"/>
      <c r="U84" s="183"/>
    </row>
    <row r="85" spans="2:21" s="1" customFormat="1" ht="13.5">
      <c r="B85" s="49"/>
      <c r="C85" s="41" t="s">
        <v>32</v>
      </c>
      <c r="D85" s="50"/>
      <c r="E85" s="50"/>
      <c r="F85" s="36" t="str">
        <f>E14</f>
        <v xml:space="preserve"> </v>
      </c>
      <c r="G85" s="50"/>
      <c r="H85" s="50"/>
      <c r="I85" s="50"/>
      <c r="J85" s="50"/>
      <c r="K85" s="41" t="s">
        <v>38</v>
      </c>
      <c r="L85" s="50"/>
      <c r="M85" s="36" t="str">
        <f>E20</f>
        <v>Ing.Jitka Gazdová</v>
      </c>
      <c r="N85" s="36"/>
      <c r="O85" s="36"/>
      <c r="P85" s="36"/>
      <c r="Q85" s="36"/>
      <c r="R85" s="51"/>
      <c r="T85" s="183"/>
      <c r="U85" s="183"/>
    </row>
    <row r="86" spans="2:21" s="1" customFormat="1" ht="14.4" customHeight="1">
      <c r="B86" s="49"/>
      <c r="C86" s="41" t="s">
        <v>36</v>
      </c>
      <c r="D86" s="50"/>
      <c r="E86" s="50"/>
      <c r="F86" s="36" t="str">
        <f>IF(E17="","",E17)</f>
        <v>Vyplň údaj</v>
      </c>
      <c r="G86" s="50"/>
      <c r="H86" s="50"/>
      <c r="I86" s="50"/>
      <c r="J86" s="50"/>
      <c r="K86" s="41" t="s">
        <v>42</v>
      </c>
      <c r="L86" s="50"/>
      <c r="M86" s="36" t="str">
        <f>E23</f>
        <v>Varia s.r.o.</v>
      </c>
      <c r="N86" s="36"/>
      <c r="O86" s="36"/>
      <c r="P86" s="36"/>
      <c r="Q86" s="36"/>
      <c r="R86" s="51"/>
      <c r="T86" s="183"/>
      <c r="U86" s="183"/>
    </row>
    <row r="87" spans="2:21" s="1" customFormat="1" ht="10.3" customHeight="1">
      <c r="B87" s="49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1"/>
      <c r="T87" s="183"/>
      <c r="U87" s="183"/>
    </row>
    <row r="88" spans="2:21" s="1" customFormat="1" ht="29.25" customHeight="1">
      <c r="B88" s="49"/>
      <c r="C88" s="185" t="s">
        <v>143</v>
      </c>
      <c r="D88" s="163"/>
      <c r="E88" s="163"/>
      <c r="F88" s="163"/>
      <c r="G88" s="163"/>
      <c r="H88" s="163"/>
      <c r="I88" s="163"/>
      <c r="J88" s="163"/>
      <c r="K88" s="163"/>
      <c r="L88" s="163"/>
      <c r="M88" s="163"/>
      <c r="N88" s="185" t="s">
        <v>144</v>
      </c>
      <c r="O88" s="163"/>
      <c r="P88" s="163"/>
      <c r="Q88" s="163"/>
      <c r="R88" s="51"/>
      <c r="T88" s="183"/>
      <c r="U88" s="183"/>
    </row>
    <row r="89" spans="2:21" s="1" customFormat="1" ht="10.3" customHeight="1">
      <c r="B89" s="49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1"/>
      <c r="T89" s="183"/>
      <c r="U89" s="183"/>
    </row>
    <row r="90" spans="2:47" s="1" customFormat="1" ht="29.25" customHeight="1">
      <c r="B90" s="49"/>
      <c r="C90" s="186" t="s">
        <v>145</v>
      </c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116">
        <f>N122</f>
        <v>0</v>
      </c>
      <c r="O90" s="187"/>
      <c r="P90" s="187"/>
      <c r="Q90" s="187"/>
      <c r="R90" s="51"/>
      <c r="T90" s="183"/>
      <c r="U90" s="183"/>
      <c r="AU90" s="25" t="s">
        <v>146</v>
      </c>
    </row>
    <row r="91" spans="2:21" s="7" customFormat="1" ht="24.95" customHeight="1">
      <c r="B91" s="188"/>
      <c r="C91" s="189"/>
      <c r="D91" s="190" t="s">
        <v>1346</v>
      </c>
      <c r="E91" s="189"/>
      <c r="F91" s="189"/>
      <c r="G91" s="189"/>
      <c r="H91" s="189"/>
      <c r="I91" s="189"/>
      <c r="J91" s="189"/>
      <c r="K91" s="189"/>
      <c r="L91" s="189"/>
      <c r="M91" s="189"/>
      <c r="N91" s="191">
        <f>N123</f>
        <v>0</v>
      </c>
      <c r="O91" s="189"/>
      <c r="P91" s="189"/>
      <c r="Q91" s="189"/>
      <c r="R91" s="192"/>
      <c r="T91" s="193"/>
      <c r="U91" s="193"/>
    </row>
    <row r="92" spans="2:21" s="8" customFormat="1" ht="19.9" customHeight="1">
      <c r="B92" s="194"/>
      <c r="C92" s="137"/>
      <c r="D92" s="151" t="s">
        <v>1347</v>
      </c>
      <c r="E92" s="137"/>
      <c r="F92" s="137"/>
      <c r="G92" s="137"/>
      <c r="H92" s="137"/>
      <c r="I92" s="137"/>
      <c r="J92" s="137"/>
      <c r="K92" s="137"/>
      <c r="L92" s="137"/>
      <c r="M92" s="137"/>
      <c r="N92" s="139">
        <f>N124</f>
        <v>0</v>
      </c>
      <c r="O92" s="137"/>
      <c r="P92" s="137"/>
      <c r="Q92" s="137"/>
      <c r="R92" s="195"/>
      <c r="T92" s="196"/>
      <c r="U92" s="196"/>
    </row>
    <row r="93" spans="2:21" s="7" customFormat="1" ht="21.8" customHeight="1">
      <c r="B93" s="188"/>
      <c r="C93" s="189"/>
      <c r="D93" s="190" t="s">
        <v>159</v>
      </c>
      <c r="E93" s="189"/>
      <c r="F93" s="189"/>
      <c r="G93" s="189"/>
      <c r="H93" s="189"/>
      <c r="I93" s="189"/>
      <c r="J93" s="189"/>
      <c r="K93" s="189"/>
      <c r="L93" s="189"/>
      <c r="M93" s="189"/>
      <c r="N93" s="197">
        <f>N126</f>
        <v>0</v>
      </c>
      <c r="O93" s="189"/>
      <c r="P93" s="189"/>
      <c r="Q93" s="189"/>
      <c r="R93" s="192"/>
      <c r="T93" s="193"/>
      <c r="U93" s="193"/>
    </row>
    <row r="94" spans="2:21" s="1" customFormat="1" ht="21.8" customHeight="1">
      <c r="B94" s="49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1"/>
      <c r="T94" s="183"/>
      <c r="U94" s="183"/>
    </row>
    <row r="95" spans="2:21" s="1" customFormat="1" ht="29.25" customHeight="1">
      <c r="B95" s="49"/>
      <c r="C95" s="186" t="s">
        <v>160</v>
      </c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187">
        <f>ROUND(N96+N97+N98+N99+N100+N101,2)</f>
        <v>0</v>
      </c>
      <c r="O95" s="198"/>
      <c r="P95" s="198"/>
      <c r="Q95" s="198"/>
      <c r="R95" s="51"/>
      <c r="T95" s="199"/>
      <c r="U95" s="200" t="s">
        <v>49</v>
      </c>
    </row>
    <row r="96" spans="2:65" s="1" customFormat="1" ht="18" customHeight="1">
      <c r="B96" s="49"/>
      <c r="C96" s="50"/>
      <c r="D96" s="157" t="s">
        <v>161</v>
      </c>
      <c r="E96" s="151"/>
      <c r="F96" s="151"/>
      <c r="G96" s="151"/>
      <c r="H96" s="151"/>
      <c r="I96" s="50"/>
      <c r="J96" s="50"/>
      <c r="K96" s="50"/>
      <c r="L96" s="50"/>
      <c r="M96" s="50"/>
      <c r="N96" s="152">
        <f>ROUND(N90*T96,2)</f>
        <v>0</v>
      </c>
      <c r="O96" s="139"/>
      <c r="P96" s="139"/>
      <c r="Q96" s="139"/>
      <c r="R96" s="51"/>
      <c r="S96" s="201"/>
      <c r="T96" s="202"/>
      <c r="U96" s="203" t="s">
        <v>50</v>
      </c>
      <c r="V96" s="201"/>
      <c r="W96" s="201"/>
      <c r="X96" s="201"/>
      <c r="Y96" s="201"/>
      <c r="Z96" s="201"/>
      <c r="AA96" s="201"/>
      <c r="AB96" s="201"/>
      <c r="AC96" s="201"/>
      <c r="AD96" s="201"/>
      <c r="AE96" s="201"/>
      <c r="AF96" s="201"/>
      <c r="AG96" s="201"/>
      <c r="AH96" s="201"/>
      <c r="AI96" s="201"/>
      <c r="AJ96" s="201"/>
      <c r="AK96" s="201"/>
      <c r="AL96" s="201"/>
      <c r="AM96" s="201"/>
      <c r="AN96" s="201"/>
      <c r="AO96" s="201"/>
      <c r="AP96" s="201"/>
      <c r="AQ96" s="201"/>
      <c r="AR96" s="201"/>
      <c r="AS96" s="201"/>
      <c r="AT96" s="201"/>
      <c r="AU96" s="201"/>
      <c r="AV96" s="201"/>
      <c r="AW96" s="201"/>
      <c r="AX96" s="201"/>
      <c r="AY96" s="204" t="s">
        <v>162</v>
      </c>
      <c r="AZ96" s="201"/>
      <c r="BA96" s="201"/>
      <c r="BB96" s="201"/>
      <c r="BC96" s="201"/>
      <c r="BD96" s="201"/>
      <c r="BE96" s="205">
        <f>IF(U96="základní",N96,0)</f>
        <v>0</v>
      </c>
      <c r="BF96" s="205">
        <f>IF(U96="snížená",N96,0)</f>
        <v>0</v>
      </c>
      <c r="BG96" s="205">
        <f>IF(U96="zákl. přenesená",N96,0)</f>
        <v>0</v>
      </c>
      <c r="BH96" s="205">
        <f>IF(U96="sníž. přenesená",N96,0)</f>
        <v>0</v>
      </c>
      <c r="BI96" s="205">
        <f>IF(U96="nulová",N96,0)</f>
        <v>0</v>
      </c>
      <c r="BJ96" s="204" t="s">
        <v>25</v>
      </c>
      <c r="BK96" s="201"/>
      <c r="BL96" s="201"/>
      <c r="BM96" s="201"/>
    </row>
    <row r="97" spans="2:65" s="1" customFormat="1" ht="18" customHeight="1">
      <c r="B97" s="49"/>
      <c r="C97" s="50"/>
      <c r="D97" s="157" t="s">
        <v>163</v>
      </c>
      <c r="E97" s="151"/>
      <c r="F97" s="151"/>
      <c r="G97" s="151"/>
      <c r="H97" s="151"/>
      <c r="I97" s="50"/>
      <c r="J97" s="50"/>
      <c r="K97" s="50"/>
      <c r="L97" s="50"/>
      <c r="M97" s="50"/>
      <c r="N97" s="152">
        <f>ROUND(N90*T97,2)</f>
        <v>0</v>
      </c>
      <c r="O97" s="139"/>
      <c r="P97" s="139"/>
      <c r="Q97" s="139"/>
      <c r="R97" s="51"/>
      <c r="S97" s="201"/>
      <c r="T97" s="202"/>
      <c r="U97" s="203" t="s">
        <v>50</v>
      </c>
      <c r="V97" s="201"/>
      <c r="W97" s="201"/>
      <c r="X97" s="201"/>
      <c r="Y97" s="201"/>
      <c r="Z97" s="201"/>
      <c r="AA97" s="201"/>
      <c r="AB97" s="201"/>
      <c r="AC97" s="201"/>
      <c r="AD97" s="201"/>
      <c r="AE97" s="201"/>
      <c r="AF97" s="201"/>
      <c r="AG97" s="201"/>
      <c r="AH97" s="201"/>
      <c r="AI97" s="201"/>
      <c r="AJ97" s="201"/>
      <c r="AK97" s="201"/>
      <c r="AL97" s="201"/>
      <c r="AM97" s="201"/>
      <c r="AN97" s="201"/>
      <c r="AO97" s="201"/>
      <c r="AP97" s="201"/>
      <c r="AQ97" s="201"/>
      <c r="AR97" s="201"/>
      <c r="AS97" s="201"/>
      <c r="AT97" s="201"/>
      <c r="AU97" s="201"/>
      <c r="AV97" s="201"/>
      <c r="AW97" s="201"/>
      <c r="AX97" s="201"/>
      <c r="AY97" s="204" t="s">
        <v>162</v>
      </c>
      <c r="AZ97" s="201"/>
      <c r="BA97" s="201"/>
      <c r="BB97" s="201"/>
      <c r="BC97" s="201"/>
      <c r="BD97" s="201"/>
      <c r="BE97" s="205">
        <f>IF(U97="základní",N97,0)</f>
        <v>0</v>
      </c>
      <c r="BF97" s="205">
        <f>IF(U97="snížená",N97,0)</f>
        <v>0</v>
      </c>
      <c r="BG97" s="205">
        <f>IF(U97="zákl. přenesená",N97,0)</f>
        <v>0</v>
      </c>
      <c r="BH97" s="205">
        <f>IF(U97="sníž. přenesená",N97,0)</f>
        <v>0</v>
      </c>
      <c r="BI97" s="205">
        <f>IF(U97="nulová",N97,0)</f>
        <v>0</v>
      </c>
      <c r="BJ97" s="204" t="s">
        <v>25</v>
      </c>
      <c r="BK97" s="201"/>
      <c r="BL97" s="201"/>
      <c r="BM97" s="201"/>
    </row>
    <row r="98" spans="2:65" s="1" customFormat="1" ht="18" customHeight="1">
      <c r="B98" s="49"/>
      <c r="C98" s="50"/>
      <c r="D98" s="157" t="s">
        <v>164</v>
      </c>
      <c r="E98" s="151"/>
      <c r="F98" s="151"/>
      <c r="G98" s="151"/>
      <c r="H98" s="151"/>
      <c r="I98" s="50"/>
      <c r="J98" s="50"/>
      <c r="K98" s="50"/>
      <c r="L98" s="50"/>
      <c r="M98" s="50"/>
      <c r="N98" s="152">
        <f>ROUND(N90*T98,2)</f>
        <v>0</v>
      </c>
      <c r="O98" s="139"/>
      <c r="P98" s="139"/>
      <c r="Q98" s="139"/>
      <c r="R98" s="51"/>
      <c r="S98" s="201"/>
      <c r="T98" s="202"/>
      <c r="U98" s="203" t="s">
        <v>50</v>
      </c>
      <c r="V98" s="201"/>
      <c r="W98" s="201"/>
      <c r="X98" s="201"/>
      <c r="Y98" s="201"/>
      <c r="Z98" s="201"/>
      <c r="AA98" s="201"/>
      <c r="AB98" s="201"/>
      <c r="AC98" s="201"/>
      <c r="AD98" s="201"/>
      <c r="AE98" s="201"/>
      <c r="AF98" s="201"/>
      <c r="AG98" s="201"/>
      <c r="AH98" s="201"/>
      <c r="AI98" s="201"/>
      <c r="AJ98" s="201"/>
      <c r="AK98" s="201"/>
      <c r="AL98" s="201"/>
      <c r="AM98" s="201"/>
      <c r="AN98" s="201"/>
      <c r="AO98" s="201"/>
      <c r="AP98" s="201"/>
      <c r="AQ98" s="201"/>
      <c r="AR98" s="201"/>
      <c r="AS98" s="201"/>
      <c r="AT98" s="201"/>
      <c r="AU98" s="201"/>
      <c r="AV98" s="201"/>
      <c r="AW98" s="201"/>
      <c r="AX98" s="201"/>
      <c r="AY98" s="204" t="s">
        <v>162</v>
      </c>
      <c r="AZ98" s="201"/>
      <c r="BA98" s="201"/>
      <c r="BB98" s="201"/>
      <c r="BC98" s="201"/>
      <c r="BD98" s="201"/>
      <c r="BE98" s="205">
        <f>IF(U98="základní",N98,0)</f>
        <v>0</v>
      </c>
      <c r="BF98" s="205">
        <f>IF(U98="snížená",N98,0)</f>
        <v>0</v>
      </c>
      <c r="BG98" s="205">
        <f>IF(U98="zákl. přenesená",N98,0)</f>
        <v>0</v>
      </c>
      <c r="BH98" s="205">
        <f>IF(U98="sníž. přenesená",N98,0)</f>
        <v>0</v>
      </c>
      <c r="BI98" s="205">
        <f>IF(U98="nulová",N98,0)</f>
        <v>0</v>
      </c>
      <c r="BJ98" s="204" t="s">
        <v>25</v>
      </c>
      <c r="BK98" s="201"/>
      <c r="BL98" s="201"/>
      <c r="BM98" s="201"/>
    </row>
    <row r="99" spans="2:65" s="1" customFormat="1" ht="18" customHeight="1">
      <c r="B99" s="49"/>
      <c r="C99" s="50"/>
      <c r="D99" s="157" t="s">
        <v>165</v>
      </c>
      <c r="E99" s="151"/>
      <c r="F99" s="151"/>
      <c r="G99" s="151"/>
      <c r="H99" s="151"/>
      <c r="I99" s="50"/>
      <c r="J99" s="50"/>
      <c r="K99" s="50"/>
      <c r="L99" s="50"/>
      <c r="M99" s="50"/>
      <c r="N99" s="152">
        <f>ROUND(N90*T99,2)</f>
        <v>0</v>
      </c>
      <c r="O99" s="139"/>
      <c r="P99" s="139"/>
      <c r="Q99" s="139"/>
      <c r="R99" s="51"/>
      <c r="S99" s="201"/>
      <c r="T99" s="202"/>
      <c r="U99" s="203" t="s">
        <v>50</v>
      </c>
      <c r="V99" s="201"/>
      <c r="W99" s="201"/>
      <c r="X99" s="201"/>
      <c r="Y99" s="201"/>
      <c r="Z99" s="201"/>
      <c r="AA99" s="201"/>
      <c r="AB99" s="201"/>
      <c r="AC99" s="201"/>
      <c r="AD99" s="201"/>
      <c r="AE99" s="201"/>
      <c r="AF99" s="201"/>
      <c r="AG99" s="201"/>
      <c r="AH99" s="201"/>
      <c r="AI99" s="201"/>
      <c r="AJ99" s="201"/>
      <c r="AK99" s="201"/>
      <c r="AL99" s="201"/>
      <c r="AM99" s="201"/>
      <c r="AN99" s="201"/>
      <c r="AO99" s="201"/>
      <c r="AP99" s="201"/>
      <c r="AQ99" s="201"/>
      <c r="AR99" s="201"/>
      <c r="AS99" s="201"/>
      <c r="AT99" s="201"/>
      <c r="AU99" s="201"/>
      <c r="AV99" s="201"/>
      <c r="AW99" s="201"/>
      <c r="AX99" s="201"/>
      <c r="AY99" s="204" t="s">
        <v>162</v>
      </c>
      <c r="AZ99" s="201"/>
      <c r="BA99" s="201"/>
      <c r="BB99" s="201"/>
      <c r="BC99" s="201"/>
      <c r="BD99" s="201"/>
      <c r="BE99" s="205">
        <f>IF(U99="základní",N99,0)</f>
        <v>0</v>
      </c>
      <c r="BF99" s="205">
        <f>IF(U99="snížená",N99,0)</f>
        <v>0</v>
      </c>
      <c r="BG99" s="205">
        <f>IF(U99="zákl. přenesená",N99,0)</f>
        <v>0</v>
      </c>
      <c r="BH99" s="205">
        <f>IF(U99="sníž. přenesená",N99,0)</f>
        <v>0</v>
      </c>
      <c r="BI99" s="205">
        <f>IF(U99="nulová",N99,0)</f>
        <v>0</v>
      </c>
      <c r="BJ99" s="204" t="s">
        <v>25</v>
      </c>
      <c r="BK99" s="201"/>
      <c r="BL99" s="201"/>
      <c r="BM99" s="201"/>
    </row>
    <row r="100" spans="2:65" s="1" customFormat="1" ht="18" customHeight="1">
      <c r="B100" s="49"/>
      <c r="C100" s="50"/>
      <c r="D100" s="157" t="s">
        <v>166</v>
      </c>
      <c r="E100" s="151"/>
      <c r="F100" s="151"/>
      <c r="G100" s="151"/>
      <c r="H100" s="151"/>
      <c r="I100" s="50"/>
      <c r="J100" s="50"/>
      <c r="K100" s="50"/>
      <c r="L100" s="50"/>
      <c r="M100" s="50"/>
      <c r="N100" s="152">
        <f>ROUND(N90*T100,2)</f>
        <v>0</v>
      </c>
      <c r="O100" s="139"/>
      <c r="P100" s="139"/>
      <c r="Q100" s="139"/>
      <c r="R100" s="51"/>
      <c r="S100" s="201"/>
      <c r="T100" s="202"/>
      <c r="U100" s="203" t="s">
        <v>50</v>
      </c>
      <c r="V100" s="201"/>
      <c r="W100" s="201"/>
      <c r="X100" s="201"/>
      <c r="Y100" s="201"/>
      <c r="Z100" s="201"/>
      <c r="AA100" s="201"/>
      <c r="AB100" s="201"/>
      <c r="AC100" s="201"/>
      <c r="AD100" s="201"/>
      <c r="AE100" s="201"/>
      <c r="AF100" s="201"/>
      <c r="AG100" s="201"/>
      <c r="AH100" s="201"/>
      <c r="AI100" s="201"/>
      <c r="AJ100" s="201"/>
      <c r="AK100" s="201"/>
      <c r="AL100" s="201"/>
      <c r="AM100" s="201"/>
      <c r="AN100" s="201"/>
      <c r="AO100" s="201"/>
      <c r="AP100" s="201"/>
      <c r="AQ100" s="201"/>
      <c r="AR100" s="201"/>
      <c r="AS100" s="201"/>
      <c r="AT100" s="201"/>
      <c r="AU100" s="201"/>
      <c r="AV100" s="201"/>
      <c r="AW100" s="201"/>
      <c r="AX100" s="201"/>
      <c r="AY100" s="204" t="s">
        <v>162</v>
      </c>
      <c r="AZ100" s="201"/>
      <c r="BA100" s="201"/>
      <c r="BB100" s="201"/>
      <c r="BC100" s="201"/>
      <c r="BD100" s="201"/>
      <c r="BE100" s="205">
        <f>IF(U100="základní",N100,0)</f>
        <v>0</v>
      </c>
      <c r="BF100" s="205">
        <f>IF(U100="snížená",N100,0)</f>
        <v>0</v>
      </c>
      <c r="BG100" s="205">
        <f>IF(U100="zákl. přenesená",N100,0)</f>
        <v>0</v>
      </c>
      <c r="BH100" s="205">
        <f>IF(U100="sníž. přenesená",N100,0)</f>
        <v>0</v>
      </c>
      <c r="BI100" s="205">
        <f>IF(U100="nulová",N100,0)</f>
        <v>0</v>
      </c>
      <c r="BJ100" s="204" t="s">
        <v>25</v>
      </c>
      <c r="BK100" s="201"/>
      <c r="BL100" s="201"/>
      <c r="BM100" s="201"/>
    </row>
    <row r="101" spans="2:65" s="1" customFormat="1" ht="18" customHeight="1">
      <c r="B101" s="49"/>
      <c r="C101" s="50"/>
      <c r="D101" s="151" t="s">
        <v>167</v>
      </c>
      <c r="E101" s="50"/>
      <c r="F101" s="50"/>
      <c r="G101" s="50"/>
      <c r="H101" s="50"/>
      <c r="I101" s="50"/>
      <c r="J101" s="50"/>
      <c r="K101" s="50"/>
      <c r="L101" s="50"/>
      <c r="M101" s="50"/>
      <c r="N101" s="152">
        <f>ROUND(N90*T101,2)</f>
        <v>0</v>
      </c>
      <c r="O101" s="139"/>
      <c r="P101" s="139"/>
      <c r="Q101" s="139"/>
      <c r="R101" s="51"/>
      <c r="S101" s="201"/>
      <c r="T101" s="206"/>
      <c r="U101" s="207" t="s">
        <v>50</v>
      </c>
      <c r="V101" s="201"/>
      <c r="W101" s="201"/>
      <c r="X101" s="201"/>
      <c r="Y101" s="201"/>
      <c r="Z101" s="201"/>
      <c r="AA101" s="201"/>
      <c r="AB101" s="201"/>
      <c r="AC101" s="201"/>
      <c r="AD101" s="201"/>
      <c r="AE101" s="201"/>
      <c r="AF101" s="201"/>
      <c r="AG101" s="201"/>
      <c r="AH101" s="201"/>
      <c r="AI101" s="201"/>
      <c r="AJ101" s="201"/>
      <c r="AK101" s="201"/>
      <c r="AL101" s="201"/>
      <c r="AM101" s="201"/>
      <c r="AN101" s="201"/>
      <c r="AO101" s="201"/>
      <c r="AP101" s="201"/>
      <c r="AQ101" s="201"/>
      <c r="AR101" s="201"/>
      <c r="AS101" s="201"/>
      <c r="AT101" s="201"/>
      <c r="AU101" s="201"/>
      <c r="AV101" s="201"/>
      <c r="AW101" s="201"/>
      <c r="AX101" s="201"/>
      <c r="AY101" s="204" t="s">
        <v>168</v>
      </c>
      <c r="AZ101" s="201"/>
      <c r="BA101" s="201"/>
      <c r="BB101" s="201"/>
      <c r="BC101" s="201"/>
      <c r="BD101" s="201"/>
      <c r="BE101" s="205">
        <f>IF(U101="základní",N101,0)</f>
        <v>0</v>
      </c>
      <c r="BF101" s="205">
        <f>IF(U101="snížená",N101,0)</f>
        <v>0</v>
      </c>
      <c r="BG101" s="205">
        <f>IF(U101="zákl. přenesená",N101,0)</f>
        <v>0</v>
      </c>
      <c r="BH101" s="205">
        <f>IF(U101="sníž. přenesená",N101,0)</f>
        <v>0</v>
      </c>
      <c r="BI101" s="205">
        <f>IF(U101="nulová",N101,0)</f>
        <v>0</v>
      </c>
      <c r="BJ101" s="204" t="s">
        <v>25</v>
      </c>
      <c r="BK101" s="201"/>
      <c r="BL101" s="201"/>
      <c r="BM101" s="201"/>
    </row>
    <row r="102" spans="2:21" s="1" customFormat="1" ht="13.5">
      <c r="B102" s="49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1"/>
      <c r="T102" s="183"/>
      <c r="U102" s="183"/>
    </row>
    <row r="103" spans="2:21" s="1" customFormat="1" ht="29.25" customHeight="1">
      <c r="B103" s="49"/>
      <c r="C103" s="162" t="s">
        <v>127</v>
      </c>
      <c r="D103" s="163"/>
      <c r="E103" s="163"/>
      <c r="F103" s="163"/>
      <c r="G103" s="163"/>
      <c r="H103" s="163"/>
      <c r="I103" s="163"/>
      <c r="J103" s="163"/>
      <c r="K103" s="163"/>
      <c r="L103" s="164">
        <f>ROUND(SUM(N90+N95),2)</f>
        <v>0</v>
      </c>
      <c r="M103" s="164"/>
      <c r="N103" s="164"/>
      <c r="O103" s="164"/>
      <c r="P103" s="164"/>
      <c r="Q103" s="164"/>
      <c r="R103" s="51"/>
      <c r="T103" s="183"/>
      <c r="U103" s="183"/>
    </row>
    <row r="104" spans="2:21" s="1" customFormat="1" ht="6.95" customHeight="1">
      <c r="B104" s="78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80"/>
      <c r="T104" s="183"/>
      <c r="U104" s="183"/>
    </row>
    <row r="108" spans="2:18" s="1" customFormat="1" ht="6.95" customHeight="1">
      <c r="B108" s="81"/>
      <c r="C108" s="82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  <c r="P108" s="82"/>
      <c r="Q108" s="82"/>
      <c r="R108" s="83"/>
    </row>
    <row r="109" spans="2:18" s="1" customFormat="1" ht="36.95" customHeight="1">
      <c r="B109" s="49"/>
      <c r="C109" s="30" t="s">
        <v>169</v>
      </c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1"/>
    </row>
    <row r="110" spans="2:18" s="1" customFormat="1" ht="6.95" customHeight="1">
      <c r="B110" s="49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1"/>
    </row>
    <row r="111" spans="2:18" s="1" customFormat="1" ht="30" customHeight="1">
      <c r="B111" s="49"/>
      <c r="C111" s="41" t="s">
        <v>19</v>
      </c>
      <c r="D111" s="50"/>
      <c r="E111" s="50"/>
      <c r="F111" s="167" t="str">
        <f>F6</f>
        <v>Objekt kaple na pohřebišti v Krásném Březně p.p.č.897/2</v>
      </c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50"/>
      <c r="R111" s="51"/>
    </row>
    <row r="112" spans="2:18" ht="30" customHeight="1">
      <c r="B112" s="29"/>
      <c r="C112" s="41" t="s">
        <v>134</v>
      </c>
      <c r="D112" s="34"/>
      <c r="E112" s="34"/>
      <c r="F112" s="167" t="s">
        <v>135</v>
      </c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2"/>
    </row>
    <row r="113" spans="2:18" ht="30" customHeight="1">
      <c r="B113" s="29"/>
      <c r="C113" s="41" t="s">
        <v>136</v>
      </c>
      <c r="D113" s="34"/>
      <c r="E113" s="34"/>
      <c r="F113" s="167" t="s">
        <v>682</v>
      </c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2"/>
    </row>
    <row r="114" spans="2:18" s="1" customFormat="1" ht="36.95" customHeight="1">
      <c r="B114" s="49"/>
      <c r="C114" s="88" t="s">
        <v>683</v>
      </c>
      <c r="D114" s="50"/>
      <c r="E114" s="50"/>
      <c r="F114" s="90" t="str">
        <f>F9</f>
        <v>1.2.3 - Silnoproudá elektroinstalace</v>
      </c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1"/>
    </row>
    <row r="115" spans="2:18" s="1" customFormat="1" ht="6.95" customHeight="1">
      <c r="B115" s="49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1"/>
    </row>
    <row r="116" spans="2:18" s="1" customFormat="1" ht="18" customHeight="1">
      <c r="B116" s="49"/>
      <c r="C116" s="41" t="s">
        <v>26</v>
      </c>
      <c r="D116" s="50"/>
      <c r="E116" s="50"/>
      <c r="F116" s="36" t="str">
        <f>F11</f>
        <v>Krásné Březno</v>
      </c>
      <c r="G116" s="50"/>
      <c r="H116" s="50"/>
      <c r="I116" s="50"/>
      <c r="J116" s="50"/>
      <c r="K116" s="41" t="s">
        <v>28</v>
      </c>
      <c r="L116" s="50"/>
      <c r="M116" s="93" t="str">
        <f>IF(O11="","",O11)</f>
        <v>14. 11. 2017</v>
      </c>
      <c r="N116" s="93"/>
      <c r="O116" s="93"/>
      <c r="P116" s="93"/>
      <c r="Q116" s="50"/>
      <c r="R116" s="51"/>
    </row>
    <row r="117" spans="2:18" s="1" customFormat="1" ht="6.95" customHeight="1">
      <c r="B117" s="49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1"/>
    </row>
    <row r="118" spans="2:18" s="1" customFormat="1" ht="13.5">
      <c r="B118" s="49"/>
      <c r="C118" s="41" t="s">
        <v>32</v>
      </c>
      <c r="D118" s="50"/>
      <c r="E118" s="50"/>
      <c r="F118" s="36" t="str">
        <f>E14</f>
        <v xml:space="preserve"> </v>
      </c>
      <c r="G118" s="50"/>
      <c r="H118" s="50"/>
      <c r="I118" s="50"/>
      <c r="J118" s="50"/>
      <c r="K118" s="41" t="s">
        <v>38</v>
      </c>
      <c r="L118" s="50"/>
      <c r="M118" s="36" t="str">
        <f>E20</f>
        <v>Ing.Jitka Gazdová</v>
      </c>
      <c r="N118" s="36"/>
      <c r="O118" s="36"/>
      <c r="P118" s="36"/>
      <c r="Q118" s="36"/>
      <c r="R118" s="51"/>
    </row>
    <row r="119" spans="2:18" s="1" customFormat="1" ht="14.4" customHeight="1">
      <c r="B119" s="49"/>
      <c r="C119" s="41" t="s">
        <v>36</v>
      </c>
      <c r="D119" s="50"/>
      <c r="E119" s="50"/>
      <c r="F119" s="36" t="str">
        <f>IF(E17="","",E17)</f>
        <v>Vyplň údaj</v>
      </c>
      <c r="G119" s="50"/>
      <c r="H119" s="50"/>
      <c r="I119" s="50"/>
      <c r="J119" s="50"/>
      <c r="K119" s="41" t="s">
        <v>42</v>
      </c>
      <c r="L119" s="50"/>
      <c r="M119" s="36" t="str">
        <f>E23</f>
        <v>Varia s.r.o.</v>
      </c>
      <c r="N119" s="36"/>
      <c r="O119" s="36"/>
      <c r="P119" s="36"/>
      <c r="Q119" s="36"/>
      <c r="R119" s="51"/>
    </row>
    <row r="120" spans="2:18" s="1" customFormat="1" ht="10.3" customHeight="1">
      <c r="B120" s="49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1"/>
    </row>
    <row r="121" spans="2:27" s="9" customFormat="1" ht="29.25" customHeight="1">
      <c r="B121" s="208"/>
      <c r="C121" s="209" t="s">
        <v>170</v>
      </c>
      <c r="D121" s="210" t="s">
        <v>171</v>
      </c>
      <c r="E121" s="210" t="s">
        <v>67</v>
      </c>
      <c r="F121" s="210" t="s">
        <v>172</v>
      </c>
      <c r="G121" s="210"/>
      <c r="H121" s="210"/>
      <c r="I121" s="210"/>
      <c r="J121" s="210" t="s">
        <v>173</v>
      </c>
      <c r="K121" s="210" t="s">
        <v>174</v>
      </c>
      <c r="L121" s="210" t="s">
        <v>175</v>
      </c>
      <c r="M121" s="210"/>
      <c r="N121" s="210" t="s">
        <v>144</v>
      </c>
      <c r="O121" s="210"/>
      <c r="P121" s="210"/>
      <c r="Q121" s="211"/>
      <c r="R121" s="212"/>
      <c r="T121" s="109" t="s">
        <v>176</v>
      </c>
      <c r="U121" s="110" t="s">
        <v>49</v>
      </c>
      <c r="V121" s="110" t="s">
        <v>177</v>
      </c>
      <c r="W121" s="110" t="s">
        <v>178</v>
      </c>
      <c r="X121" s="110" t="s">
        <v>179</v>
      </c>
      <c r="Y121" s="110" t="s">
        <v>180</v>
      </c>
      <c r="Z121" s="110" t="s">
        <v>181</v>
      </c>
      <c r="AA121" s="111" t="s">
        <v>182</v>
      </c>
    </row>
    <row r="122" spans="2:63" s="1" customFormat="1" ht="29.25" customHeight="1">
      <c r="B122" s="49"/>
      <c r="C122" s="113" t="s">
        <v>141</v>
      </c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213">
        <f>BK122</f>
        <v>0</v>
      </c>
      <c r="O122" s="214"/>
      <c r="P122" s="214"/>
      <c r="Q122" s="214"/>
      <c r="R122" s="51"/>
      <c r="T122" s="112"/>
      <c r="U122" s="70"/>
      <c r="V122" s="70"/>
      <c r="W122" s="215">
        <f>W123+W126</f>
        <v>0</v>
      </c>
      <c r="X122" s="70"/>
      <c r="Y122" s="215">
        <f>Y123+Y126</f>
        <v>0</v>
      </c>
      <c r="Z122" s="70"/>
      <c r="AA122" s="216">
        <f>AA123+AA126</f>
        <v>0</v>
      </c>
      <c r="AT122" s="25" t="s">
        <v>84</v>
      </c>
      <c r="AU122" s="25" t="s">
        <v>146</v>
      </c>
      <c r="BK122" s="217">
        <f>BK123+BK126</f>
        <v>0</v>
      </c>
    </row>
    <row r="123" spans="2:63" s="10" customFormat="1" ht="37.4" customHeight="1">
      <c r="B123" s="218"/>
      <c r="C123" s="219"/>
      <c r="D123" s="220" t="s">
        <v>1346</v>
      </c>
      <c r="E123" s="220"/>
      <c r="F123" s="220"/>
      <c r="G123" s="220"/>
      <c r="H123" s="220"/>
      <c r="I123" s="220"/>
      <c r="J123" s="220"/>
      <c r="K123" s="220"/>
      <c r="L123" s="220"/>
      <c r="M123" s="220"/>
      <c r="N123" s="197">
        <f>BK123</f>
        <v>0</v>
      </c>
      <c r="O123" s="191"/>
      <c r="P123" s="191"/>
      <c r="Q123" s="191"/>
      <c r="R123" s="221"/>
      <c r="T123" s="222"/>
      <c r="U123" s="219"/>
      <c r="V123" s="219"/>
      <c r="W123" s="223">
        <f>W124</f>
        <v>0</v>
      </c>
      <c r="X123" s="219"/>
      <c r="Y123" s="223">
        <f>Y124</f>
        <v>0</v>
      </c>
      <c r="Z123" s="219"/>
      <c r="AA123" s="224">
        <f>AA124</f>
        <v>0</v>
      </c>
      <c r="AR123" s="225" t="s">
        <v>102</v>
      </c>
      <c r="AT123" s="226" t="s">
        <v>84</v>
      </c>
      <c r="AU123" s="226" t="s">
        <v>85</v>
      </c>
      <c r="AY123" s="225" t="s">
        <v>183</v>
      </c>
      <c r="BK123" s="227">
        <f>BK124</f>
        <v>0</v>
      </c>
    </row>
    <row r="124" spans="2:63" s="10" customFormat="1" ht="19.9" customHeight="1">
      <c r="B124" s="218"/>
      <c r="C124" s="219"/>
      <c r="D124" s="228" t="s">
        <v>1347</v>
      </c>
      <c r="E124" s="228"/>
      <c r="F124" s="228"/>
      <c r="G124" s="228"/>
      <c r="H124" s="228"/>
      <c r="I124" s="228"/>
      <c r="J124" s="228"/>
      <c r="K124" s="228"/>
      <c r="L124" s="228"/>
      <c r="M124" s="228"/>
      <c r="N124" s="229">
        <f>BK124</f>
        <v>0</v>
      </c>
      <c r="O124" s="230"/>
      <c r="P124" s="230"/>
      <c r="Q124" s="230"/>
      <c r="R124" s="221"/>
      <c r="T124" s="222"/>
      <c r="U124" s="219"/>
      <c r="V124" s="219"/>
      <c r="W124" s="223">
        <f>W125</f>
        <v>0</v>
      </c>
      <c r="X124" s="219"/>
      <c r="Y124" s="223">
        <f>Y125</f>
        <v>0</v>
      </c>
      <c r="Z124" s="219"/>
      <c r="AA124" s="224">
        <f>AA125</f>
        <v>0</v>
      </c>
      <c r="AR124" s="225" t="s">
        <v>102</v>
      </c>
      <c r="AT124" s="226" t="s">
        <v>84</v>
      </c>
      <c r="AU124" s="226" t="s">
        <v>25</v>
      </c>
      <c r="AY124" s="225" t="s">
        <v>183</v>
      </c>
      <c r="BK124" s="227">
        <f>BK125</f>
        <v>0</v>
      </c>
    </row>
    <row r="125" spans="2:65" s="1" customFormat="1" ht="16.5" customHeight="1">
      <c r="B125" s="49"/>
      <c r="C125" s="231" t="s">
        <v>25</v>
      </c>
      <c r="D125" s="231" t="s">
        <v>184</v>
      </c>
      <c r="E125" s="232" t="s">
        <v>1348</v>
      </c>
      <c r="F125" s="233" t="s">
        <v>1349</v>
      </c>
      <c r="G125" s="233"/>
      <c r="H125" s="233"/>
      <c r="I125" s="233"/>
      <c r="J125" s="234" t="s">
        <v>1311</v>
      </c>
      <c r="K125" s="235">
        <v>1</v>
      </c>
      <c r="L125" s="236">
        <v>0</v>
      </c>
      <c r="M125" s="237"/>
      <c r="N125" s="238">
        <f>ROUND(L125*K125,2)</f>
        <v>0</v>
      </c>
      <c r="O125" s="238"/>
      <c r="P125" s="238"/>
      <c r="Q125" s="238"/>
      <c r="R125" s="51"/>
      <c r="T125" s="239" t="s">
        <v>23</v>
      </c>
      <c r="U125" s="59" t="s">
        <v>50</v>
      </c>
      <c r="V125" s="50"/>
      <c r="W125" s="240">
        <f>V125*K125</f>
        <v>0</v>
      </c>
      <c r="X125" s="240">
        <v>0</v>
      </c>
      <c r="Y125" s="240">
        <f>X125*K125</f>
        <v>0</v>
      </c>
      <c r="Z125" s="240">
        <v>0</v>
      </c>
      <c r="AA125" s="241">
        <f>Z125*K125</f>
        <v>0</v>
      </c>
      <c r="AR125" s="25" t="s">
        <v>525</v>
      </c>
      <c r="AT125" s="25" t="s">
        <v>184</v>
      </c>
      <c r="AU125" s="25" t="s">
        <v>95</v>
      </c>
      <c r="AY125" s="25" t="s">
        <v>183</v>
      </c>
      <c r="BE125" s="156">
        <f>IF(U125="základní",N125,0)</f>
        <v>0</v>
      </c>
      <c r="BF125" s="156">
        <f>IF(U125="snížená",N125,0)</f>
        <v>0</v>
      </c>
      <c r="BG125" s="156">
        <f>IF(U125="zákl. přenesená",N125,0)</f>
        <v>0</v>
      </c>
      <c r="BH125" s="156">
        <f>IF(U125="sníž. přenesená",N125,0)</f>
        <v>0</v>
      </c>
      <c r="BI125" s="156">
        <f>IF(U125="nulová",N125,0)</f>
        <v>0</v>
      </c>
      <c r="BJ125" s="25" t="s">
        <v>25</v>
      </c>
      <c r="BK125" s="156">
        <f>ROUND(L125*K125,2)</f>
        <v>0</v>
      </c>
      <c r="BL125" s="25" t="s">
        <v>525</v>
      </c>
      <c r="BM125" s="25" t="s">
        <v>1350</v>
      </c>
    </row>
    <row r="126" spans="2:63" s="1" customFormat="1" ht="49.9" customHeight="1">
      <c r="B126" s="49"/>
      <c r="C126" s="50"/>
      <c r="D126" s="220" t="s">
        <v>680</v>
      </c>
      <c r="E126" s="50"/>
      <c r="F126" s="50"/>
      <c r="G126" s="50"/>
      <c r="H126" s="50"/>
      <c r="I126" s="50"/>
      <c r="J126" s="50"/>
      <c r="K126" s="50"/>
      <c r="L126" s="50"/>
      <c r="M126" s="50"/>
      <c r="N126" s="302">
        <f>BK126</f>
        <v>0</v>
      </c>
      <c r="O126" s="303"/>
      <c r="P126" s="303"/>
      <c r="Q126" s="303"/>
      <c r="R126" s="51"/>
      <c r="T126" s="202"/>
      <c r="U126" s="50"/>
      <c r="V126" s="50"/>
      <c r="W126" s="50"/>
      <c r="X126" s="50"/>
      <c r="Y126" s="50"/>
      <c r="Z126" s="50"/>
      <c r="AA126" s="103"/>
      <c r="AT126" s="25" t="s">
        <v>84</v>
      </c>
      <c r="AU126" s="25" t="s">
        <v>85</v>
      </c>
      <c r="AY126" s="25" t="s">
        <v>681</v>
      </c>
      <c r="BK126" s="156">
        <f>SUM(BK127:BK131)</f>
        <v>0</v>
      </c>
    </row>
    <row r="127" spans="2:63" s="1" customFormat="1" ht="22.3" customHeight="1">
      <c r="B127" s="49"/>
      <c r="C127" s="297" t="s">
        <v>23</v>
      </c>
      <c r="D127" s="297" t="s">
        <v>184</v>
      </c>
      <c r="E127" s="298" t="s">
        <v>23</v>
      </c>
      <c r="F127" s="299" t="s">
        <v>23</v>
      </c>
      <c r="G127" s="299"/>
      <c r="H127" s="299"/>
      <c r="I127" s="299"/>
      <c r="J127" s="300" t="s">
        <v>23</v>
      </c>
      <c r="K127" s="294"/>
      <c r="L127" s="236"/>
      <c r="M127" s="238"/>
      <c r="N127" s="238">
        <f>BK127</f>
        <v>0</v>
      </c>
      <c r="O127" s="238"/>
      <c r="P127" s="238"/>
      <c r="Q127" s="238"/>
      <c r="R127" s="51"/>
      <c r="T127" s="239" t="s">
        <v>23</v>
      </c>
      <c r="U127" s="301" t="s">
        <v>50</v>
      </c>
      <c r="V127" s="50"/>
      <c r="W127" s="50"/>
      <c r="X127" s="50"/>
      <c r="Y127" s="50"/>
      <c r="Z127" s="50"/>
      <c r="AA127" s="103"/>
      <c r="AT127" s="25" t="s">
        <v>681</v>
      </c>
      <c r="AU127" s="25" t="s">
        <v>25</v>
      </c>
      <c r="AY127" s="25" t="s">
        <v>681</v>
      </c>
      <c r="BE127" s="156">
        <f>IF(U127="základní",N127,0)</f>
        <v>0</v>
      </c>
      <c r="BF127" s="156">
        <f>IF(U127="snížená",N127,0)</f>
        <v>0</v>
      </c>
      <c r="BG127" s="156">
        <f>IF(U127="zákl. přenesená",N127,0)</f>
        <v>0</v>
      </c>
      <c r="BH127" s="156">
        <f>IF(U127="sníž. přenesená",N127,0)</f>
        <v>0</v>
      </c>
      <c r="BI127" s="156">
        <f>IF(U127="nulová",N127,0)</f>
        <v>0</v>
      </c>
      <c r="BJ127" s="25" t="s">
        <v>25</v>
      </c>
      <c r="BK127" s="156">
        <f>L127*K127</f>
        <v>0</v>
      </c>
    </row>
    <row r="128" spans="2:63" s="1" customFormat="1" ht="22.3" customHeight="1">
      <c r="B128" s="49"/>
      <c r="C128" s="297" t="s">
        <v>23</v>
      </c>
      <c r="D128" s="297" t="s">
        <v>184</v>
      </c>
      <c r="E128" s="298" t="s">
        <v>23</v>
      </c>
      <c r="F128" s="299" t="s">
        <v>23</v>
      </c>
      <c r="G128" s="299"/>
      <c r="H128" s="299"/>
      <c r="I128" s="299"/>
      <c r="J128" s="300" t="s">
        <v>23</v>
      </c>
      <c r="K128" s="294"/>
      <c r="L128" s="236"/>
      <c r="M128" s="238"/>
      <c r="N128" s="238">
        <f>BK128</f>
        <v>0</v>
      </c>
      <c r="O128" s="238"/>
      <c r="P128" s="238"/>
      <c r="Q128" s="238"/>
      <c r="R128" s="51"/>
      <c r="T128" s="239" t="s">
        <v>23</v>
      </c>
      <c r="U128" s="301" t="s">
        <v>50</v>
      </c>
      <c r="V128" s="50"/>
      <c r="W128" s="50"/>
      <c r="X128" s="50"/>
      <c r="Y128" s="50"/>
      <c r="Z128" s="50"/>
      <c r="AA128" s="103"/>
      <c r="AT128" s="25" t="s">
        <v>681</v>
      </c>
      <c r="AU128" s="25" t="s">
        <v>25</v>
      </c>
      <c r="AY128" s="25" t="s">
        <v>681</v>
      </c>
      <c r="BE128" s="156">
        <f>IF(U128="základní",N128,0)</f>
        <v>0</v>
      </c>
      <c r="BF128" s="156">
        <f>IF(U128="snížená",N128,0)</f>
        <v>0</v>
      </c>
      <c r="BG128" s="156">
        <f>IF(U128="zákl. přenesená",N128,0)</f>
        <v>0</v>
      </c>
      <c r="BH128" s="156">
        <f>IF(U128="sníž. přenesená",N128,0)</f>
        <v>0</v>
      </c>
      <c r="BI128" s="156">
        <f>IF(U128="nulová",N128,0)</f>
        <v>0</v>
      </c>
      <c r="BJ128" s="25" t="s">
        <v>25</v>
      </c>
      <c r="BK128" s="156">
        <f>L128*K128</f>
        <v>0</v>
      </c>
    </row>
    <row r="129" spans="2:63" s="1" customFormat="1" ht="22.3" customHeight="1">
      <c r="B129" s="49"/>
      <c r="C129" s="297" t="s">
        <v>23</v>
      </c>
      <c r="D129" s="297" t="s">
        <v>184</v>
      </c>
      <c r="E129" s="298" t="s">
        <v>23</v>
      </c>
      <c r="F129" s="299" t="s">
        <v>23</v>
      </c>
      <c r="G129" s="299"/>
      <c r="H129" s="299"/>
      <c r="I129" s="299"/>
      <c r="J129" s="300" t="s">
        <v>23</v>
      </c>
      <c r="K129" s="294"/>
      <c r="L129" s="236"/>
      <c r="M129" s="238"/>
      <c r="N129" s="238">
        <f>BK129</f>
        <v>0</v>
      </c>
      <c r="O129" s="238"/>
      <c r="P129" s="238"/>
      <c r="Q129" s="238"/>
      <c r="R129" s="51"/>
      <c r="T129" s="239" t="s">
        <v>23</v>
      </c>
      <c r="U129" s="301" t="s">
        <v>50</v>
      </c>
      <c r="V129" s="50"/>
      <c r="W129" s="50"/>
      <c r="X129" s="50"/>
      <c r="Y129" s="50"/>
      <c r="Z129" s="50"/>
      <c r="AA129" s="103"/>
      <c r="AT129" s="25" t="s">
        <v>681</v>
      </c>
      <c r="AU129" s="25" t="s">
        <v>25</v>
      </c>
      <c r="AY129" s="25" t="s">
        <v>681</v>
      </c>
      <c r="BE129" s="156">
        <f>IF(U129="základní",N129,0)</f>
        <v>0</v>
      </c>
      <c r="BF129" s="156">
        <f>IF(U129="snížená",N129,0)</f>
        <v>0</v>
      </c>
      <c r="BG129" s="156">
        <f>IF(U129="zákl. přenesená",N129,0)</f>
        <v>0</v>
      </c>
      <c r="BH129" s="156">
        <f>IF(U129="sníž. přenesená",N129,0)</f>
        <v>0</v>
      </c>
      <c r="BI129" s="156">
        <f>IF(U129="nulová",N129,0)</f>
        <v>0</v>
      </c>
      <c r="BJ129" s="25" t="s">
        <v>25</v>
      </c>
      <c r="BK129" s="156">
        <f>L129*K129</f>
        <v>0</v>
      </c>
    </row>
    <row r="130" spans="2:63" s="1" customFormat="1" ht="22.3" customHeight="1">
      <c r="B130" s="49"/>
      <c r="C130" s="297" t="s">
        <v>23</v>
      </c>
      <c r="D130" s="297" t="s">
        <v>184</v>
      </c>
      <c r="E130" s="298" t="s">
        <v>23</v>
      </c>
      <c r="F130" s="299" t="s">
        <v>23</v>
      </c>
      <c r="G130" s="299"/>
      <c r="H130" s="299"/>
      <c r="I130" s="299"/>
      <c r="J130" s="300" t="s">
        <v>23</v>
      </c>
      <c r="K130" s="294"/>
      <c r="L130" s="236"/>
      <c r="M130" s="238"/>
      <c r="N130" s="238">
        <f>BK130</f>
        <v>0</v>
      </c>
      <c r="O130" s="238"/>
      <c r="P130" s="238"/>
      <c r="Q130" s="238"/>
      <c r="R130" s="51"/>
      <c r="T130" s="239" t="s">
        <v>23</v>
      </c>
      <c r="U130" s="301" t="s">
        <v>50</v>
      </c>
      <c r="V130" s="50"/>
      <c r="W130" s="50"/>
      <c r="X130" s="50"/>
      <c r="Y130" s="50"/>
      <c r="Z130" s="50"/>
      <c r="AA130" s="103"/>
      <c r="AT130" s="25" t="s">
        <v>681</v>
      </c>
      <c r="AU130" s="25" t="s">
        <v>25</v>
      </c>
      <c r="AY130" s="25" t="s">
        <v>681</v>
      </c>
      <c r="BE130" s="156">
        <f>IF(U130="základní",N130,0)</f>
        <v>0</v>
      </c>
      <c r="BF130" s="156">
        <f>IF(U130="snížená",N130,0)</f>
        <v>0</v>
      </c>
      <c r="BG130" s="156">
        <f>IF(U130="zákl. přenesená",N130,0)</f>
        <v>0</v>
      </c>
      <c r="BH130" s="156">
        <f>IF(U130="sníž. přenesená",N130,0)</f>
        <v>0</v>
      </c>
      <c r="BI130" s="156">
        <f>IF(U130="nulová",N130,0)</f>
        <v>0</v>
      </c>
      <c r="BJ130" s="25" t="s">
        <v>25</v>
      </c>
      <c r="BK130" s="156">
        <f>L130*K130</f>
        <v>0</v>
      </c>
    </row>
    <row r="131" spans="2:63" s="1" customFormat="1" ht="22.3" customHeight="1">
      <c r="B131" s="49"/>
      <c r="C131" s="297" t="s">
        <v>23</v>
      </c>
      <c r="D131" s="297" t="s">
        <v>184</v>
      </c>
      <c r="E131" s="298" t="s">
        <v>23</v>
      </c>
      <c r="F131" s="299" t="s">
        <v>23</v>
      </c>
      <c r="G131" s="299"/>
      <c r="H131" s="299"/>
      <c r="I131" s="299"/>
      <c r="J131" s="300" t="s">
        <v>23</v>
      </c>
      <c r="K131" s="294"/>
      <c r="L131" s="236"/>
      <c r="M131" s="238"/>
      <c r="N131" s="238">
        <f>BK131</f>
        <v>0</v>
      </c>
      <c r="O131" s="238"/>
      <c r="P131" s="238"/>
      <c r="Q131" s="238"/>
      <c r="R131" s="51"/>
      <c r="T131" s="239" t="s">
        <v>23</v>
      </c>
      <c r="U131" s="301" t="s">
        <v>50</v>
      </c>
      <c r="V131" s="75"/>
      <c r="W131" s="75"/>
      <c r="X131" s="75"/>
      <c r="Y131" s="75"/>
      <c r="Z131" s="75"/>
      <c r="AA131" s="77"/>
      <c r="AT131" s="25" t="s">
        <v>681</v>
      </c>
      <c r="AU131" s="25" t="s">
        <v>25</v>
      </c>
      <c r="AY131" s="25" t="s">
        <v>681</v>
      </c>
      <c r="BE131" s="156">
        <f>IF(U131="základní",N131,0)</f>
        <v>0</v>
      </c>
      <c r="BF131" s="156">
        <f>IF(U131="snížená",N131,0)</f>
        <v>0</v>
      </c>
      <c r="BG131" s="156">
        <f>IF(U131="zákl. přenesená",N131,0)</f>
        <v>0</v>
      </c>
      <c r="BH131" s="156">
        <f>IF(U131="sníž. přenesená",N131,0)</f>
        <v>0</v>
      </c>
      <c r="BI131" s="156">
        <f>IF(U131="nulová",N131,0)</f>
        <v>0</v>
      </c>
      <c r="BJ131" s="25" t="s">
        <v>25</v>
      </c>
      <c r="BK131" s="156">
        <f>L131*K131</f>
        <v>0</v>
      </c>
    </row>
    <row r="132" spans="2:18" s="1" customFormat="1" ht="6.95" customHeight="1">
      <c r="B132" s="78"/>
      <c r="C132" s="79"/>
      <c r="D132" s="79"/>
      <c r="E132" s="79"/>
      <c r="F132" s="79"/>
      <c r="G132" s="79"/>
      <c r="H132" s="79"/>
      <c r="I132" s="79"/>
      <c r="J132" s="79"/>
      <c r="K132" s="79"/>
      <c r="L132" s="79"/>
      <c r="M132" s="79"/>
      <c r="N132" s="79"/>
      <c r="O132" s="79"/>
      <c r="P132" s="79"/>
      <c r="Q132" s="79"/>
      <c r="R132" s="80"/>
    </row>
  </sheetData>
  <sheetProtection password="CC35" sheet="1" objects="1" scenarios="1" formatColumns="0" formatRows="0"/>
  <mergeCells count="93">
    <mergeCell ref="C2:Q2"/>
    <mergeCell ref="C4:Q4"/>
    <mergeCell ref="F6:P6"/>
    <mergeCell ref="F8:P8"/>
    <mergeCell ref="F7:P7"/>
    <mergeCell ref="F9:P9"/>
    <mergeCell ref="O11:P11"/>
    <mergeCell ref="O13:P13"/>
    <mergeCell ref="O14:P14"/>
    <mergeCell ref="O16:P16"/>
    <mergeCell ref="E17:L17"/>
    <mergeCell ref="O17:P17"/>
    <mergeCell ref="O19:P19"/>
    <mergeCell ref="O20:P20"/>
    <mergeCell ref="O22:P22"/>
    <mergeCell ref="O23:P23"/>
    <mergeCell ref="E26:L26"/>
    <mergeCell ref="M29:P29"/>
    <mergeCell ref="M30:P30"/>
    <mergeCell ref="M32:P32"/>
    <mergeCell ref="H34:J34"/>
    <mergeCell ref="M34:P34"/>
    <mergeCell ref="H35:J35"/>
    <mergeCell ref="M35:P35"/>
    <mergeCell ref="H36:J36"/>
    <mergeCell ref="M36:P36"/>
    <mergeCell ref="H37:J37"/>
    <mergeCell ref="M37:P37"/>
    <mergeCell ref="H38:J38"/>
    <mergeCell ref="M38:P38"/>
    <mergeCell ref="L40:P40"/>
    <mergeCell ref="C76:Q76"/>
    <mergeCell ref="F78:P78"/>
    <mergeCell ref="F80:P80"/>
    <mergeCell ref="F79:P79"/>
    <mergeCell ref="F81:P81"/>
    <mergeCell ref="M83:P83"/>
    <mergeCell ref="M85:Q85"/>
    <mergeCell ref="M86:Q86"/>
    <mergeCell ref="C88:G88"/>
    <mergeCell ref="N88:Q88"/>
    <mergeCell ref="N90:Q90"/>
    <mergeCell ref="N91:Q91"/>
    <mergeCell ref="N92:Q92"/>
    <mergeCell ref="N93:Q93"/>
    <mergeCell ref="N95:Q95"/>
    <mergeCell ref="D96:H96"/>
    <mergeCell ref="N96:Q96"/>
    <mergeCell ref="D97:H97"/>
    <mergeCell ref="N97:Q97"/>
    <mergeCell ref="D98:H98"/>
    <mergeCell ref="N98:Q98"/>
    <mergeCell ref="D99:H99"/>
    <mergeCell ref="N99:Q99"/>
    <mergeCell ref="D100:H100"/>
    <mergeCell ref="N100:Q100"/>
    <mergeCell ref="N101:Q101"/>
    <mergeCell ref="L103:Q103"/>
    <mergeCell ref="C109:Q109"/>
    <mergeCell ref="F111:P111"/>
    <mergeCell ref="F113:P113"/>
    <mergeCell ref="F112:P112"/>
    <mergeCell ref="F114:P114"/>
    <mergeCell ref="M116:P116"/>
    <mergeCell ref="M118:Q118"/>
    <mergeCell ref="M119:Q119"/>
    <mergeCell ref="F121:I121"/>
    <mergeCell ref="L121:M121"/>
    <mergeCell ref="N121:Q121"/>
    <mergeCell ref="F125:I125"/>
    <mergeCell ref="L125:M125"/>
    <mergeCell ref="N125:Q125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N122:Q122"/>
    <mergeCell ref="N123:Q123"/>
    <mergeCell ref="N124:Q124"/>
    <mergeCell ref="N126:Q126"/>
    <mergeCell ref="H1:K1"/>
    <mergeCell ref="S2:AC2"/>
  </mergeCells>
  <dataValidations count="2">
    <dataValidation type="list" allowBlank="1" showInputMessage="1" showErrorMessage="1" error="Povoleny jsou hodnoty K, M." sqref="D127:D132">
      <formula1>"K, M"</formula1>
    </dataValidation>
    <dataValidation type="list" allowBlank="1" showInputMessage="1" showErrorMessage="1" error="Povoleny jsou hodnoty základní, snížená, zákl. přenesená, sníž. přenesená, nulová." sqref="U127:U132">
      <formula1>"základní, snížená, zákl. přenesená, sníž. přenesená, nulová"</formula1>
    </dataValidation>
  </dataValidations>
  <hyperlinks>
    <hyperlink ref="F1:G1" location="C2" display="1) Krycí list rozpočtu"/>
    <hyperlink ref="H1:K1" location="C88" display="2) Rekapitulace rozpočtu"/>
    <hyperlink ref="L1" location="C121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97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8" customHeight="1">
      <c r="A1" s="165"/>
      <c r="B1" s="16"/>
      <c r="C1" s="16"/>
      <c r="D1" s="17" t="s">
        <v>1</v>
      </c>
      <c r="E1" s="16"/>
      <c r="F1" s="18" t="s">
        <v>128</v>
      </c>
      <c r="G1" s="18"/>
      <c r="H1" s="166" t="s">
        <v>129</v>
      </c>
      <c r="I1" s="166"/>
      <c r="J1" s="166"/>
      <c r="K1" s="166"/>
      <c r="L1" s="18" t="s">
        <v>130</v>
      </c>
      <c r="M1" s="16"/>
      <c r="N1" s="16"/>
      <c r="O1" s="17" t="s">
        <v>131</v>
      </c>
      <c r="P1" s="16"/>
      <c r="Q1" s="16"/>
      <c r="R1" s="16"/>
      <c r="S1" s="18" t="s">
        <v>132</v>
      </c>
      <c r="T1" s="18"/>
      <c r="U1" s="165"/>
      <c r="V1" s="165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</row>
    <row r="2" spans="3:46" ht="36.95" customHeight="1">
      <c r="C2" s="22" t="s">
        <v>7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S2" s="24" t="s">
        <v>8</v>
      </c>
      <c r="AT2" s="25" t="s">
        <v>112</v>
      </c>
    </row>
    <row r="3" spans="2:46" ht="6.95" customHeight="1">
      <c r="B3" s="26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8"/>
      <c r="AT3" s="25" t="s">
        <v>95</v>
      </c>
    </row>
    <row r="4" spans="2:46" ht="36.95" customHeight="1">
      <c r="B4" s="29"/>
      <c r="C4" s="30" t="s">
        <v>133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2"/>
      <c r="T4" s="23" t="s">
        <v>13</v>
      </c>
      <c r="AT4" s="25" t="s">
        <v>6</v>
      </c>
    </row>
    <row r="5" spans="2:18" ht="6.95" customHeight="1">
      <c r="B5" s="29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2"/>
    </row>
    <row r="6" spans="2:18" ht="25.4" customHeight="1">
      <c r="B6" s="29"/>
      <c r="C6" s="34"/>
      <c r="D6" s="41" t="s">
        <v>19</v>
      </c>
      <c r="E6" s="34"/>
      <c r="F6" s="167" t="str">
        <f>'Rekapitulace stavby'!K6</f>
        <v>Objekt kaple na pohřebišti v Krásném Březně p.p.č.897/2</v>
      </c>
      <c r="G6" s="41"/>
      <c r="H6" s="41"/>
      <c r="I6" s="41"/>
      <c r="J6" s="41"/>
      <c r="K6" s="41"/>
      <c r="L6" s="41"/>
      <c r="M6" s="41"/>
      <c r="N6" s="41"/>
      <c r="O6" s="41"/>
      <c r="P6" s="41"/>
      <c r="Q6" s="34"/>
      <c r="R6" s="32"/>
    </row>
    <row r="7" spans="2:18" ht="25.4" customHeight="1">
      <c r="B7" s="29"/>
      <c r="C7" s="34"/>
      <c r="D7" s="41" t="s">
        <v>134</v>
      </c>
      <c r="E7" s="34"/>
      <c r="F7" s="167" t="s">
        <v>135</v>
      </c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2"/>
    </row>
    <row r="8" spans="2:18" ht="25.4" customHeight="1">
      <c r="B8" s="29"/>
      <c r="C8" s="34"/>
      <c r="D8" s="41" t="s">
        <v>136</v>
      </c>
      <c r="E8" s="34"/>
      <c r="F8" s="167" t="s">
        <v>682</v>
      </c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2"/>
    </row>
    <row r="9" spans="2:18" s="1" customFormat="1" ht="32.85" customHeight="1">
      <c r="B9" s="49"/>
      <c r="C9" s="50"/>
      <c r="D9" s="38" t="s">
        <v>683</v>
      </c>
      <c r="E9" s="50"/>
      <c r="F9" s="39" t="s">
        <v>1351</v>
      </c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</row>
    <row r="10" spans="2:18" s="1" customFormat="1" ht="14.4" customHeight="1">
      <c r="B10" s="49"/>
      <c r="C10" s="50"/>
      <c r="D10" s="41" t="s">
        <v>22</v>
      </c>
      <c r="E10" s="50"/>
      <c r="F10" s="36" t="s">
        <v>23</v>
      </c>
      <c r="G10" s="50"/>
      <c r="H10" s="50"/>
      <c r="I10" s="50"/>
      <c r="J10" s="50"/>
      <c r="K10" s="50"/>
      <c r="L10" s="50"/>
      <c r="M10" s="41" t="s">
        <v>24</v>
      </c>
      <c r="N10" s="50"/>
      <c r="O10" s="36" t="s">
        <v>23</v>
      </c>
      <c r="P10" s="50"/>
      <c r="Q10" s="50"/>
      <c r="R10" s="51"/>
    </row>
    <row r="11" spans="2:18" s="1" customFormat="1" ht="14.4" customHeight="1">
      <c r="B11" s="49"/>
      <c r="C11" s="50"/>
      <c r="D11" s="41" t="s">
        <v>26</v>
      </c>
      <c r="E11" s="50"/>
      <c r="F11" s="36" t="s">
        <v>27</v>
      </c>
      <c r="G11" s="50"/>
      <c r="H11" s="50"/>
      <c r="I11" s="50"/>
      <c r="J11" s="50"/>
      <c r="K11" s="50"/>
      <c r="L11" s="50"/>
      <c r="M11" s="41" t="s">
        <v>28</v>
      </c>
      <c r="N11" s="50"/>
      <c r="O11" s="168" t="str">
        <f>'Rekapitulace stavby'!AN8</f>
        <v>14. 11. 2017</v>
      </c>
      <c r="P11" s="93"/>
      <c r="Q11" s="50"/>
      <c r="R11" s="51"/>
    </row>
    <row r="12" spans="2:18" s="1" customFormat="1" ht="10.8" customHeight="1">
      <c r="B12" s="49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1"/>
    </row>
    <row r="13" spans="2:18" s="1" customFormat="1" ht="14.4" customHeight="1">
      <c r="B13" s="49"/>
      <c r="C13" s="50"/>
      <c r="D13" s="41" t="s">
        <v>32</v>
      </c>
      <c r="E13" s="50"/>
      <c r="F13" s="50"/>
      <c r="G13" s="50"/>
      <c r="H13" s="50"/>
      <c r="I13" s="50"/>
      <c r="J13" s="50"/>
      <c r="K13" s="50"/>
      <c r="L13" s="50"/>
      <c r="M13" s="41" t="s">
        <v>33</v>
      </c>
      <c r="N13" s="50"/>
      <c r="O13" s="36" t="str">
        <f>IF('Rekapitulace stavby'!AN10="","",'Rekapitulace stavby'!AN10)</f>
        <v/>
      </c>
      <c r="P13" s="36"/>
      <c r="Q13" s="50"/>
      <c r="R13" s="51"/>
    </row>
    <row r="14" spans="2:18" s="1" customFormat="1" ht="18" customHeight="1">
      <c r="B14" s="49"/>
      <c r="C14" s="50"/>
      <c r="D14" s="50"/>
      <c r="E14" s="36" t="str">
        <f>IF('Rekapitulace stavby'!E11="","",'Rekapitulace stavby'!E11)</f>
        <v xml:space="preserve"> </v>
      </c>
      <c r="F14" s="50"/>
      <c r="G14" s="50"/>
      <c r="H14" s="50"/>
      <c r="I14" s="50"/>
      <c r="J14" s="50"/>
      <c r="K14" s="50"/>
      <c r="L14" s="50"/>
      <c r="M14" s="41" t="s">
        <v>35</v>
      </c>
      <c r="N14" s="50"/>
      <c r="O14" s="36" t="str">
        <f>IF('Rekapitulace stavby'!AN11="","",'Rekapitulace stavby'!AN11)</f>
        <v/>
      </c>
      <c r="P14" s="36"/>
      <c r="Q14" s="50"/>
      <c r="R14" s="51"/>
    </row>
    <row r="15" spans="2:18" s="1" customFormat="1" ht="6.95" customHeight="1">
      <c r="B15" s="49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1"/>
    </row>
    <row r="16" spans="2:18" s="1" customFormat="1" ht="14.4" customHeight="1">
      <c r="B16" s="49"/>
      <c r="C16" s="50"/>
      <c r="D16" s="41" t="s">
        <v>36</v>
      </c>
      <c r="E16" s="50"/>
      <c r="F16" s="50"/>
      <c r="G16" s="50"/>
      <c r="H16" s="50"/>
      <c r="I16" s="50"/>
      <c r="J16" s="50"/>
      <c r="K16" s="50"/>
      <c r="L16" s="50"/>
      <c r="M16" s="41" t="s">
        <v>33</v>
      </c>
      <c r="N16" s="50"/>
      <c r="O16" s="42" t="str">
        <f>IF('Rekapitulace stavby'!AN13="","",'Rekapitulace stavby'!AN13)</f>
        <v>Vyplň údaj</v>
      </c>
      <c r="P16" s="36"/>
      <c r="Q16" s="50"/>
      <c r="R16" s="51"/>
    </row>
    <row r="17" spans="2:18" s="1" customFormat="1" ht="18" customHeight="1">
      <c r="B17" s="49"/>
      <c r="C17" s="50"/>
      <c r="D17" s="50"/>
      <c r="E17" s="42" t="str">
        <f>IF('Rekapitulace stavby'!E14="","",'Rekapitulace stavby'!E14)</f>
        <v>Vyplň údaj</v>
      </c>
      <c r="F17" s="169"/>
      <c r="G17" s="169"/>
      <c r="H17" s="169"/>
      <c r="I17" s="169"/>
      <c r="J17" s="169"/>
      <c r="K17" s="169"/>
      <c r="L17" s="169"/>
      <c r="M17" s="41" t="s">
        <v>35</v>
      </c>
      <c r="N17" s="50"/>
      <c r="O17" s="42" t="str">
        <f>IF('Rekapitulace stavby'!AN14="","",'Rekapitulace stavby'!AN14)</f>
        <v>Vyplň údaj</v>
      </c>
      <c r="P17" s="36"/>
      <c r="Q17" s="50"/>
      <c r="R17" s="51"/>
    </row>
    <row r="18" spans="2:18" s="1" customFormat="1" ht="6.95" customHeight="1">
      <c r="B18" s="49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1"/>
    </row>
    <row r="19" spans="2:18" s="1" customFormat="1" ht="14.4" customHeight="1">
      <c r="B19" s="49"/>
      <c r="C19" s="50"/>
      <c r="D19" s="41" t="s">
        <v>38</v>
      </c>
      <c r="E19" s="50"/>
      <c r="F19" s="50"/>
      <c r="G19" s="50"/>
      <c r="H19" s="50"/>
      <c r="I19" s="50"/>
      <c r="J19" s="50"/>
      <c r="K19" s="50"/>
      <c r="L19" s="50"/>
      <c r="M19" s="41" t="s">
        <v>33</v>
      </c>
      <c r="N19" s="50"/>
      <c r="O19" s="36" t="s">
        <v>23</v>
      </c>
      <c r="P19" s="36"/>
      <c r="Q19" s="50"/>
      <c r="R19" s="51"/>
    </row>
    <row r="20" spans="2:18" s="1" customFormat="1" ht="18" customHeight="1">
      <c r="B20" s="49"/>
      <c r="C20" s="50"/>
      <c r="D20" s="50"/>
      <c r="E20" s="36" t="s">
        <v>138</v>
      </c>
      <c r="F20" s="50"/>
      <c r="G20" s="50"/>
      <c r="H20" s="50"/>
      <c r="I20" s="50"/>
      <c r="J20" s="50"/>
      <c r="K20" s="50"/>
      <c r="L20" s="50"/>
      <c r="M20" s="41" t="s">
        <v>35</v>
      </c>
      <c r="N20" s="50"/>
      <c r="O20" s="36" t="s">
        <v>23</v>
      </c>
      <c r="P20" s="36"/>
      <c r="Q20" s="50"/>
      <c r="R20" s="51"/>
    </row>
    <row r="21" spans="2:18" s="1" customFormat="1" ht="6.95" customHeight="1">
      <c r="B21" s="49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1"/>
    </row>
    <row r="22" spans="2:18" s="1" customFormat="1" ht="14.4" customHeight="1">
      <c r="B22" s="49"/>
      <c r="C22" s="50"/>
      <c r="D22" s="41" t="s">
        <v>42</v>
      </c>
      <c r="E22" s="50"/>
      <c r="F22" s="50"/>
      <c r="G22" s="50"/>
      <c r="H22" s="50"/>
      <c r="I22" s="50"/>
      <c r="J22" s="50"/>
      <c r="K22" s="50"/>
      <c r="L22" s="50"/>
      <c r="M22" s="41" t="s">
        <v>33</v>
      </c>
      <c r="N22" s="50"/>
      <c r="O22" s="36" t="s">
        <v>39</v>
      </c>
      <c r="P22" s="36"/>
      <c r="Q22" s="50"/>
      <c r="R22" s="51"/>
    </row>
    <row r="23" spans="2:18" s="1" customFormat="1" ht="18" customHeight="1">
      <c r="B23" s="49"/>
      <c r="C23" s="50"/>
      <c r="D23" s="50"/>
      <c r="E23" s="36" t="s">
        <v>139</v>
      </c>
      <c r="F23" s="50"/>
      <c r="G23" s="50"/>
      <c r="H23" s="50"/>
      <c r="I23" s="50"/>
      <c r="J23" s="50"/>
      <c r="K23" s="50"/>
      <c r="L23" s="50"/>
      <c r="M23" s="41" t="s">
        <v>35</v>
      </c>
      <c r="N23" s="50"/>
      <c r="O23" s="36" t="s">
        <v>140</v>
      </c>
      <c r="P23" s="36"/>
      <c r="Q23" s="50"/>
      <c r="R23" s="51"/>
    </row>
    <row r="24" spans="2:18" s="1" customFormat="1" ht="6.95" customHeight="1">
      <c r="B24" s="49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1"/>
    </row>
    <row r="25" spans="2:18" s="1" customFormat="1" ht="14.4" customHeight="1">
      <c r="B25" s="49"/>
      <c r="C25" s="50"/>
      <c r="D25" s="41" t="s">
        <v>44</v>
      </c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</row>
    <row r="26" spans="2:18" s="1" customFormat="1" ht="16.5" customHeight="1">
      <c r="B26" s="49"/>
      <c r="C26" s="50"/>
      <c r="D26" s="50"/>
      <c r="E26" s="45" t="s">
        <v>23</v>
      </c>
      <c r="F26" s="45"/>
      <c r="G26" s="45"/>
      <c r="H26" s="45"/>
      <c r="I26" s="45"/>
      <c r="J26" s="45"/>
      <c r="K26" s="45"/>
      <c r="L26" s="45"/>
      <c r="M26" s="50"/>
      <c r="N26" s="50"/>
      <c r="O26" s="50"/>
      <c r="P26" s="50"/>
      <c r="Q26" s="50"/>
      <c r="R26" s="51"/>
    </row>
    <row r="27" spans="2:18" s="1" customFormat="1" ht="6.95" customHeight="1">
      <c r="B27" s="49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1"/>
    </row>
    <row r="28" spans="2:18" s="1" customFormat="1" ht="6.95" customHeight="1">
      <c r="B28" s="49"/>
      <c r="C28" s="5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50"/>
      <c r="R28" s="51"/>
    </row>
    <row r="29" spans="2:18" s="1" customFormat="1" ht="14.4" customHeight="1">
      <c r="B29" s="49"/>
      <c r="C29" s="50"/>
      <c r="D29" s="170" t="s">
        <v>141</v>
      </c>
      <c r="E29" s="50"/>
      <c r="F29" s="50"/>
      <c r="G29" s="50"/>
      <c r="H29" s="50"/>
      <c r="I29" s="50"/>
      <c r="J29" s="50"/>
      <c r="K29" s="50"/>
      <c r="L29" s="50"/>
      <c r="M29" s="48">
        <f>N90</f>
        <v>0</v>
      </c>
      <c r="N29" s="48"/>
      <c r="O29" s="48"/>
      <c r="P29" s="48"/>
      <c r="Q29" s="50"/>
      <c r="R29" s="51"/>
    </row>
    <row r="30" spans="2:18" s="1" customFormat="1" ht="14.4" customHeight="1">
      <c r="B30" s="49"/>
      <c r="C30" s="50"/>
      <c r="D30" s="47" t="s">
        <v>122</v>
      </c>
      <c r="E30" s="50"/>
      <c r="F30" s="50"/>
      <c r="G30" s="50"/>
      <c r="H30" s="50"/>
      <c r="I30" s="50"/>
      <c r="J30" s="50"/>
      <c r="K30" s="50"/>
      <c r="L30" s="50"/>
      <c r="M30" s="48">
        <f>N103</f>
        <v>0</v>
      </c>
      <c r="N30" s="48"/>
      <c r="O30" s="48"/>
      <c r="P30" s="48"/>
      <c r="Q30" s="50"/>
      <c r="R30" s="51"/>
    </row>
    <row r="31" spans="2:18" s="1" customFormat="1" ht="6.95" customHeight="1">
      <c r="B31" s="49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1"/>
    </row>
    <row r="32" spans="2:18" s="1" customFormat="1" ht="25.4" customHeight="1">
      <c r="B32" s="49"/>
      <c r="C32" s="50"/>
      <c r="D32" s="171" t="s">
        <v>48</v>
      </c>
      <c r="E32" s="50"/>
      <c r="F32" s="50"/>
      <c r="G32" s="50"/>
      <c r="H32" s="50"/>
      <c r="I32" s="50"/>
      <c r="J32" s="50"/>
      <c r="K32" s="50"/>
      <c r="L32" s="50"/>
      <c r="M32" s="172">
        <f>ROUND(M29+M30,2)</f>
        <v>0</v>
      </c>
      <c r="N32" s="50"/>
      <c r="O32" s="50"/>
      <c r="P32" s="50"/>
      <c r="Q32" s="50"/>
      <c r="R32" s="51"/>
    </row>
    <row r="33" spans="2:18" s="1" customFormat="1" ht="6.95" customHeight="1">
      <c r="B33" s="49"/>
      <c r="C33" s="5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50"/>
      <c r="R33" s="51"/>
    </row>
    <row r="34" spans="2:18" s="1" customFormat="1" ht="14.4" customHeight="1">
      <c r="B34" s="49"/>
      <c r="C34" s="50"/>
      <c r="D34" s="57" t="s">
        <v>49</v>
      </c>
      <c r="E34" s="57" t="s">
        <v>50</v>
      </c>
      <c r="F34" s="58">
        <v>0.21</v>
      </c>
      <c r="G34" s="173" t="s">
        <v>51</v>
      </c>
      <c r="H34" s="174">
        <f>ROUND((((SUM(BE103:BE110)+SUM(BE130:BE190))+SUM(BE192:BE196))),2)</f>
        <v>0</v>
      </c>
      <c r="I34" s="50"/>
      <c r="J34" s="50"/>
      <c r="K34" s="50"/>
      <c r="L34" s="50"/>
      <c r="M34" s="174">
        <f>ROUND(((ROUND((SUM(BE103:BE110)+SUM(BE130:BE190)),2)*F34)+SUM(BE192:BE196)*F34),2)</f>
        <v>0</v>
      </c>
      <c r="N34" s="50"/>
      <c r="O34" s="50"/>
      <c r="P34" s="50"/>
      <c r="Q34" s="50"/>
      <c r="R34" s="51"/>
    </row>
    <row r="35" spans="2:18" s="1" customFormat="1" ht="14.4" customHeight="1">
      <c r="B35" s="49"/>
      <c r="C35" s="50"/>
      <c r="D35" s="50"/>
      <c r="E35" s="57" t="s">
        <v>52</v>
      </c>
      <c r="F35" s="58">
        <v>0.15</v>
      </c>
      <c r="G35" s="173" t="s">
        <v>51</v>
      </c>
      <c r="H35" s="174">
        <f>ROUND((((SUM(BF103:BF110)+SUM(BF130:BF190))+SUM(BF192:BF196))),2)</f>
        <v>0</v>
      </c>
      <c r="I35" s="50"/>
      <c r="J35" s="50"/>
      <c r="K35" s="50"/>
      <c r="L35" s="50"/>
      <c r="M35" s="174">
        <f>ROUND(((ROUND((SUM(BF103:BF110)+SUM(BF130:BF190)),2)*F35)+SUM(BF192:BF196)*F35),2)</f>
        <v>0</v>
      </c>
      <c r="N35" s="50"/>
      <c r="O35" s="50"/>
      <c r="P35" s="50"/>
      <c r="Q35" s="50"/>
      <c r="R35" s="51"/>
    </row>
    <row r="36" spans="2:18" s="1" customFormat="1" ht="14.4" customHeight="1" hidden="1">
      <c r="B36" s="49"/>
      <c r="C36" s="50"/>
      <c r="D36" s="50"/>
      <c r="E36" s="57" t="s">
        <v>53</v>
      </c>
      <c r="F36" s="58">
        <v>0.21</v>
      </c>
      <c r="G36" s="173" t="s">
        <v>51</v>
      </c>
      <c r="H36" s="174">
        <f>ROUND((((SUM(BG103:BG110)+SUM(BG130:BG190))+SUM(BG192:BG196))),2)</f>
        <v>0</v>
      </c>
      <c r="I36" s="50"/>
      <c r="J36" s="50"/>
      <c r="K36" s="50"/>
      <c r="L36" s="50"/>
      <c r="M36" s="174">
        <v>0</v>
      </c>
      <c r="N36" s="50"/>
      <c r="O36" s="50"/>
      <c r="P36" s="50"/>
      <c r="Q36" s="50"/>
      <c r="R36" s="51"/>
    </row>
    <row r="37" spans="2:18" s="1" customFormat="1" ht="14.4" customHeight="1" hidden="1">
      <c r="B37" s="49"/>
      <c r="C37" s="50"/>
      <c r="D37" s="50"/>
      <c r="E37" s="57" t="s">
        <v>54</v>
      </c>
      <c r="F37" s="58">
        <v>0.15</v>
      </c>
      <c r="G37" s="173" t="s">
        <v>51</v>
      </c>
      <c r="H37" s="174">
        <f>ROUND((((SUM(BH103:BH110)+SUM(BH130:BH190))+SUM(BH192:BH196))),2)</f>
        <v>0</v>
      </c>
      <c r="I37" s="50"/>
      <c r="J37" s="50"/>
      <c r="K37" s="50"/>
      <c r="L37" s="50"/>
      <c r="M37" s="174">
        <v>0</v>
      </c>
      <c r="N37" s="50"/>
      <c r="O37" s="50"/>
      <c r="P37" s="50"/>
      <c r="Q37" s="50"/>
      <c r="R37" s="51"/>
    </row>
    <row r="38" spans="2:18" s="1" customFormat="1" ht="14.4" customHeight="1" hidden="1">
      <c r="B38" s="49"/>
      <c r="C38" s="50"/>
      <c r="D38" s="50"/>
      <c r="E38" s="57" t="s">
        <v>55</v>
      </c>
      <c r="F38" s="58">
        <v>0</v>
      </c>
      <c r="G38" s="173" t="s">
        <v>51</v>
      </c>
      <c r="H38" s="174">
        <f>ROUND((((SUM(BI103:BI110)+SUM(BI130:BI190))+SUM(BI192:BI196))),2)</f>
        <v>0</v>
      </c>
      <c r="I38" s="50"/>
      <c r="J38" s="50"/>
      <c r="K38" s="50"/>
      <c r="L38" s="50"/>
      <c r="M38" s="174">
        <v>0</v>
      </c>
      <c r="N38" s="50"/>
      <c r="O38" s="50"/>
      <c r="P38" s="50"/>
      <c r="Q38" s="50"/>
      <c r="R38" s="51"/>
    </row>
    <row r="39" spans="2:18" s="1" customFormat="1" ht="6.95" customHeight="1">
      <c r="B39" s="49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1"/>
    </row>
    <row r="40" spans="2:18" s="1" customFormat="1" ht="25.4" customHeight="1">
      <c r="B40" s="49"/>
      <c r="C40" s="163"/>
      <c r="D40" s="175" t="s">
        <v>56</v>
      </c>
      <c r="E40" s="106"/>
      <c r="F40" s="106"/>
      <c r="G40" s="176" t="s">
        <v>57</v>
      </c>
      <c r="H40" s="177" t="s">
        <v>58</v>
      </c>
      <c r="I40" s="106"/>
      <c r="J40" s="106"/>
      <c r="K40" s="106"/>
      <c r="L40" s="178">
        <f>SUM(M32:M38)</f>
        <v>0</v>
      </c>
      <c r="M40" s="178"/>
      <c r="N40" s="178"/>
      <c r="O40" s="178"/>
      <c r="P40" s="179"/>
      <c r="Q40" s="163"/>
      <c r="R40" s="51"/>
    </row>
    <row r="41" spans="2:18" s="1" customFormat="1" ht="14.4" customHeight="1">
      <c r="B41" s="49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</row>
    <row r="42" spans="2:18" s="1" customFormat="1" ht="14.4" customHeight="1">
      <c r="B42" s="49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1"/>
    </row>
    <row r="43" spans="2:18" ht="13.5">
      <c r="B43" s="29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2"/>
    </row>
    <row r="44" spans="2:18" ht="13.5">
      <c r="B44" s="29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2"/>
    </row>
    <row r="45" spans="2:18" ht="13.5">
      <c r="B45" s="29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2"/>
    </row>
    <row r="46" spans="2:18" ht="13.5">
      <c r="B46" s="29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2"/>
    </row>
    <row r="47" spans="2:18" ht="13.5">
      <c r="B47" s="29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2"/>
    </row>
    <row r="48" spans="2:18" ht="13.5">
      <c r="B48" s="29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2"/>
    </row>
    <row r="49" spans="2:18" ht="13.5">
      <c r="B49" s="29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2"/>
    </row>
    <row r="50" spans="2:18" s="1" customFormat="1" ht="13.5">
      <c r="B50" s="49"/>
      <c r="C50" s="50"/>
      <c r="D50" s="69" t="s">
        <v>59</v>
      </c>
      <c r="E50" s="70"/>
      <c r="F50" s="70"/>
      <c r="G50" s="70"/>
      <c r="H50" s="71"/>
      <c r="I50" s="50"/>
      <c r="J50" s="69" t="s">
        <v>60</v>
      </c>
      <c r="K50" s="70"/>
      <c r="L50" s="70"/>
      <c r="M50" s="70"/>
      <c r="N50" s="70"/>
      <c r="O50" s="70"/>
      <c r="P50" s="71"/>
      <c r="Q50" s="50"/>
      <c r="R50" s="51"/>
    </row>
    <row r="51" spans="2:18" ht="13.5">
      <c r="B51" s="29"/>
      <c r="C51" s="34"/>
      <c r="D51" s="72"/>
      <c r="E51" s="34"/>
      <c r="F51" s="34"/>
      <c r="G51" s="34"/>
      <c r="H51" s="73"/>
      <c r="I51" s="34"/>
      <c r="J51" s="72"/>
      <c r="K51" s="34"/>
      <c r="L51" s="34"/>
      <c r="M51" s="34"/>
      <c r="N51" s="34"/>
      <c r="O51" s="34"/>
      <c r="P51" s="73"/>
      <c r="Q51" s="34"/>
      <c r="R51" s="32"/>
    </row>
    <row r="52" spans="2:18" ht="13.5">
      <c r="B52" s="29"/>
      <c r="C52" s="34"/>
      <c r="D52" s="72"/>
      <c r="E52" s="34"/>
      <c r="F52" s="34"/>
      <c r="G52" s="34"/>
      <c r="H52" s="73"/>
      <c r="I52" s="34"/>
      <c r="J52" s="72"/>
      <c r="K52" s="34"/>
      <c r="L52" s="34"/>
      <c r="M52" s="34"/>
      <c r="N52" s="34"/>
      <c r="O52" s="34"/>
      <c r="P52" s="73"/>
      <c r="Q52" s="34"/>
      <c r="R52" s="32"/>
    </row>
    <row r="53" spans="2:18" ht="13.5">
      <c r="B53" s="29"/>
      <c r="C53" s="34"/>
      <c r="D53" s="72"/>
      <c r="E53" s="34"/>
      <c r="F53" s="34"/>
      <c r="G53" s="34"/>
      <c r="H53" s="73"/>
      <c r="I53" s="34"/>
      <c r="J53" s="72"/>
      <c r="K53" s="34"/>
      <c r="L53" s="34"/>
      <c r="M53" s="34"/>
      <c r="N53" s="34"/>
      <c r="O53" s="34"/>
      <c r="P53" s="73"/>
      <c r="Q53" s="34"/>
      <c r="R53" s="32"/>
    </row>
    <row r="54" spans="2:18" ht="13.5">
      <c r="B54" s="29"/>
      <c r="C54" s="34"/>
      <c r="D54" s="72"/>
      <c r="E54" s="34"/>
      <c r="F54" s="34"/>
      <c r="G54" s="34"/>
      <c r="H54" s="73"/>
      <c r="I54" s="34"/>
      <c r="J54" s="72"/>
      <c r="K54" s="34"/>
      <c r="L54" s="34"/>
      <c r="M54" s="34"/>
      <c r="N54" s="34"/>
      <c r="O54" s="34"/>
      <c r="P54" s="73"/>
      <c r="Q54" s="34"/>
      <c r="R54" s="32"/>
    </row>
    <row r="55" spans="2:18" ht="13.5">
      <c r="B55" s="29"/>
      <c r="C55" s="34"/>
      <c r="D55" s="72"/>
      <c r="E55" s="34"/>
      <c r="F55" s="34"/>
      <c r="G55" s="34"/>
      <c r="H55" s="73"/>
      <c r="I55" s="34"/>
      <c r="J55" s="72"/>
      <c r="K55" s="34"/>
      <c r="L55" s="34"/>
      <c r="M55" s="34"/>
      <c r="N55" s="34"/>
      <c r="O55" s="34"/>
      <c r="P55" s="73"/>
      <c r="Q55" s="34"/>
      <c r="R55" s="32"/>
    </row>
    <row r="56" spans="2:18" ht="13.5">
      <c r="B56" s="29"/>
      <c r="C56" s="34"/>
      <c r="D56" s="72"/>
      <c r="E56" s="34"/>
      <c r="F56" s="34"/>
      <c r="G56" s="34"/>
      <c r="H56" s="73"/>
      <c r="I56" s="34"/>
      <c r="J56" s="72"/>
      <c r="K56" s="34"/>
      <c r="L56" s="34"/>
      <c r="M56" s="34"/>
      <c r="N56" s="34"/>
      <c r="O56" s="34"/>
      <c r="P56" s="73"/>
      <c r="Q56" s="34"/>
      <c r="R56" s="32"/>
    </row>
    <row r="57" spans="2:18" ht="13.5">
      <c r="B57" s="29"/>
      <c r="C57" s="34"/>
      <c r="D57" s="72"/>
      <c r="E57" s="34"/>
      <c r="F57" s="34"/>
      <c r="G57" s="34"/>
      <c r="H57" s="73"/>
      <c r="I57" s="34"/>
      <c r="J57" s="72"/>
      <c r="K57" s="34"/>
      <c r="L57" s="34"/>
      <c r="M57" s="34"/>
      <c r="N57" s="34"/>
      <c r="O57" s="34"/>
      <c r="P57" s="73"/>
      <c r="Q57" s="34"/>
      <c r="R57" s="32"/>
    </row>
    <row r="58" spans="2:18" ht="13.5">
      <c r="B58" s="29"/>
      <c r="C58" s="34"/>
      <c r="D58" s="72"/>
      <c r="E58" s="34"/>
      <c r="F58" s="34"/>
      <c r="G58" s="34"/>
      <c r="H58" s="73"/>
      <c r="I58" s="34"/>
      <c r="J58" s="72"/>
      <c r="K58" s="34"/>
      <c r="L58" s="34"/>
      <c r="M58" s="34"/>
      <c r="N58" s="34"/>
      <c r="O58" s="34"/>
      <c r="P58" s="73"/>
      <c r="Q58" s="34"/>
      <c r="R58" s="32"/>
    </row>
    <row r="59" spans="2:18" s="1" customFormat="1" ht="13.5">
      <c r="B59" s="49"/>
      <c r="C59" s="50"/>
      <c r="D59" s="74" t="s">
        <v>61</v>
      </c>
      <c r="E59" s="75"/>
      <c r="F59" s="75"/>
      <c r="G59" s="76" t="s">
        <v>62</v>
      </c>
      <c r="H59" s="77"/>
      <c r="I59" s="50"/>
      <c r="J59" s="74" t="s">
        <v>61</v>
      </c>
      <c r="K59" s="75"/>
      <c r="L59" s="75"/>
      <c r="M59" s="75"/>
      <c r="N59" s="76" t="s">
        <v>62</v>
      </c>
      <c r="O59" s="75"/>
      <c r="P59" s="77"/>
      <c r="Q59" s="50"/>
      <c r="R59" s="51"/>
    </row>
    <row r="60" spans="2:18" ht="13.5">
      <c r="B60" s="29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2"/>
    </row>
    <row r="61" spans="2:18" s="1" customFormat="1" ht="13.5">
      <c r="B61" s="49"/>
      <c r="C61" s="50"/>
      <c r="D61" s="69" t="s">
        <v>63</v>
      </c>
      <c r="E61" s="70"/>
      <c r="F61" s="70"/>
      <c r="G61" s="70"/>
      <c r="H61" s="71"/>
      <c r="I61" s="50"/>
      <c r="J61" s="69" t="s">
        <v>64</v>
      </c>
      <c r="K61" s="70"/>
      <c r="L61" s="70"/>
      <c r="M61" s="70"/>
      <c r="N61" s="70"/>
      <c r="O61" s="70"/>
      <c r="P61" s="71"/>
      <c r="Q61" s="50"/>
      <c r="R61" s="51"/>
    </row>
    <row r="62" spans="2:18" ht="13.5">
      <c r="B62" s="29"/>
      <c r="C62" s="34"/>
      <c r="D62" s="72"/>
      <c r="E62" s="34"/>
      <c r="F62" s="34"/>
      <c r="G62" s="34"/>
      <c r="H62" s="73"/>
      <c r="I62" s="34"/>
      <c r="J62" s="72"/>
      <c r="K62" s="34"/>
      <c r="L62" s="34"/>
      <c r="M62" s="34"/>
      <c r="N62" s="34"/>
      <c r="O62" s="34"/>
      <c r="P62" s="73"/>
      <c r="Q62" s="34"/>
      <c r="R62" s="32"/>
    </row>
    <row r="63" spans="2:18" ht="13.5">
      <c r="B63" s="29"/>
      <c r="C63" s="34"/>
      <c r="D63" s="72"/>
      <c r="E63" s="34"/>
      <c r="F63" s="34"/>
      <c r="G63" s="34"/>
      <c r="H63" s="73"/>
      <c r="I63" s="34"/>
      <c r="J63" s="72"/>
      <c r="K63" s="34"/>
      <c r="L63" s="34"/>
      <c r="M63" s="34"/>
      <c r="N63" s="34"/>
      <c r="O63" s="34"/>
      <c r="P63" s="73"/>
      <c r="Q63" s="34"/>
      <c r="R63" s="32"/>
    </row>
    <row r="64" spans="2:18" ht="13.5">
      <c r="B64" s="29"/>
      <c r="C64" s="34"/>
      <c r="D64" s="72"/>
      <c r="E64" s="34"/>
      <c r="F64" s="34"/>
      <c r="G64" s="34"/>
      <c r="H64" s="73"/>
      <c r="I64" s="34"/>
      <c r="J64" s="72"/>
      <c r="K64" s="34"/>
      <c r="L64" s="34"/>
      <c r="M64" s="34"/>
      <c r="N64" s="34"/>
      <c r="O64" s="34"/>
      <c r="P64" s="73"/>
      <c r="Q64" s="34"/>
      <c r="R64" s="32"/>
    </row>
    <row r="65" spans="2:18" ht="13.5">
      <c r="B65" s="29"/>
      <c r="C65" s="34"/>
      <c r="D65" s="72"/>
      <c r="E65" s="34"/>
      <c r="F65" s="34"/>
      <c r="G65" s="34"/>
      <c r="H65" s="73"/>
      <c r="I65" s="34"/>
      <c r="J65" s="72"/>
      <c r="K65" s="34"/>
      <c r="L65" s="34"/>
      <c r="M65" s="34"/>
      <c r="N65" s="34"/>
      <c r="O65" s="34"/>
      <c r="P65" s="73"/>
      <c r="Q65" s="34"/>
      <c r="R65" s="32"/>
    </row>
    <row r="66" spans="2:18" ht="13.5">
      <c r="B66" s="29"/>
      <c r="C66" s="34"/>
      <c r="D66" s="72"/>
      <c r="E66" s="34"/>
      <c r="F66" s="34"/>
      <c r="G66" s="34"/>
      <c r="H66" s="73"/>
      <c r="I66" s="34"/>
      <c r="J66" s="72"/>
      <c r="K66" s="34"/>
      <c r="L66" s="34"/>
      <c r="M66" s="34"/>
      <c r="N66" s="34"/>
      <c r="O66" s="34"/>
      <c r="P66" s="73"/>
      <c r="Q66" s="34"/>
      <c r="R66" s="32"/>
    </row>
    <row r="67" spans="2:18" ht="13.5">
      <c r="B67" s="29"/>
      <c r="C67" s="34"/>
      <c r="D67" s="72"/>
      <c r="E67" s="34"/>
      <c r="F67" s="34"/>
      <c r="G67" s="34"/>
      <c r="H67" s="73"/>
      <c r="I67" s="34"/>
      <c r="J67" s="72"/>
      <c r="K67" s="34"/>
      <c r="L67" s="34"/>
      <c r="M67" s="34"/>
      <c r="N67" s="34"/>
      <c r="O67" s="34"/>
      <c r="P67" s="73"/>
      <c r="Q67" s="34"/>
      <c r="R67" s="32"/>
    </row>
    <row r="68" spans="2:18" ht="13.5">
      <c r="B68" s="29"/>
      <c r="C68" s="34"/>
      <c r="D68" s="72"/>
      <c r="E68" s="34"/>
      <c r="F68" s="34"/>
      <c r="G68" s="34"/>
      <c r="H68" s="73"/>
      <c r="I68" s="34"/>
      <c r="J68" s="72"/>
      <c r="K68" s="34"/>
      <c r="L68" s="34"/>
      <c r="M68" s="34"/>
      <c r="N68" s="34"/>
      <c r="O68" s="34"/>
      <c r="P68" s="73"/>
      <c r="Q68" s="34"/>
      <c r="R68" s="32"/>
    </row>
    <row r="69" spans="2:18" ht="13.5">
      <c r="B69" s="29"/>
      <c r="C69" s="34"/>
      <c r="D69" s="72"/>
      <c r="E69" s="34"/>
      <c r="F69" s="34"/>
      <c r="G69" s="34"/>
      <c r="H69" s="73"/>
      <c r="I69" s="34"/>
      <c r="J69" s="72"/>
      <c r="K69" s="34"/>
      <c r="L69" s="34"/>
      <c r="M69" s="34"/>
      <c r="N69" s="34"/>
      <c r="O69" s="34"/>
      <c r="P69" s="73"/>
      <c r="Q69" s="34"/>
      <c r="R69" s="32"/>
    </row>
    <row r="70" spans="2:18" s="1" customFormat="1" ht="13.5">
      <c r="B70" s="49"/>
      <c r="C70" s="50"/>
      <c r="D70" s="74" t="s">
        <v>61</v>
      </c>
      <c r="E70" s="75"/>
      <c r="F70" s="75"/>
      <c r="G70" s="76" t="s">
        <v>62</v>
      </c>
      <c r="H70" s="77"/>
      <c r="I70" s="50"/>
      <c r="J70" s="74" t="s">
        <v>61</v>
      </c>
      <c r="K70" s="75"/>
      <c r="L70" s="75"/>
      <c r="M70" s="75"/>
      <c r="N70" s="76" t="s">
        <v>62</v>
      </c>
      <c r="O70" s="75"/>
      <c r="P70" s="77"/>
      <c r="Q70" s="50"/>
      <c r="R70" s="51"/>
    </row>
    <row r="71" spans="2:18" s="1" customFormat="1" ht="14.4" customHeight="1">
      <c r="B71" s="78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80"/>
    </row>
    <row r="75" spans="2:18" s="1" customFormat="1" ht="6.95" customHeight="1">
      <c r="B75" s="180"/>
      <c r="C75" s="181"/>
      <c r="D75" s="181"/>
      <c r="E75" s="181"/>
      <c r="F75" s="181"/>
      <c r="G75" s="181"/>
      <c r="H75" s="181"/>
      <c r="I75" s="181"/>
      <c r="J75" s="181"/>
      <c r="K75" s="181"/>
      <c r="L75" s="181"/>
      <c r="M75" s="181"/>
      <c r="N75" s="181"/>
      <c r="O75" s="181"/>
      <c r="P75" s="181"/>
      <c r="Q75" s="181"/>
      <c r="R75" s="182"/>
    </row>
    <row r="76" spans="2:21" s="1" customFormat="1" ht="36.95" customHeight="1">
      <c r="B76" s="49"/>
      <c r="C76" s="30" t="s">
        <v>142</v>
      </c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51"/>
      <c r="T76" s="183"/>
      <c r="U76" s="183"/>
    </row>
    <row r="77" spans="2:21" s="1" customFormat="1" ht="6.95" customHeight="1">
      <c r="B77" s="49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1"/>
      <c r="T77" s="183"/>
      <c r="U77" s="183"/>
    </row>
    <row r="78" spans="2:21" s="1" customFormat="1" ht="30" customHeight="1">
      <c r="B78" s="49"/>
      <c r="C78" s="41" t="s">
        <v>19</v>
      </c>
      <c r="D78" s="50"/>
      <c r="E78" s="50"/>
      <c r="F78" s="167" t="str">
        <f>F6</f>
        <v>Objekt kaple na pohřebišti v Krásném Březně p.p.č.897/2</v>
      </c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50"/>
      <c r="R78" s="51"/>
      <c r="T78" s="183"/>
      <c r="U78" s="183"/>
    </row>
    <row r="79" spans="2:21" ht="30" customHeight="1">
      <c r="B79" s="29"/>
      <c r="C79" s="41" t="s">
        <v>134</v>
      </c>
      <c r="D79" s="34"/>
      <c r="E79" s="34"/>
      <c r="F79" s="167" t="s">
        <v>135</v>
      </c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2"/>
      <c r="T79" s="184"/>
      <c r="U79" s="184"/>
    </row>
    <row r="80" spans="2:21" ht="30" customHeight="1">
      <c r="B80" s="29"/>
      <c r="C80" s="41" t="s">
        <v>136</v>
      </c>
      <c r="D80" s="34"/>
      <c r="E80" s="34"/>
      <c r="F80" s="167" t="s">
        <v>682</v>
      </c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2"/>
      <c r="T80" s="184"/>
      <c r="U80" s="184"/>
    </row>
    <row r="81" spans="2:21" s="1" customFormat="1" ht="36.95" customHeight="1">
      <c r="B81" s="49"/>
      <c r="C81" s="88" t="s">
        <v>683</v>
      </c>
      <c r="D81" s="50"/>
      <c r="E81" s="50"/>
      <c r="F81" s="90" t="str">
        <f>F9</f>
        <v xml:space="preserve">1.2.4 - SO 02  -  Venkovní vodovod</v>
      </c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1"/>
      <c r="T81" s="183"/>
      <c r="U81" s="183"/>
    </row>
    <row r="82" spans="2:21" s="1" customFormat="1" ht="6.95" customHeight="1">
      <c r="B82" s="49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1"/>
      <c r="T82" s="183"/>
      <c r="U82" s="183"/>
    </row>
    <row r="83" spans="2:21" s="1" customFormat="1" ht="18" customHeight="1">
      <c r="B83" s="49"/>
      <c r="C83" s="41" t="s">
        <v>26</v>
      </c>
      <c r="D83" s="50"/>
      <c r="E83" s="50"/>
      <c r="F83" s="36" t="str">
        <f>F11</f>
        <v>Krásné Březno</v>
      </c>
      <c r="G83" s="50"/>
      <c r="H83" s="50"/>
      <c r="I83" s="50"/>
      <c r="J83" s="50"/>
      <c r="K83" s="41" t="s">
        <v>28</v>
      </c>
      <c r="L83" s="50"/>
      <c r="M83" s="93" t="str">
        <f>IF(O11="","",O11)</f>
        <v>14. 11. 2017</v>
      </c>
      <c r="N83" s="93"/>
      <c r="O83" s="93"/>
      <c r="P83" s="93"/>
      <c r="Q83" s="50"/>
      <c r="R83" s="51"/>
      <c r="T83" s="183"/>
      <c r="U83" s="183"/>
    </row>
    <row r="84" spans="2:21" s="1" customFormat="1" ht="6.95" customHeight="1">
      <c r="B84" s="49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1"/>
      <c r="T84" s="183"/>
      <c r="U84" s="183"/>
    </row>
    <row r="85" spans="2:21" s="1" customFormat="1" ht="13.5">
      <c r="B85" s="49"/>
      <c r="C85" s="41" t="s">
        <v>32</v>
      </c>
      <c r="D85" s="50"/>
      <c r="E85" s="50"/>
      <c r="F85" s="36" t="str">
        <f>E14</f>
        <v xml:space="preserve"> </v>
      </c>
      <c r="G85" s="50"/>
      <c r="H85" s="50"/>
      <c r="I85" s="50"/>
      <c r="J85" s="50"/>
      <c r="K85" s="41" t="s">
        <v>38</v>
      </c>
      <c r="L85" s="50"/>
      <c r="M85" s="36" t="str">
        <f>E20</f>
        <v>Ing.Jitka Gazdová</v>
      </c>
      <c r="N85" s="36"/>
      <c r="O85" s="36"/>
      <c r="P85" s="36"/>
      <c r="Q85" s="36"/>
      <c r="R85" s="51"/>
      <c r="T85" s="183"/>
      <c r="U85" s="183"/>
    </row>
    <row r="86" spans="2:21" s="1" customFormat="1" ht="14.4" customHeight="1">
      <c r="B86" s="49"/>
      <c r="C86" s="41" t="s">
        <v>36</v>
      </c>
      <c r="D86" s="50"/>
      <c r="E86" s="50"/>
      <c r="F86" s="36" t="str">
        <f>IF(E17="","",E17)</f>
        <v>Vyplň údaj</v>
      </c>
      <c r="G86" s="50"/>
      <c r="H86" s="50"/>
      <c r="I86" s="50"/>
      <c r="J86" s="50"/>
      <c r="K86" s="41" t="s">
        <v>42</v>
      </c>
      <c r="L86" s="50"/>
      <c r="M86" s="36" t="str">
        <f>E23</f>
        <v>Varia s.r.o.</v>
      </c>
      <c r="N86" s="36"/>
      <c r="O86" s="36"/>
      <c r="P86" s="36"/>
      <c r="Q86" s="36"/>
      <c r="R86" s="51"/>
      <c r="T86" s="183"/>
      <c r="U86" s="183"/>
    </row>
    <row r="87" spans="2:21" s="1" customFormat="1" ht="10.3" customHeight="1">
      <c r="B87" s="49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1"/>
      <c r="T87" s="183"/>
      <c r="U87" s="183"/>
    </row>
    <row r="88" spans="2:21" s="1" customFormat="1" ht="29.25" customHeight="1">
      <c r="B88" s="49"/>
      <c r="C88" s="185" t="s">
        <v>143</v>
      </c>
      <c r="D88" s="163"/>
      <c r="E88" s="163"/>
      <c r="F88" s="163"/>
      <c r="G88" s="163"/>
      <c r="H88" s="163"/>
      <c r="I88" s="163"/>
      <c r="J88" s="163"/>
      <c r="K88" s="163"/>
      <c r="L88" s="163"/>
      <c r="M88" s="163"/>
      <c r="N88" s="185" t="s">
        <v>144</v>
      </c>
      <c r="O88" s="163"/>
      <c r="P88" s="163"/>
      <c r="Q88" s="163"/>
      <c r="R88" s="51"/>
      <c r="T88" s="183"/>
      <c r="U88" s="183"/>
    </row>
    <row r="89" spans="2:21" s="1" customFormat="1" ht="10.3" customHeight="1">
      <c r="B89" s="49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1"/>
      <c r="T89" s="183"/>
      <c r="U89" s="183"/>
    </row>
    <row r="90" spans="2:47" s="1" customFormat="1" ht="29.25" customHeight="1">
      <c r="B90" s="49"/>
      <c r="C90" s="186" t="s">
        <v>145</v>
      </c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116">
        <f>N130</f>
        <v>0</v>
      </c>
      <c r="O90" s="187"/>
      <c r="P90" s="187"/>
      <c r="Q90" s="187"/>
      <c r="R90" s="51"/>
      <c r="T90" s="183"/>
      <c r="U90" s="183"/>
      <c r="AU90" s="25" t="s">
        <v>146</v>
      </c>
    </row>
    <row r="91" spans="2:21" s="7" customFormat="1" ht="24.95" customHeight="1">
      <c r="B91" s="188"/>
      <c r="C91" s="189"/>
      <c r="D91" s="190" t="s">
        <v>147</v>
      </c>
      <c r="E91" s="189"/>
      <c r="F91" s="189"/>
      <c r="G91" s="189"/>
      <c r="H91" s="189"/>
      <c r="I91" s="189"/>
      <c r="J91" s="189"/>
      <c r="K91" s="189"/>
      <c r="L91" s="189"/>
      <c r="M91" s="189"/>
      <c r="N91" s="191">
        <f>N131</f>
        <v>0</v>
      </c>
      <c r="O91" s="189"/>
      <c r="P91" s="189"/>
      <c r="Q91" s="189"/>
      <c r="R91" s="192"/>
      <c r="T91" s="193"/>
      <c r="U91" s="193"/>
    </row>
    <row r="92" spans="2:21" s="8" customFormat="1" ht="19.9" customHeight="1">
      <c r="B92" s="194"/>
      <c r="C92" s="137"/>
      <c r="D92" s="151" t="s">
        <v>685</v>
      </c>
      <c r="E92" s="137"/>
      <c r="F92" s="137"/>
      <c r="G92" s="137"/>
      <c r="H92" s="137"/>
      <c r="I92" s="137"/>
      <c r="J92" s="137"/>
      <c r="K92" s="137"/>
      <c r="L92" s="137"/>
      <c r="M92" s="137"/>
      <c r="N92" s="139">
        <f>N132</f>
        <v>0</v>
      </c>
      <c r="O92" s="137"/>
      <c r="P92" s="137"/>
      <c r="Q92" s="137"/>
      <c r="R92" s="195"/>
      <c r="T92" s="196"/>
      <c r="U92" s="196"/>
    </row>
    <row r="93" spans="2:21" s="8" customFormat="1" ht="19.9" customHeight="1">
      <c r="B93" s="194"/>
      <c r="C93" s="137"/>
      <c r="D93" s="151" t="s">
        <v>686</v>
      </c>
      <c r="E93" s="137"/>
      <c r="F93" s="137"/>
      <c r="G93" s="137"/>
      <c r="H93" s="137"/>
      <c r="I93" s="137"/>
      <c r="J93" s="137"/>
      <c r="K93" s="137"/>
      <c r="L93" s="137"/>
      <c r="M93" s="137"/>
      <c r="N93" s="139">
        <f>N147</f>
        <v>0</v>
      </c>
      <c r="O93" s="137"/>
      <c r="P93" s="137"/>
      <c r="Q93" s="137"/>
      <c r="R93" s="195"/>
      <c r="T93" s="196"/>
      <c r="U93" s="196"/>
    </row>
    <row r="94" spans="2:21" s="8" customFormat="1" ht="19.9" customHeight="1">
      <c r="B94" s="194"/>
      <c r="C94" s="137"/>
      <c r="D94" s="151" t="s">
        <v>148</v>
      </c>
      <c r="E94" s="137"/>
      <c r="F94" s="137"/>
      <c r="G94" s="137"/>
      <c r="H94" s="137"/>
      <c r="I94" s="137"/>
      <c r="J94" s="137"/>
      <c r="K94" s="137"/>
      <c r="L94" s="137"/>
      <c r="M94" s="137"/>
      <c r="N94" s="139">
        <f>N150</f>
        <v>0</v>
      </c>
      <c r="O94" s="137"/>
      <c r="P94" s="137"/>
      <c r="Q94" s="137"/>
      <c r="R94" s="195"/>
      <c r="T94" s="196"/>
      <c r="U94" s="196"/>
    </row>
    <row r="95" spans="2:21" s="8" customFormat="1" ht="19.9" customHeight="1">
      <c r="B95" s="194"/>
      <c r="C95" s="137"/>
      <c r="D95" s="151" t="s">
        <v>688</v>
      </c>
      <c r="E95" s="137"/>
      <c r="F95" s="137"/>
      <c r="G95" s="137"/>
      <c r="H95" s="137"/>
      <c r="I95" s="137"/>
      <c r="J95" s="137"/>
      <c r="K95" s="137"/>
      <c r="L95" s="137"/>
      <c r="M95" s="137"/>
      <c r="N95" s="139">
        <f>N153</f>
        <v>0</v>
      </c>
      <c r="O95" s="137"/>
      <c r="P95" s="137"/>
      <c r="Q95" s="137"/>
      <c r="R95" s="195"/>
      <c r="T95" s="196"/>
      <c r="U95" s="196"/>
    </row>
    <row r="96" spans="2:21" s="8" customFormat="1" ht="19.9" customHeight="1">
      <c r="B96" s="194"/>
      <c r="C96" s="137"/>
      <c r="D96" s="151" t="s">
        <v>690</v>
      </c>
      <c r="E96" s="137"/>
      <c r="F96" s="137"/>
      <c r="G96" s="137"/>
      <c r="H96" s="137"/>
      <c r="I96" s="137"/>
      <c r="J96" s="137"/>
      <c r="K96" s="137"/>
      <c r="L96" s="137"/>
      <c r="M96" s="137"/>
      <c r="N96" s="139">
        <f>N161</f>
        <v>0</v>
      </c>
      <c r="O96" s="137"/>
      <c r="P96" s="137"/>
      <c r="Q96" s="137"/>
      <c r="R96" s="195"/>
      <c r="T96" s="196"/>
      <c r="U96" s="196"/>
    </row>
    <row r="97" spans="2:21" s="8" customFormat="1" ht="19.9" customHeight="1">
      <c r="B97" s="194"/>
      <c r="C97" s="137"/>
      <c r="D97" s="151" t="s">
        <v>150</v>
      </c>
      <c r="E97" s="137"/>
      <c r="F97" s="137"/>
      <c r="G97" s="137"/>
      <c r="H97" s="137"/>
      <c r="I97" s="137"/>
      <c r="J97" s="137"/>
      <c r="K97" s="137"/>
      <c r="L97" s="137"/>
      <c r="M97" s="137"/>
      <c r="N97" s="139">
        <f>N178</f>
        <v>0</v>
      </c>
      <c r="O97" s="137"/>
      <c r="P97" s="137"/>
      <c r="Q97" s="137"/>
      <c r="R97" s="195"/>
      <c r="T97" s="196"/>
      <c r="U97" s="196"/>
    </row>
    <row r="98" spans="2:21" s="8" customFormat="1" ht="19.9" customHeight="1">
      <c r="B98" s="194"/>
      <c r="C98" s="137"/>
      <c r="D98" s="151" t="s">
        <v>151</v>
      </c>
      <c r="E98" s="137"/>
      <c r="F98" s="137"/>
      <c r="G98" s="137"/>
      <c r="H98" s="137"/>
      <c r="I98" s="137"/>
      <c r="J98" s="137"/>
      <c r="K98" s="137"/>
      <c r="L98" s="137"/>
      <c r="M98" s="137"/>
      <c r="N98" s="139">
        <f>N184</f>
        <v>0</v>
      </c>
      <c r="O98" s="137"/>
      <c r="P98" s="137"/>
      <c r="Q98" s="137"/>
      <c r="R98" s="195"/>
      <c r="T98" s="196"/>
      <c r="U98" s="196"/>
    </row>
    <row r="99" spans="2:21" s="7" customFormat="1" ht="24.95" customHeight="1">
      <c r="B99" s="188"/>
      <c r="C99" s="189"/>
      <c r="D99" s="190" t="s">
        <v>152</v>
      </c>
      <c r="E99" s="189"/>
      <c r="F99" s="189"/>
      <c r="G99" s="189"/>
      <c r="H99" s="189"/>
      <c r="I99" s="189"/>
      <c r="J99" s="189"/>
      <c r="K99" s="189"/>
      <c r="L99" s="189"/>
      <c r="M99" s="189"/>
      <c r="N99" s="191">
        <f>N186</f>
        <v>0</v>
      </c>
      <c r="O99" s="189"/>
      <c r="P99" s="189"/>
      <c r="Q99" s="189"/>
      <c r="R99" s="192"/>
      <c r="T99" s="193"/>
      <c r="U99" s="193"/>
    </row>
    <row r="100" spans="2:21" s="8" customFormat="1" ht="19.9" customHeight="1">
      <c r="B100" s="194"/>
      <c r="C100" s="137"/>
      <c r="D100" s="151" t="s">
        <v>1166</v>
      </c>
      <c r="E100" s="137"/>
      <c r="F100" s="137"/>
      <c r="G100" s="137"/>
      <c r="H100" s="137"/>
      <c r="I100" s="137"/>
      <c r="J100" s="137"/>
      <c r="K100" s="137"/>
      <c r="L100" s="137"/>
      <c r="M100" s="137"/>
      <c r="N100" s="139">
        <f>N187</f>
        <v>0</v>
      </c>
      <c r="O100" s="137"/>
      <c r="P100" s="137"/>
      <c r="Q100" s="137"/>
      <c r="R100" s="195"/>
      <c r="T100" s="196"/>
      <c r="U100" s="196"/>
    </row>
    <row r="101" spans="2:21" s="7" customFormat="1" ht="21.8" customHeight="1">
      <c r="B101" s="188"/>
      <c r="C101" s="189"/>
      <c r="D101" s="190" t="s">
        <v>159</v>
      </c>
      <c r="E101" s="189"/>
      <c r="F101" s="189"/>
      <c r="G101" s="189"/>
      <c r="H101" s="189"/>
      <c r="I101" s="189"/>
      <c r="J101" s="189"/>
      <c r="K101" s="189"/>
      <c r="L101" s="189"/>
      <c r="M101" s="189"/>
      <c r="N101" s="197">
        <f>N191</f>
        <v>0</v>
      </c>
      <c r="O101" s="189"/>
      <c r="P101" s="189"/>
      <c r="Q101" s="189"/>
      <c r="R101" s="192"/>
      <c r="T101" s="193"/>
      <c r="U101" s="193"/>
    </row>
    <row r="102" spans="2:21" s="1" customFormat="1" ht="21.8" customHeight="1">
      <c r="B102" s="49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1"/>
      <c r="T102" s="183"/>
      <c r="U102" s="183"/>
    </row>
    <row r="103" spans="2:21" s="1" customFormat="1" ht="29.25" customHeight="1">
      <c r="B103" s="49"/>
      <c r="C103" s="186" t="s">
        <v>160</v>
      </c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187">
        <f>ROUND(N104+N105+N106+N107+N108+N109,2)</f>
        <v>0</v>
      </c>
      <c r="O103" s="198"/>
      <c r="P103" s="198"/>
      <c r="Q103" s="198"/>
      <c r="R103" s="51"/>
      <c r="T103" s="199"/>
      <c r="U103" s="200" t="s">
        <v>49</v>
      </c>
    </row>
    <row r="104" spans="2:65" s="1" customFormat="1" ht="18" customHeight="1">
      <c r="B104" s="49"/>
      <c r="C104" s="50"/>
      <c r="D104" s="157" t="s">
        <v>161</v>
      </c>
      <c r="E104" s="151"/>
      <c r="F104" s="151"/>
      <c r="G104" s="151"/>
      <c r="H104" s="151"/>
      <c r="I104" s="50"/>
      <c r="J104" s="50"/>
      <c r="K104" s="50"/>
      <c r="L104" s="50"/>
      <c r="M104" s="50"/>
      <c r="N104" s="152">
        <f>ROUND(N90*T104,2)</f>
        <v>0</v>
      </c>
      <c r="O104" s="139"/>
      <c r="P104" s="139"/>
      <c r="Q104" s="139"/>
      <c r="R104" s="51"/>
      <c r="S104" s="201"/>
      <c r="T104" s="202"/>
      <c r="U104" s="203" t="s">
        <v>50</v>
      </c>
      <c r="V104" s="201"/>
      <c r="W104" s="201"/>
      <c r="X104" s="201"/>
      <c r="Y104" s="201"/>
      <c r="Z104" s="201"/>
      <c r="AA104" s="201"/>
      <c r="AB104" s="201"/>
      <c r="AC104" s="201"/>
      <c r="AD104" s="201"/>
      <c r="AE104" s="201"/>
      <c r="AF104" s="201"/>
      <c r="AG104" s="201"/>
      <c r="AH104" s="201"/>
      <c r="AI104" s="201"/>
      <c r="AJ104" s="201"/>
      <c r="AK104" s="201"/>
      <c r="AL104" s="201"/>
      <c r="AM104" s="201"/>
      <c r="AN104" s="201"/>
      <c r="AO104" s="201"/>
      <c r="AP104" s="201"/>
      <c r="AQ104" s="201"/>
      <c r="AR104" s="201"/>
      <c r="AS104" s="201"/>
      <c r="AT104" s="201"/>
      <c r="AU104" s="201"/>
      <c r="AV104" s="201"/>
      <c r="AW104" s="201"/>
      <c r="AX104" s="201"/>
      <c r="AY104" s="204" t="s">
        <v>162</v>
      </c>
      <c r="AZ104" s="201"/>
      <c r="BA104" s="201"/>
      <c r="BB104" s="201"/>
      <c r="BC104" s="201"/>
      <c r="BD104" s="201"/>
      <c r="BE104" s="205">
        <f>IF(U104="základní",N104,0)</f>
        <v>0</v>
      </c>
      <c r="BF104" s="205">
        <f>IF(U104="snížená",N104,0)</f>
        <v>0</v>
      </c>
      <c r="BG104" s="205">
        <f>IF(U104="zákl. přenesená",N104,0)</f>
        <v>0</v>
      </c>
      <c r="BH104" s="205">
        <f>IF(U104="sníž. přenesená",N104,0)</f>
        <v>0</v>
      </c>
      <c r="BI104" s="205">
        <f>IF(U104="nulová",N104,0)</f>
        <v>0</v>
      </c>
      <c r="BJ104" s="204" t="s">
        <v>25</v>
      </c>
      <c r="BK104" s="201"/>
      <c r="BL104" s="201"/>
      <c r="BM104" s="201"/>
    </row>
    <row r="105" spans="2:65" s="1" customFormat="1" ht="18" customHeight="1">
      <c r="B105" s="49"/>
      <c r="C105" s="50"/>
      <c r="D105" s="157" t="s">
        <v>163</v>
      </c>
      <c r="E105" s="151"/>
      <c r="F105" s="151"/>
      <c r="G105" s="151"/>
      <c r="H105" s="151"/>
      <c r="I105" s="50"/>
      <c r="J105" s="50"/>
      <c r="K105" s="50"/>
      <c r="L105" s="50"/>
      <c r="M105" s="50"/>
      <c r="N105" s="152">
        <f>ROUND(N90*T105,2)</f>
        <v>0</v>
      </c>
      <c r="O105" s="139"/>
      <c r="P105" s="139"/>
      <c r="Q105" s="139"/>
      <c r="R105" s="51"/>
      <c r="S105" s="201"/>
      <c r="T105" s="202"/>
      <c r="U105" s="203" t="s">
        <v>50</v>
      </c>
      <c r="V105" s="201"/>
      <c r="W105" s="201"/>
      <c r="X105" s="201"/>
      <c r="Y105" s="201"/>
      <c r="Z105" s="201"/>
      <c r="AA105" s="201"/>
      <c r="AB105" s="201"/>
      <c r="AC105" s="201"/>
      <c r="AD105" s="201"/>
      <c r="AE105" s="201"/>
      <c r="AF105" s="201"/>
      <c r="AG105" s="201"/>
      <c r="AH105" s="201"/>
      <c r="AI105" s="201"/>
      <c r="AJ105" s="201"/>
      <c r="AK105" s="201"/>
      <c r="AL105" s="201"/>
      <c r="AM105" s="201"/>
      <c r="AN105" s="201"/>
      <c r="AO105" s="201"/>
      <c r="AP105" s="201"/>
      <c r="AQ105" s="201"/>
      <c r="AR105" s="201"/>
      <c r="AS105" s="201"/>
      <c r="AT105" s="201"/>
      <c r="AU105" s="201"/>
      <c r="AV105" s="201"/>
      <c r="AW105" s="201"/>
      <c r="AX105" s="201"/>
      <c r="AY105" s="204" t="s">
        <v>162</v>
      </c>
      <c r="AZ105" s="201"/>
      <c r="BA105" s="201"/>
      <c r="BB105" s="201"/>
      <c r="BC105" s="201"/>
      <c r="BD105" s="201"/>
      <c r="BE105" s="205">
        <f>IF(U105="základní",N105,0)</f>
        <v>0</v>
      </c>
      <c r="BF105" s="205">
        <f>IF(U105="snížená",N105,0)</f>
        <v>0</v>
      </c>
      <c r="BG105" s="205">
        <f>IF(U105="zákl. přenesená",N105,0)</f>
        <v>0</v>
      </c>
      <c r="BH105" s="205">
        <f>IF(U105="sníž. přenesená",N105,0)</f>
        <v>0</v>
      </c>
      <c r="BI105" s="205">
        <f>IF(U105="nulová",N105,0)</f>
        <v>0</v>
      </c>
      <c r="BJ105" s="204" t="s">
        <v>25</v>
      </c>
      <c r="BK105" s="201"/>
      <c r="BL105" s="201"/>
      <c r="BM105" s="201"/>
    </row>
    <row r="106" spans="2:65" s="1" customFormat="1" ht="18" customHeight="1">
      <c r="B106" s="49"/>
      <c r="C106" s="50"/>
      <c r="D106" s="157" t="s">
        <v>164</v>
      </c>
      <c r="E106" s="151"/>
      <c r="F106" s="151"/>
      <c r="G106" s="151"/>
      <c r="H106" s="151"/>
      <c r="I106" s="50"/>
      <c r="J106" s="50"/>
      <c r="K106" s="50"/>
      <c r="L106" s="50"/>
      <c r="M106" s="50"/>
      <c r="N106" s="152">
        <f>ROUND(N90*T106,2)</f>
        <v>0</v>
      </c>
      <c r="O106" s="139"/>
      <c r="P106" s="139"/>
      <c r="Q106" s="139"/>
      <c r="R106" s="51"/>
      <c r="S106" s="201"/>
      <c r="T106" s="202"/>
      <c r="U106" s="203" t="s">
        <v>50</v>
      </c>
      <c r="V106" s="201"/>
      <c r="W106" s="201"/>
      <c r="X106" s="201"/>
      <c r="Y106" s="201"/>
      <c r="Z106" s="201"/>
      <c r="AA106" s="201"/>
      <c r="AB106" s="201"/>
      <c r="AC106" s="201"/>
      <c r="AD106" s="201"/>
      <c r="AE106" s="201"/>
      <c r="AF106" s="201"/>
      <c r="AG106" s="201"/>
      <c r="AH106" s="201"/>
      <c r="AI106" s="201"/>
      <c r="AJ106" s="201"/>
      <c r="AK106" s="201"/>
      <c r="AL106" s="201"/>
      <c r="AM106" s="201"/>
      <c r="AN106" s="201"/>
      <c r="AO106" s="201"/>
      <c r="AP106" s="201"/>
      <c r="AQ106" s="201"/>
      <c r="AR106" s="201"/>
      <c r="AS106" s="201"/>
      <c r="AT106" s="201"/>
      <c r="AU106" s="201"/>
      <c r="AV106" s="201"/>
      <c r="AW106" s="201"/>
      <c r="AX106" s="201"/>
      <c r="AY106" s="204" t="s">
        <v>162</v>
      </c>
      <c r="AZ106" s="201"/>
      <c r="BA106" s="201"/>
      <c r="BB106" s="201"/>
      <c r="BC106" s="201"/>
      <c r="BD106" s="201"/>
      <c r="BE106" s="205">
        <f>IF(U106="základní",N106,0)</f>
        <v>0</v>
      </c>
      <c r="BF106" s="205">
        <f>IF(U106="snížená",N106,0)</f>
        <v>0</v>
      </c>
      <c r="BG106" s="205">
        <f>IF(U106="zákl. přenesená",N106,0)</f>
        <v>0</v>
      </c>
      <c r="BH106" s="205">
        <f>IF(U106="sníž. přenesená",N106,0)</f>
        <v>0</v>
      </c>
      <c r="BI106" s="205">
        <f>IF(U106="nulová",N106,0)</f>
        <v>0</v>
      </c>
      <c r="BJ106" s="204" t="s">
        <v>25</v>
      </c>
      <c r="BK106" s="201"/>
      <c r="BL106" s="201"/>
      <c r="BM106" s="201"/>
    </row>
    <row r="107" spans="2:65" s="1" customFormat="1" ht="18" customHeight="1">
      <c r="B107" s="49"/>
      <c r="C107" s="50"/>
      <c r="D107" s="157" t="s">
        <v>165</v>
      </c>
      <c r="E107" s="151"/>
      <c r="F107" s="151"/>
      <c r="G107" s="151"/>
      <c r="H107" s="151"/>
      <c r="I107" s="50"/>
      <c r="J107" s="50"/>
      <c r="K107" s="50"/>
      <c r="L107" s="50"/>
      <c r="M107" s="50"/>
      <c r="N107" s="152">
        <f>ROUND(N90*T107,2)</f>
        <v>0</v>
      </c>
      <c r="O107" s="139"/>
      <c r="P107" s="139"/>
      <c r="Q107" s="139"/>
      <c r="R107" s="51"/>
      <c r="S107" s="201"/>
      <c r="T107" s="202"/>
      <c r="U107" s="203" t="s">
        <v>50</v>
      </c>
      <c r="V107" s="201"/>
      <c r="W107" s="201"/>
      <c r="X107" s="201"/>
      <c r="Y107" s="201"/>
      <c r="Z107" s="201"/>
      <c r="AA107" s="201"/>
      <c r="AB107" s="201"/>
      <c r="AC107" s="201"/>
      <c r="AD107" s="201"/>
      <c r="AE107" s="201"/>
      <c r="AF107" s="201"/>
      <c r="AG107" s="201"/>
      <c r="AH107" s="201"/>
      <c r="AI107" s="201"/>
      <c r="AJ107" s="201"/>
      <c r="AK107" s="201"/>
      <c r="AL107" s="201"/>
      <c r="AM107" s="201"/>
      <c r="AN107" s="201"/>
      <c r="AO107" s="201"/>
      <c r="AP107" s="201"/>
      <c r="AQ107" s="201"/>
      <c r="AR107" s="201"/>
      <c r="AS107" s="201"/>
      <c r="AT107" s="201"/>
      <c r="AU107" s="201"/>
      <c r="AV107" s="201"/>
      <c r="AW107" s="201"/>
      <c r="AX107" s="201"/>
      <c r="AY107" s="204" t="s">
        <v>162</v>
      </c>
      <c r="AZ107" s="201"/>
      <c r="BA107" s="201"/>
      <c r="BB107" s="201"/>
      <c r="BC107" s="201"/>
      <c r="BD107" s="201"/>
      <c r="BE107" s="205">
        <f>IF(U107="základní",N107,0)</f>
        <v>0</v>
      </c>
      <c r="BF107" s="205">
        <f>IF(U107="snížená",N107,0)</f>
        <v>0</v>
      </c>
      <c r="BG107" s="205">
        <f>IF(U107="zákl. přenesená",N107,0)</f>
        <v>0</v>
      </c>
      <c r="BH107" s="205">
        <f>IF(U107="sníž. přenesená",N107,0)</f>
        <v>0</v>
      </c>
      <c r="BI107" s="205">
        <f>IF(U107="nulová",N107,0)</f>
        <v>0</v>
      </c>
      <c r="BJ107" s="204" t="s">
        <v>25</v>
      </c>
      <c r="BK107" s="201"/>
      <c r="BL107" s="201"/>
      <c r="BM107" s="201"/>
    </row>
    <row r="108" spans="2:65" s="1" customFormat="1" ht="18" customHeight="1">
      <c r="B108" s="49"/>
      <c r="C108" s="50"/>
      <c r="D108" s="157" t="s">
        <v>166</v>
      </c>
      <c r="E108" s="151"/>
      <c r="F108" s="151"/>
      <c r="G108" s="151"/>
      <c r="H108" s="151"/>
      <c r="I108" s="50"/>
      <c r="J108" s="50"/>
      <c r="K108" s="50"/>
      <c r="L108" s="50"/>
      <c r="M108" s="50"/>
      <c r="N108" s="152">
        <f>ROUND(N90*T108,2)</f>
        <v>0</v>
      </c>
      <c r="O108" s="139"/>
      <c r="P108" s="139"/>
      <c r="Q108" s="139"/>
      <c r="R108" s="51"/>
      <c r="S108" s="201"/>
      <c r="T108" s="202"/>
      <c r="U108" s="203" t="s">
        <v>50</v>
      </c>
      <c r="V108" s="201"/>
      <c r="W108" s="201"/>
      <c r="X108" s="201"/>
      <c r="Y108" s="201"/>
      <c r="Z108" s="201"/>
      <c r="AA108" s="201"/>
      <c r="AB108" s="201"/>
      <c r="AC108" s="201"/>
      <c r="AD108" s="201"/>
      <c r="AE108" s="201"/>
      <c r="AF108" s="201"/>
      <c r="AG108" s="201"/>
      <c r="AH108" s="201"/>
      <c r="AI108" s="201"/>
      <c r="AJ108" s="201"/>
      <c r="AK108" s="201"/>
      <c r="AL108" s="201"/>
      <c r="AM108" s="201"/>
      <c r="AN108" s="201"/>
      <c r="AO108" s="201"/>
      <c r="AP108" s="201"/>
      <c r="AQ108" s="201"/>
      <c r="AR108" s="201"/>
      <c r="AS108" s="201"/>
      <c r="AT108" s="201"/>
      <c r="AU108" s="201"/>
      <c r="AV108" s="201"/>
      <c r="AW108" s="201"/>
      <c r="AX108" s="201"/>
      <c r="AY108" s="204" t="s">
        <v>162</v>
      </c>
      <c r="AZ108" s="201"/>
      <c r="BA108" s="201"/>
      <c r="BB108" s="201"/>
      <c r="BC108" s="201"/>
      <c r="BD108" s="201"/>
      <c r="BE108" s="205">
        <f>IF(U108="základní",N108,0)</f>
        <v>0</v>
      </c>
      <c r="BF108" s="205">
        <f>IF(U108="snížená",N108,0)</f>
        <v>0</v>
      </c>
      <c r="BG108" s="205">
        <f>IF(U108="zákl. přenesená",N108,0)</f>
        <v>0</v>
      </c>
      <c r="BH108" s="205">
        <f>IF(U108="sníž. přenesená",N108,0)</f>
        <v>0</v>
      </c>
      <c r="BI108" s="205">
        <f>IF(U108="nulová",N108,0)</f>
        <v>0</v>
      </c>
      <c r="BJ108" s="204" t="s">
        <v>25</v>
      </c>
      <c r="BK108" s="201"/>
      <c r="BL108" s="201"/>
      <c r="BM108" s="201"/>
    </row>
    <row r="109" spans="2:65" s="1" customFormat="1" ht="18" customHeight="1">
      <c r="B109" s="49"/>
      <c r="C109" s="50"/>
      <c r="D109" s="151" t="s">
        <v>167</v>
      </c>
      <c r="E109" s="50"/>
      <c r="F109" s="50"/>
      <c r="G109" s="50"/>
      <c r="H109" s="50"/>
      <c r="I109" s="50"/>
      <c r="J109" s="50"/>
      <c r="K109" s="50"/>
      <c r="L109" s="50"/>
      <c r="M109" s="50"/>
      <c r="N109" s="152">
        <f>ROUND(N90*T109,2)</f>
        <v>0</v>
      </c>
      <c r="O109" s="139"/>
      <c r="P109" s="139"/>
      <c r="Q109" s="139"/>
      <c r="R109" s="51"/>
      <c r="S109" s="201"/>
      <c r="T109" s="206"/>
      <c r="U109" s="207" t="s">
        <v>50</v>
      </c>
      <c r="V109" s="201"/>
      <c r="W109" s="201"/>
      <c r="X109" s="201"/>
      <c r="Y109" s="201"/>
      <c r="Z109" s="201"/>
      <c r="AA109" s="201"/>
      <c r="AB109" s="201"/>
      <c r="AC109" s="201"/>
      <c r="AD109" s="201"/>
      <c r="AE109" s="201"/>
      <c r="AF109" s="201"/>
      <c r="AG109" s="201"/>
      <c r="AH109" s="201"/>
      <c r="AI109" s="201"/>
      <c r="AJ109" s="201"/>
      <c r="AK109" s="201"/>
      <c r="AL109" s="201"/>
      <c r="AM109" s="201"/>
      <c r="AN109" s="201"/>
      <c r="AO109" s="201"/>
      <c r="AP109" s="201"/>
      <c r="AQ109" s="201"/>
      <c r="AR109" s="201"/>
      <c r="AS109" s="201"/>
      <c r="AT109" s="201"/>
      <c r="AU109" s="201"/>
      <c r="AV109" s="201"/>
      <c r="AW109" s="201"/>
      <c r="AX109" s="201"/>
      <c r="AY109" s="204" t="s">
        <v>168</v>
      </c>
      <c r="AZ109" s="201"/>
      <c r="BA109" s="201"/>
      <c r="BB109" s="201"/>
      <c r="BC109" s="201"/>
      <c r="BD109" s="201"/>
      <c r="BE109" s="205">
        <f>IF(U109="základní",N109,0)</f>
        <v>0</v>
      </c>
      <c r="BF109" s="205">
        <f>IF(U109="snížená",N109,0)</f>
        <v>0</v>
      </c>
      <c r="BG109" s="205">
        <f>IF(U109="zákl. přenesená",N109,0)</f>
        <v>0</v>
      </c>
      <c r="BH109" s="205">
        <f>IF(U109="sníž. přenesená",N109,0)</f>
        <v>0</v>
      </c>
      <c r="BI109" s="205">
        <f>IF(U109="nulová",N109,0)</f>
        <v>0</v>
      </c>
      <c r="BJ109" s="204" t="s">
        <v>25</v>
      </c>
      <c r="BK109" s="201"/>
      <c r="BL109" s="201"/>
      <c r="BM109" s="201"/>
    </row>
    <row r="110" spans="2:21" s="1" customFormat="1" ht="13.5">
      <c r="B110" s="49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1"/>
      <c r="T110" s="183"/>
      <c r="U110" s="183"/>
    </row>
    <row r="111" spans="2:21" s="1" customFormat="1" ht="29.25" customHeight="1">
      <c r="B111" s="49"/>
      <c r="C111" s="162" t="s">
        <v>127</v>
      </c>
      <c r="D111" s="163"/>
      <c r="E111" s="163"/>
      <c r="F111" s="163"/>
      <c r="G111" s="163"/>
      <c r="H111" s="163"/>
      <c r="I111" s="163"/>
      <c r="J111" s="163"/>
      <c r="K111" s="163"/>
      <c r="L111" s="164">
        <f>ROUND(SUM(N90+N103),2)</f>
        <v>0</v>
      </c>
      <c r="M111" s="164"/>
      <c r="N111" s="164"/>
      <c r="O111" s="164"/>
      <c r="P111" s="164"/>
      <c r="Q111" s="164"/>
      <c r="R111" s="51"/>
      <c r="T111" s="183"/>
      <c r="U111" s="183"/>
    </row>
    <row r="112" spans="2:21" s="1" customFormat="1" ht="6.95" customHeight="1">
      <c r="B112" s="78"/>
      <c r="C112" s="79"/>
      <c r="D112" s="79"/>
      <c r="E112" s="79"/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80"/>
      <c r="T112" s="183"/>
      <c r="U112" s="183"/>
    </row>
    <row r="116" spans="2:18" s="1" customFormat="1" ht="6.95" customHeight="1">
      <c r="B116" s="81"/>
      <c r="C116" s="82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  <c r="P116" s="82"/>
      <c r="Q116" s="82"/>
      <c r="R116" s="83"/>
    </row>
    <row r="117" spans="2:18" s="1" customFormat="1" ht="36.95" customHeight="1">
      <c r="B117" s="49"/>
      <c r="C117" s="30" t="s">
        <v>169</v>
      </c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1"/>
    </row>
    <row r="118" spans="2:18" s="1" customFormat="1" ht="6.95" customHeight="1">
      <c r="B118" s="49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1"/>
    </row>
    <row r="119" spans="2:18" s="1" customFormat="1" ht="30" customHeight="1">
      <c r="B119" s="49"/>
      <c r="C119" s="41" t="s">
        <v>19</v>
      </c>
      <c r="D119" s="50"/>
      <c r="E119" s="50"/>
      <c r="F119" s="167" t="str">
        <f>F6</f>
        <v>Objekt kaple na pohřebišti v Krásném Březně p.p.č.897/2</v>
      </c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50"/>
      <c r="R119" s="51"/>
    </row>
    <row r="120" spans="2:18" ht="30" customHeight="1">
      <c r="B120" s="29"/>
      <c r="C120" s="41" t="s">
        <v>134</v>
      </c>
      <c r="D120" s="34"/>
      <c r="E120" s="34"/>
      <c r="F120" s="167" t="s">
        <v>135</v>
      </c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2"/>
    </row>
    <row r="121" spans="2:18" ht="30" customHeight="1">
      <c r="B121" s="29"/>
      <c r="C121" s="41" t="s">
        <v>136</v>
      </c>
      <c r="D121" s="34"/>
      <c r="E121" s="34"/>
      <c r="F121" s="167" t="s">
        <v>682</v>
      </c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2"/>
    </row>
    <row r="122" spans="2:18" s="1" customFormat="1" ht="36.95" customHeight="1">
      <c r="B122" s="49"/>
      <c r="C122" s="88" t="s">
        <v>683</v>
      </c>
      <c r="D122" s="50"/>
      <c r="E122" s="50"/>
      <c r="F122" s="90" t="str">
        <f>F9</f>
        <v xml:space="preserve">1.2.4 - SO 02  -  Venkovní vodovod</v>
      </c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1"/>
    </row>
    <row r="123" spans="2:18" s="1" customFormat="1" ht="6.95" customHeight="1">
      <c r="B123" s="49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1"/>
    </row>
    <row r="124" spans="2:18" s="1" customFormat="1" ht="18" customHeight="1">
      <c r="B124" s="49"/>
      <c r="C124" s="41" t="s">
        <v>26</v>
      </c>
      <c r="D124" s="50"/>
      <c r="E124" s="50"/>
      <c r="F124" s="36" t="str">
        <f>F11</f>
        <v>Krásné Březno</v>
      </c>
      <c r="G124" s="50"/>
      <c r="H124" s="50"/>
      <c r="I124" s="50"/>
      <c r="J124" s="50"/>
      <c r="K124" s="41" t="s">
        <v>28</v>
      </c>
      <c r="L124" s="50"/>
      <c r="M124" s="93" t="str">
        <f>IF(O11="","",O11)</f>
        <v>14. 11. 2017</v>
      </c>
      <c r="N124" s="93"/>
      <c r="O124" s="93"/>
      <c r="P124" s="93"/>
      <c r="Q124" s="50"/>
      <c r="R124" s="51"/>
    </row>
    <row r="125" spans="2:18" s="1" customFormat="1" ht="6.95" customHeight="1">
      <c r="B125" s="49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1"/>
    </row>
    <row r="126" spans="2:18" s="1" customFormat="1" ht="13.5">
      <c r="B126" s="49"/>
      <c r="C126" s="41" t="s">
        <v>32</v>
      </c>
      <c r="D126" s="50"/>
      <c r="E126" s="50"/>
      <c r="F126" s="36" t="str">
        <f>E14</f>
        <v xml:space="preserve"> </v>
      </c>
      <c r="G126" s="50"/>
      <c r="H126" s="50"/>
      <c r="I126" s="50"/>
      <c r="J126" s="50"/>
      <c r="K126" s="41" t="s">
        <v>38</v>
      </c>
      <c r="L126" s="50"/>
      <c r="M126" s="36" t="str">
        <f>E20</f>
        <v>Ing.Jitka Gazdová</v>
      </c>
      <c r="N126" s="36"/>
      <c r="O126" s="36"/>
      <c r="P126" s="36"/>
      <c r="Q126" s="36"/>
      <c r="R126" s="51"/>
    </row>
    <row r="127" spans="2:18" s="1" customFormat="1" ht="14.4" customHeight="1">
      <c r="B127" s="49"/>
      <c r="C127" s="41" t="s">
        <v>36</v>
      </c>
      <c r="D127" s="50"/>
      <c r="E127" s="50"/>
      <c r="F127" s="36" t="str">
        <f>IF(E17="","",E17)</f>
        <v>Vyplň údaj</v>
      </c>
      <c r="G127" s="50"/>
      <c r="H127" s="50"/>
      <c r="I127" s="50"/>
      <c r="J127" s="50"/>
      <c r="K127" s="41" t="s">
        <v>42</v>
      </c>
      <c r="L127" s="50"/>
      <c r="M127" s="36" t="str">
        <f>E23</f>
        <v>Varia s.r.o.</v>
      </c>
      <c r="N127" s="36"/>
      <c r="O127" s="36"/>
      <c r="P127" s="36"/>
      <c r="Q127" s="36"/>
      <c r="R127" s="51"/>
    </row>
    <row r="128" spans="2:18" s="1" customFormat="1" ht="10.3" customHeight="1">
      <c r="B128" s="49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1"/>
    </row>
    <row r="129" spans="2:27" s="9" customFormat="1" ht="29.25" customHeight="1">
      <c r="B129" s="208"/>
      <c r="C129" s="209" t="s">
        <v>170</v>
      </c>
      <c r="D129" s="210" t="s">
        <v>171</v>
      </c>
      <c r="E129" s="210" t="s">
        <v>67</v>
      </c>
      <c r="F129" s="210" t="s">
        <v>172</v>
      </c>
      <c r="G129" s="210"/>
      <c r="H129" s="210"/>
      <c r="I129" s="210"/>
      <c r="J129" s="210" t="s">
        <v>173</v>
      </c>
      <c r="K129" s="210" t="s">
        <v>174</v>
      </c>
      <c r="L129" s="210" t="s">
        <v>175</v>
      </c>
      <c r="M129" s="210"/>
      <c r="N129" s="210" t="s">
        <v>144</v>
      </c>
      <c r="O129" s="210"/>
      <c r="P129" s="210"/>
      <c r="Q129" s="211"/>
      <c r="R129" s="212"/>
      <c r="T129" s="109" t="s">
        <v>176</v>
      </c>
      <c r="U129" s="110" t="s">
        <v>49</v>
      </c>
      <c r="V129" s="110" t="s">
        <v>177</v>
      </c>
      <c r="W129" s="110" t="s">
        <v>178</v>
      </c>
      <c r="X129" s="110" t="s">
        <v>179</v>
      </c>
      <c r="Y129" s="110" t="s">
        <v>180</v>
      </c>
      <c r="Z129" s="110" t="s">
        <v>181</v>
      </c>
      <c r="AA129" s="111" t="s">
        <v>182</v>
      </c>
    </row>
    <row r="130" spans="2:63" s="1" customFormat="1" ht="29.25" customHeight="1">
      <c r="B130" s="49"/>
      <c r="C130" s="113" t="s">
        <v>141</v>
      </c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213">
        <f>BK130</f>
        <v>0</v>
      </c>
      <c r="O130" s="214"/>
      <c r="P130" s="214"/>
      <c r="Q130" s="214"/>
      <c r="R130" s="51"/>
      <c r="T130" s="112"/>
      <c r="U130" s="70"/>
      <c r="V130" s="70"/>
      <c r="W130" s="215">
        <f>W131+W186+W191</f>
        <v>0</v>
      </c>
      <c r="X130" s="70"/>
      <c r="Y130" s="215">
        <f>Y131+Y186+Y191</f>
        <v>18.286835999999997</v>
      </c>
      <c r="Z130" s="70"/>
      <c r="AA130" s="216">
        <f>AA131+AA186+AA191</f>
        <v>28.60768</v>
      </c>
      <c r="AT130" s="25" t="s">
        <v>84</v>
      </c>
      <c r="AU130" s="25" t="s">
        <v>146</v>
      </c>
      <c r="BK130" s="217">
        <f>BK131+BK186+BK191</f>
        <v>0</v>
      </c>
    </row>
    <row r="131" spans="2:63" s="10" customFormat="1" ht="37.4" customHeight="1">
      <c r="B131" s="218"/>
      <c r="C131" s="219"/>
      <c r="D131" s="220" t="s">
        <v>147</v>
      </c>
      <c r="E131" s="220"/>
      <c r="F131" s="220"/>
      <c r="G131" s="220"/>
      <c r="H131" s="220"/>
      <c r="I131" s="220"/>
      <c r="J131" s="220"/>
      <c r="K131" s="220"/>
      <c r="L131" s="220"/>
      <c r="M131" s="220"/>
      <c r="N131" s="197">
        <f>BK131</f>
        <v>0</v>
      </c>
      <c r="O131" s="191"/>
      <c r="P131" s="191"/>
      <c r="Q131" s="191"/>
      <c r="R131" s="221"/>
      <c r="T131" s="222"/>
      <c r="U131" s="219"/>
      <c r="V131" s="219"/>
      <c r="W131" s="223">
        <f>W132+W147+W150+W153+W161+W178+W184</f>
        <v>0</v>
      </c>
      <c r="X131" s="219"/>
      <c r="Y131" s="223">
        <f>Y132+Y147+Y150+Y153+Y161+Y178+Y184</f>
        <v>18.278105999999998</v>
      </c>
      <c r="Z131" s="219"/>
      <c r="AA131" s="224">
        <f>AA132+AA147+AA150+AA153+AA161+AA178+AA184</f>
        <v>28.60768</v>
      </c>
      <c r="AR131" s="225" t="s">
        <v>25</v>
      </c>
      <c r="AT131" s="226" t="s">
        <v>84</v>
      </c>
      <c r="AU131" s="226" t="s">
        <v>85</v>
      </c>
      <c r="AY131" s="225" t="s">
        <v>183</v>
      </c>
      <c r="BK131" s="227">
        <f>BK132+BK147+BK150+BK153+BK161+BK178+BK184</f>
        <v>0</v>
      </c>
    </row>
    <row r="132" spans="2:63" s="10" customFormat="1" ht="19.9" customHeight="1">
      <c r="B132" s="218"/>
      <c r="C132" s="219"/>
      <c r="D132" s="228" t="s">
        <v>685</v>
      </c>
      <c r="E132" s="228"/>
      <c r="F132" s="228"/>
      <c r="G132" s="228"/>
      <c r="H132" s="228"/>
      <c r="I132" s="228"/>
      <c r="J132" s="228"/>
      <c r="K132" s="228"/>
      <c r="L132" s="228"/>
      <c r="M132" s="228"/>
      <c r="N132" s="229">
        <f>BK132</f>
        <v>0</v>
      </c>
      <c r="O132" s="230"/>
      <c r="P132" s="230"/>
      <c r="Q132" s="230"/>
      <c r="R132" s="221"/>
      <c r="T132" s="222"/>
      <c r="U132" s="219"/>
      <c r="V132" s="219"/>
      <c r="W132" s="223">
        <f>SUM(W133:W146)</f>
        <v>0</v>
      </c>
      <c r="X132" s="219"/>
      <c r="Y132" s="223">
        <f>SUM(Y133:Y146)</f>
        <v>11.68</v>
      </c>
      <c r="Z132" s="219"/>
      <c r="AA132" s="224">
        <f>SUM(AA133:AA146)</f>
        <v>28.599999999999998</v>
      </c>
      <c r="AR132" s="225" t="s">
        <v>25</v>
      </c>
      <c r="AT132" s="226" t="s">
        <v>84</v>
      </c>
      <c r="AU132" s="226" t="s">
        <v>25</v>
      </c>
      <c r="AY132" s="225" t="s">
        <v>183</v>
      </c>
      <c r="BK132" s="227">
        <f>SUM(BK133:BK146)</f>
        <v>0</v>
      </c>
    </row>
    <row r="133" spans="2:65" s="1" customFormat="1" ht="25.5" customHeight="1">
      <c r="B133" s="49"/>
      <c r="C133" s="231" t="s">
        <v>25</v>
      </c>
      <c r="D133" s="231" t="s">
        <v>184</v>
      </c>
      <c r="E133" s="232" t="s">
        <v>1352</v>
      </c>
      <c r="F133" s="233" t="s">
        <v>1353</v>
      </c>
      <c r="G133" s="233"/>
      <c r="H133" s="233"/>
      <c r="I133" s="233"/>
      <c r="J133" s="234" t="s">
        <v>194</v>
      </c>
      <c r="K133" s="235">
        <v>52</v>
      </c>
      <c r="L133" s="236">
        <v>0</v>
      </c>
      <c r="M133" s="237"/>
      <c r="N133" s="238">
        <f>ROUND(L133*K133,2)</f>
        <v>0</v>
      </c>
      <c r="O133" s="238"/>
      <c r="P133" s="238"/>
      <c r="Q133" s="238"/>
      <c r="R133" s="51"/>
      <c r="T133" s="239" t="s">
        <v>23</v>
      </c>
      <c r="U133" s="59" t="s">
        <v>50</v>
      </c>
      <c r="V133" s="50"/>
      <c r="W133" s="240">
        <f>V133*K133</f>
        <v>0</v>
      </c>
      <c r="X133" s="240">
        <v>0</v>
      </c>
      <c r="Y133" s="240">
        <f>X133*K133</f>
        <v>0</v>
      </c>
      <c r="Z133" s="240">
        <v>0.26</v>
      </c>
      <c r="AA133" s="241">
        <f>Z133*K133</f>
        <v>13.52</v>
      </c>
      <c r="AR133" s="25" t="s">
        <v>188</v>
      </c>
      <c r="AT133" s="25" t="s">
        <v>184</v>
      </c>
      <c r="AU133" s="25" t="s">
        <v>95</v>
      </c>
      <c r="AY133" s="25" t="s">
        <v>183</v>
      </c>
      <c r="BE133" s="156">
        <f>IF(U133="základní",N133,0)</f>
        <v>0</v>
      </c>
      <c r="BF133" s="156">
        <f>IF(U133="snížená",N133,0)</f>
        <v>0</v>
      </c>
      <c r="BG133" s="156">
        <f>IF(U133="zákl. přenesená",N133,0)</f>
        <v>0</v>
      </c>
      <c r="BH133" s="156">
        <f>IF(U133="sníž. přenesená",N133,0)</f>
        <v>0</v>
      </c>
      <c r="BI133" s="156">
        <f>IF(U133="nulová",N133,0)</f>
        <v>0</v>
      </c>
      <c r="BJ133" s="25" t="s">
        <v>25</v>
      </c>
      <c r="BK133" s="156">
        <f>ROUND(L133*K133,2)</f>
        <v>0</v>
      </c>
      <c r="BL133" s="25" t="s">
        <v>188</v>
      </c>
      <c r="BM133" s="25" t="s">
        <v>1354</v>
      </c>
    </row>
    <row r="134" spans="2:51" s="11" customFormat="1" ht="16.5" customHeight="1">
      <c r="B134" s="242"/>
      <c r="C134" s="243"/>
      <c r="D134" s="243"/>
      <c r="E134" s="244" t="s">
        <v>23</v>
      </c>
      <c r="F134" s="245" t="s">
        <v>1355</v>
      </c>
      <c r="G134" s="246"/>
      <c r="H134" s="246"/>
      <c r="I134" s="246"/>
      <c r="J134" s="243"/>
      <c r="K134" s="247">
        <v>52</v>
      </c>
      <c r="L134" s="243"/>
      <c r="M134" s="243"/>
      <c r="N134" s="243"/>
      <c r="O134" s="243"/>
      <c r="P134" s="243"/>
      <c r="Q134" s="243"/>
      <c r="R134" s="248"/>
      <c r="T134" s="249"/>
      <c r="U134" s="243"/>
      <c r="V134" s="243"/>
      <c r="W134" s="243"/>
      <c r="X134" s="243"/>
      <c r="Y134" s="243"/>
      <c r="Z134" s="243"/>
      <c r="AA134" s="250"/>
      <c r="AT134" s="251" t="s">
        <v>191</v>
      </c>
      <c r="AU134" s="251" t="s">
        <v>95</v>
      </c>
      <c r="AV134" s="11" t="s">
        <v>95</v>
      </c>
      <c r="AW134" s="11" t="s">
        <v>41</v>
      </c>
      <c r="AX134" s="11" t="s">
        <v>25</v>
      </c>
      <c r="AY134" s="251" t="s">
        <v>183</v>
      </c>
    </row>
    <row r="135" spans="2:65" s="1" customFormat="1" ht="25.5" customHeight="1">
      <c r="B135" s="49"/>
      <c r="C135" s="231" t="s">
        <v>95</v>
      </c>
      <c r="D135" s="231" t="s">
        <v>184</v>
      </c>
      <c r="E135" s="232" t="s">
        <v>1356</v>
      </c>
      <c r="F135" s="233" t="s">
        <v>1357</v>
      </c>
      <c r="G135" s="233"/>
      <c r="H135" s="233"/>
      <c r="I135" s="233"/>
      <c r="J135" s="234" t="s">
        <v>194</v>
      </c>
      <c r="K135" s="235">
        <v>52</v>
      </c>
      <c r="L135" s="236">
        <v>0</v>
      </c>
      <c r="M135" s="237"/>
      <c r="N135" s="238">
        <f>ROUND(L135*K135,2)</f>
        <v>0</v>
      </c>
      <c r="O135" s="238"/>
      <c r="P135" s="238"/>
      <c r="Q135" s="238"/>
      <c r="R135" s="51"/>
      <c r="T135" s="239" t="s">
        <v>23</v>
      </c>
      <c r="U135" s="59" t="s">
        <v>50</v>
      </c>
      <c r="V135" s="50"/>
      <c r="W135" s="240">
        <f>V135*K135</f>
        <v>0</v>
      </c>
      <c r="X135" s="240">
        <v>0</v>
      </c>
      <c r="Y135" s="240">
        <f>X135*K135</f>
        <v>0</v>
      </c>
      <c r="Z135" s="240">
        <v>0.29</v>
      </c>
      <c r="AA135" s="241">
        <f>Z135*K135</f>
        <v>15.079999999999998</v>
      </c>
      <c r="AR135" s="25" t="s">
        <v>188</v>
      </c>
      <c r="AT135" s="25" t="s">
        <v>184</v>
      </c>
      <c r="AU135" s="25" t="s">
        <v>95</v>
      </c>
      <c r="AY135" s="25" t="s">
        <v>183</v>
      </c>
      <c r="BE135" s="156">
        <f>IF(U135="základní",N135,0)</f>
        <v>0</v>
      </c>
      <c r="BF135" s="156">
        <f>IF(U135="snížená",N135,0)</f>
        <v>0</v>
      </c>
      <c r="BG135" s="156">
        <f>IF(U135="zákl. přenesená",N135,0)</f>
        <v>0</v>
      </c>
      <c r="BH135" s="156">
        <f>IF(U135="sníž. přenesená",N135,0)</f>
        <v>0</v>
      </c>
      <c r="BI135" s="156">
        <f>IF(U135="nulová",N135,0)</f>
        <v>0</v>
      </c>
      <c r="BJ135" s="25" t="s">
        <v>25</v>
      </c>
      <c r="BK135" s="156">
        <f>ROUND(L135*K135,2)</f>
        <v>0</v>
      </c>
      <c r="BL135" s="25" t="s">
        <v>188</v>
      </c>
      <c r="BM135" s="25" t="s">
        <v>1358</v>
      </c>
    </row>
    <row r="136" spans="2:51" s="11" customFormat="1" ht="16.5" customHeight="1">
      <c r="B136" s="242"/>
      <c r="C136" s="243"/>
      <c r="D136" s="243"/>
      <c r="E136" s="244" t="s">
        <v>23</v>
      </c>
      <c r="F136" s="245" t="s">
        <v>1355</v>
      </c>
      <c r="G136" s="246"/>
      <c r="H136" s="246"/>
      <c r="I136" s="246"/>
      <c r="J136" s="243"/>
      <c r="K136" s="247">
        <v>52</v>
      </c>
      <c r="L136" s="243"/>
      <c r="M136" s="243"/>
      <c r="N136" s="243"/>
      <c r="O136" s="243"/>
      <c r="P136" s="243"/>
      <c r="Q136" s="243"/>
      <c r="R136" s="248"/>
      <c r="T136" s="249"/>
      <c r="U136" s="243"/>
      <c r="V136" s="243"/>
      <c r="W136" s="243"/>
      <c r="X136" s="243"/>
      <c r="Y136" s="243"/>
      <c r="Z136" s="243"/>
      <c r="AA136" s="250"/>
      <c r="AT136" s="251" t="s">
        <v>191</v>
      </c>
      <c r="AU136" s="251" t="s">
        <v>95</v>
      </c>
      <c r="AV136" s="11" t="s">
        <v>95</v>
      </c>
      <c r="AW136" s="11" t="s">
        <v>41</v>
      </c>
      <c r="AX136" s="11" t="s">
        <v>25</v>
      </c>
      <c r="AY136" s="251" t="s">
        <v>183</v>
      </c>
    </row>
    <row r="137" spans="2:65" s="1" customFormat="1" ht="38.25" customHeight="1">
      <c r="B137" s="49"/>
      <c r="C137" s="231" t="s">
        <v>102</v>
      </c>
      <c r="D137" s="231" t="s">
        <v>184</v>
      </c>
      <c r="E137" s="232" t="s">
        <v>1359</v>
      </c>
      <c r="F137" s="233" t="s">
        <v>1360</v>
      </c>
      <c r="G137" s="233"/>
      <c r="H137" s="233"/>
      <c r="I137" s="233"/>
      <c r="J137" s="234" t="s">
        <v>187</v>
      </c>
      <c r="K137" s="235">
        <v>83.04</v>
      </c>
      <c r="L137" s="236">
        <v>0</v>
      </c>
      <c r="M137" s="237"/>
      <c r="N137" s="238">
        <f>ROUND(L137*K137,2)</f>
        <v>0</v>
      </c>
      <c r="O137" s="238"/>
      <c r="P137" s="238"/>
      <c r="Q137" s="238"/>
      <c r="R137" s="51"/>
      <c r="T137" s="239" t="s">
        <v>23</v>
      </c>
      <c r="U137" s="59" t="s">
        <v>50</v>
      </c>
      <c r="V137" s="50"/>
      <c r="W137" s="240">
        <f>V137*K137</f>
        <v>0</v>
      </c>
      <c r="X137" s="240">
        <v>0</v>
      </c>
      <c r="Y137" s="240">
        <f>X137*K137</f>
        <v>0</v>
      </c>
      <c r="Z137" s="240">
        <v>0</v>
      </c>
      <c r="AA137" s="241">
        <f>Z137*K137</f>
        <v>0</v>
      </c>
      <c r="AR137" s="25" t="s">
        <v>188</v>
      </c>
      <c r="AT137" s="25" t="s">
        <v>184</v>
      </c>
      <c r="AU137" s="25" t="s">
        <v>95</v>
      </c>
      <c r="AY137" s="25" t="s">
        <v>183</v>
      </c>
      <c r="BE137" s="156">
        <f>IF(U137="základní",N137,0)</f>
        <v>0</v>
      </c>
      <c r="BF137" s="156">
        <f>IF(U137="snížená",N137,0)</f>
        <v>0</v>
      </c>
      <c r="BG137" s="156">
        <f>IF(U137="zákl. přenesená",N137,0)</f>
        <v>0</v>
      </c>
      <c r="BH137" s="156">
        <f>IF(U137="sníž. přenesená",N137,0)</f>
        <v>0</v>
      </c>
      <c r="BI137" s="156">
        <f>IF(U137="nulová",N137,0)</f>
        <v>0</v>
      </c>
      <c r="BJ137" s="25" t="s">
        <v>25</v>
      </c>
      <c r="BK137" s="156">
        <f>ROUND(L137*K137,2)</f>
        <v>0</v>
      </c>
      <c r="BL137" s="25" t="s">
        <v>188</v>
      </c>
      <c r="BM137" s="25" t="s">
        <v>1361</v>
      </c>
    </row>
    <row r="138" spans="2:51" s="11" customFormat="1" ht="16.5" customHeight="1">
      <c r="B138" s="242"/>
      <c r="C138" s="243"/>
      <c r="D138" s="243"/>
      <c r="E138" s="244" t="s">
        <v>23</v>
      </c>
      <c r="F138" s="245" t="s">
        <v>1362</v>
      </c>
      <c r="G138" s="246"/>
      <c r="H138" s="246"/>
      <c r="I138" s="246"/>
      <c r="J138" s="243"/>
      <c r="K138" s="247">
        <v>10.24</v>
      </c>
      <c r="L138" s="243"/>
      <c r="M138" s="243"/>
      <c r="N138" s="243"/>
      <c r="O138" s="243"/>
      <c r="P138" s="243"/>
      <c r="Q138" s="243"/>
      <c r="R138" s="248"/>
      <c r="T138" s="249"/>
      <c r="U138" s="243"/>
      <c r="V138" s="243"/>
      <c r="W138" s="243"/>
      <c r="X138" s="243"/>
      <c r="Y138" s="243"/>
      <c r="Z138" s="243"/>
      <c r="AA138" s="250"/>
      <c r="AT138" s="251" t="s">
        <v>191</v>
      </c>
      <c r="AU138" s="251" t="s">
        <v>95</v>
      </c>
      <c r="AV138" s="11" t="s">
        <v>95</v>
      </c>
      <c r="AW138" s="11" t="s">
        <v>41</v>
      </c>
      <c r="AX138" s="11" t="s">
        <v>85</v>
      </c>
      <c r="AY138" s="251" t="s">
        <v>183</v>
      </c>
    </row>
    <row r="139" spans="2:51" s="11" customFormat="1" ht="16.5" customHeight="1">
      <c r="B139" s="242"/>
      <c r="C139" s="243"/>
      <c r="D139" s="243"/>
      <c r="E139" s="244" t="s">
        <v>23</v>
      </c>
      <c r="F139" s="261" t="s">
        <v>1363</v>
      </c>
      <c r="G139" s="243"/>
      <c r="H139" s="243"/>
      <c r="I139" s="243"/>
      <c r="J139" s="243"/>
      <c r="K139" s="247">
        <v>72.8</v>
      </c>
      <c r="L139" s="243"/>
      <c r="M139" s="243"/>
      <c r="N139" s="243"/>
      <c r="O139" s="243"/>
      <c r="P139" s="243"/>
      <c r="Q139" s="243"/>
      <c r="R139" s="248"/>
      <c r="T139" s="249"/>
      <c r="U139" s="243"/>
      <c r="V139" s="243"/>
      <c r="W139" s="243"/>
      <c r="X139" s="243"/>
      <c r="Y139" s="243"/>
      <c r="Z139" s="243"/>
      <c r="AA139" s="250"/>
      <c r="AT139" s="251" t="s">
        <v>191</v>
      </c>
      <c r="AU139" s="251" t="s">
        <v>95</v>
      </c>
      <c r="AV139" s="11" t="s">
        <v>95</v>
      </c>
      <c r="AW139" s="11" t="s">
        <v>41</v>
      </c>
      <c r="AX139" s="11" t="s">
        <v>85</v>
      </c>
      <c r="AY139" s="251" t="s">
        <v>183</v>
      </c>
    </row>
    <row r="140" spans="2:51" s="13" customFormat="1" ht="16.5" customHeight="1">
      <c r="B140" s="262"/>
      <c r="C140" s="263"/>
      <c r="D140" s="263"/>
      <c r="E140" s="264" t="s">
        <v>23</v>
      </c>
      <c r="F140" s="265" t="s">
        <v>218</v>
      </c>
      <c r="G140" s="263"/>
      <c r="H140" s="263"/>
      <c r="I140" s="263"/>
      <c r="J140" s="263"/>
      <c r="K140" s="266">
        <v>83.04</v>
      </c>
      <c r="L140" s="263"/>
      <c r="M140" s="263"/>
      <c r="N140" s="263"/>
      <c r="O140" s="263"/>
      <c r="P140" s="263"/>
      <c r="Q140" s="263"/>
      <c r="R140" s="267"/>
      <c r="T140" s="268"/>
      <c r="U140" s="263"/>
      <c r="V140" s="263"/>
      <c r="W140" s="263"/>
      <c r="X140" s="263"/>
      <c r="Y140" s="263"/>
      <c r="Z140" s="263"/>
      <c r="AA140" s="269"/>
      <c r="AT140" s="270" t="s">
        <v>191</v>
      </c>
      <c r="AU140" s="270" t="s">
        <v>95</v>
      </c>
      <c r="AV140" s="13" t="s">
        <v>188</v>
      </c>
      <c r="AW140" s="13" t="s">
        <v>41</v>
      </c>
      <c r="AX140" s="13" t="s">
        <v>25</v>
      </c>
      <c r="AY140" s="270" t="s">
        <v>183</v>
      </c>
    </row>
    <row r="141" spans="2:65" s="1" customFormat="1" ht="38.25" customHeight="1">
      <c r="B141" s="49"/>
      <c r="C141" s="231" t="s">
        <v>188</v>
      </c>
      <c r="D141" s="231" t="s">
        <v>184</v>
      </c>
      <c r="E141" s="232" t="s">
        <v>1364</v>
      </c>
      <c r="F141" s="233" t="s">
        <v>1365</v>
      </c>
      <c r="G141" s="233"/>
      <c r="H141" s="233"/>
      <c r="I141" s="233"/>
      <c r="J141" s="234" t="s">
        <v>187</v>
      </c>
      <c r="K141" s="235">
        <v>83.04</v>
      </c>
      <c r="L141" s="236">
        <v>0</v>
      </c>
      <c r="M141" s="237"/>
      <c r="N141" s="238">
        <f>ROUND(L141*K141,2)</f>
        <v>0</v>
      </c>
      <c r="O141" s="238"/>
      <c r="P141" s="238"/>
      <c r="Q141" s="238"/>
      <c r="R141" s="51"/>
      <c r="T141" s="239" t="s">
        <v>23</v>
      </c>
      <c r="U141" s="59" t="s">
        <v>50</v>
      </c>
      <c r="V141" s="50"/>
      <c r="W141" s="240">
        <f>V141*K141</f>
        <v>0</v>
      </c>
      <c r="X141" s="240">
        <v>0</v>
      </c>
      <c r="Y141" s="240">
        <f>X141*K141</f>
        <v>0</v>
      </c>
      <c r="Z141" s="240">
        <v>0</v>
      </c>
      <c r="AA141" s="241">
        <f>Z141*K141</f>
        <v>0</v>
      </c>
      <c r="AR141" s="25" t="s">
        <v>188</v>
      </c>
      <c r="AT141" s="25" t="s">
        <v>184</v>
      </c>
      <c r="AU141" s="25" t="s">
        <v>95</v>
      </c>
      <c r="AY141" s="25" t="s">
        <v>183</v>
      </c>
      <c r="BE141" s="156">
        <f>IF(U141="základní",N141,0)</f>
        <v>0</v>
      </c>
      <c r="BF141" s="156">
        <f>IF(U141="snížená",N141,0)</f>
        <v>0</v>
      </c>
      <c r="BG141" s="156">
        <f>IF(U141="zákl. přenesená",N141,0)</f>
        <v>0</v>
      </c>
      <c r="BH141" s="156">
        <f>IF(U141="sníž. přenesená",N141,0)</f>
        <v>0</v>
      </c>
      <c r="BI141" s="156">
        <f>IF(U141="nulová",N141,0)</f>
        <v>0</v>
      </c>
      <c r="BJ141" s="25" t="s">
        <v>25</v>
      </c>
      <c r="BK141" s="156">
        <f>ROUND(L141*K141,2)</f>
        <v>0</v>
      </c>
      <c r="BL141" s="25" t="s">
        <v>188</v>
      </c>
      <c r="BM141" s="25" t="s">
        <v>1366</v>
      </c>
    </row>
    <row r="142" spans="2:65" s="1" customFormat="1" ht="25.5" customHeight="1">
      <c r="B142" s="49"/>
      <c r="C142" s="231" t="s">
        <v>206</v>
      </c>
      <c r="D142" s="231" t="s">
        <v>184</v>
      </c>
      <c r="E142" s="232" t="s">
        <v>705</v>
      </c>
      <c r="F142" s="233" t="s">
        <v>706</v>
      </c>
      <c r="G142" s="233"/>
      <c r="H142" s="233"/>
      <c r="I142" s="233"/>
      <c r="J142" s="234" t="s">
        <v>187</v>
      </c>
      <c r="K142" s="235">
        <v>71.36</v>
      </c>
      <c r="L142" s="236">
        <v>0</v>
      </c>
      <c r="M142" s="237"/>
      <c r="N142" s="238">
        <f>ROUND(L142*K142,2)</f>
        <v>0</v>
      </c>
      <c r="O142" s="238"/>
      <c r="P142" s="238"/>
      <c r="Q142" s="238"/>
      <c r="R142" s="51"/>
      <c r="T142" s="239" t="s">
        <v>23</v>
      </c>
      <c r="U142" s="59" t="s">
        <v>50</v>
      </c>
      <c r="V142" s="50"/>
      <c r="W142" s="240">
        <f>V142*K142</f>
        <v>0</v>
      </c>
      <c r="X142" s="240">
        <v>0</v>
      </c>
      <c r="Y142" s="240">
        <f>X142*K142</f>
        <v>0</v>
      </c>
      <c r="Z142" s="240">
        <v>0</v>
      </c>
      <c r="AA142" s="241">
        <f>Z142*K142</f>
        <v>0</v>
      </c>
      <c r="AR142" s="25" t="s">
        <v>188</v>
      </c>
      <c r="AT142" s="25" t="s">
        <v>184</v>
      </c>
      <c r="AU142" s="25" t="s">
        <v>95</v>
      </c>
      <c r="AY142" s="25" t="s">
        <v>183</v>
      </c>
      <c r="BE142" s="156">
        <f>IF(U142="základní",N142,0)</f>
        <v>0</v>
      </c>
      <c r="BF142" s="156">
        <f>IF(U142="snížená",N142,0)</f>
        <v>0</v>
      </c>
      <c r="BG142" s="156">
        <f>IF(U142="zákl. přenesená",N142,0)</f>
        <v>0</v>
      </c>
      <c r="BH142" s="156">
        <f>IF(U142="sníž. přenesená",N142,0)</f>
        <v>0</v>
      </c>
      <c r="BI142" s="156">
        <f>IF(U142="nulová",N142,0)</f>
        <v>0</v>
      </c>
      <c r="BJ142" s="25" t="s">
        <v>25</v>
      </c>
      <c r="BK142" s="156">
        <f>ROUND(L142*K142,2)</f>
        <v>0</v>
      </c>
      <c r="BL142" s="25" t="s">
        <v>188</v>
      </c>
      <c r="BM142" s="25" t="s">
        <v>1367</v>
      </c>
    </row>
    <row r="143" spans="2:51" s="11" customFormat="1" ht="16.5" customHeight="1">
      <c r="B143" s="242"/>
      <c r="C143" s="243"/>
      <c r="D143" s="243"/>
      <c r="E143" s="244" t="s">
        <v>23</v>
      </c>
      <c r="F143" s="245" t="s">
        <v>1368</v>
      </c>
      <c r="G143" s="246"/>
      <c r="H143" s="246"/>
      <c r="I143" s="246"/>
      <c r="J143" s="243"/>
      <c r="K143" s="247">
        <v>71.36</v>
      </c>
      <c r="L143" s="243"/>
      <c r="M143" s="243"/>
      <c r="N143" s="243"/>
      <c r="O143" s="243"/>
      <c r="P143" s="243"/>
      <c r="Q143" s="243"/>
      <c r="R143" s="248"/>
      <c r="T143" s="249"/>
      <c r="U143" s="243"/>
      <c r="V143" s="243"/>
      <c r="W143" s="243"/>
      <c r="X143" s="243"/>
      <c r="Y143" s="243"/>
      <c r="Z143" s="243"/>
      <c r="AA143" s="250"/>
      <c r="AT143" s="251" t="s">
        <v>191</v>
      </c>
      <c r="AU143" s="251" t="s">
        <v>95</v>
      </c>
      <c r="AV143" s="11" t="s">
        <v>95</v>
      </c>
      <c r="AW143" s="11" t="s">
        <v>41</v>
      </c>
      <c r="AX143" s="11" t="s">
        <v>25</v>
      </c>
      <c r="AY143" s="251" t="s">
        <v>183</v>
      </c>
    </row>
    <row r="144" spans="2:65" s="1" customFormat="1" ht="25.5" customHeight="1">
      <c r="B144" s="49"/>
      <c r="C144" s="231" t="s">
        <v>212</v>
      </c>
      <c r="D144" s="231" t="s">
        <v>184</v>
      </c>
      <c r="E144" s="232" t="s">
        <v>709</v>
      </c>
      <c r="F144" s="233" t="s">
        <v>710</v>
      </c>
      <c r="G144" s="233"/>
      <c r="H144" s="233"/>
      <c r="I144" s="233"/>
      <c r="J144" s="234" t="s">
        <v>187</v>
      </c>
      <c r="K144" s="235">
        <v>5.84</v>
      </c>
      <c r="L144" s="236">
        <v>0</v>
      </c>
      <c r="M144" s="237"/>
      <c r="N144" s="238">
        <f>ROUND(L144*K144,2)</f>
        <v>0</v>
      </c>
      <c r="O144" s="238"/>
      <c r="P144" s="238"/>
      <c r="Q144" s="238"/>
      <c r="R144" s="51"/>
      <c r="T144" s="239" t="s">
        <v>23</v>
      </c>
      <c r="U144" s="59" t="s">
        <v>50</v>
      </c>
      <c r="V144" s="50"/>
      <c r="W144" s="240">
        <f>V144*K144</f>
        <v>0</v>
      </c>
      <c r="X144" s="240">
        <v>0</v>
      </c>
      <c r="Y144" s="240">
        <f>X144*K144</f>
        <v>0</v>
      </c>
      <c r="Z144" s="240">
        <v>0</v>
      </c>
      <c r="AA144" s="241">
        <f>Z144*K144</f>
        <v>0</v>
      </c>
      <c r="AR144" s="25" t="s">
        <v>188</v>
      </c>
      <c r="AT144" s="25" t="s">
        <v>184</v>
      </c>
      <c r="AU144" s="25" t="s">
        <v>95</v>
      </c>
      <c r="AY144" s="25" t="s">
        <v>183</v>
      </c>
      <c r="BE144" s="156">
        <f>IF(U144="základní",N144,0)</f>
        <v>0</v>
      </c>
      <c r="BF144" s="156">
        <f>IF(U144="snížená",N144,0)</f>
        <v>0</v>
      </c>
      <c r="BG144" s="156">
        <f>IF(U144="zákl. přenesená",N144,0)</f>
        <v>0</v>
      </c>
      <c r="BH144" s="156">
        <f>IF(U144="sníž. přenesená",N144,0)</f>
        <v>0</v>
      </c>
      <c r="BI144" s="156">
        <f>IF(U144="nulová",N144,0)</f>
        <v>0</v>
      </c>
      <c r="BJ144" s="25" t="s">
        <v>25</v>
      </c>
      <c r="BK144" s="156">
        <f>ROUND(L144*K144,2)</f>
        <v>0</v>
      </c>
      <c r="BL144" s="25" t="s">
        <v>188</v>
      </c>
      <c r="BM144" s="25" t="s">
        <v>1369</v>
      </c>
    </row>
    <row r="145" spans="2:51" s="11" customFormat="1" ht="16.5" customHeight="1">
      <c r="B145" s="242"/>
      <c r="C145" s="243"/>
      <c r="D145" s="243"/>
      <c r="E145" s="244" t="s">
        <v>23</v>
      </c>
      <c r="F145" s="245" t="s">
        <v>1370</v>
      </c>
      <c r="G145" s="246"/>
      <c r="H145" s="246"/>
      <c r="I145" s="246"/>
      <c r="J145" s="243"/>
      <c r="K145" s="247">
        <v>5.84</v>
      </c>
      <c r="L145" s="243"/>
      <c r="M145" s="243"/>
      <c r="N145" s="243"/>
      <c r="O145" s="243"/>
      <c r="P145" s="243"/>
      <c r="Q145" s="243"/>
      <c r="R145" s="248"/>
      <c r="T145" s="249"/>
      <c r="U145" s="243"/>
      <c r="V145" s="243"/>
      <c r="W145" s="243"/>
      <c r="X145" s="243"/>
      <c r="Y145" s="243"/>
      <c r="Z145" s="243"/>
      <c r="AA145" s="250"/>
      <c r="AT145" s="251" t="s">
        <v>191</v>
      </c>
      <c r="AU145" s="251" t="s">
        <v>95</v>
      </c>
      <c r="AV145" s="11" t="s">
        <v>95</v>
      </c>
      <c r="AW145" s="11" t="s">
        <v>41</v>
      </c>
      <c r="AX145" s="11" t="s">
        <v>25</v>
      </c>
      <c r="AY145" s="251" t="s">
        <v>183</v>
      </c>
    </row>
    <row r="146" spans="2:65" s="1" customFormat="1" ht="25.5" customHeight="1">
      <c r="B146" s="49"/>
      <c r="C146" s="276" t="s">
        <v>219</v>
      </c>
      <c r="D146" s="276" t="s">
        <v>292</v>
      </c>
      <c r="E146" s="277" t="s">
        <v>1371</v>
      </c>
      <c r="F146" s="278" t="s">
        <v>1372</v>
      </c>
      <c r="G146" s="278"/>
      <c r="H146" s="278"/>
      <c r="I146" s="278"/>
      <c r="J146" s="279" t="s">
        <v>202</v>
      </c>
      <c r="K146" s="280">
        <v>11.68</v>
      </c>
      <c r="L146" s="281">
        <v>0</v>
      </c>
      <c r="M146" s="282"/>
      <c r="N146" s="283">
        <f>ROUND(L146*K146,2)</f>
        <v>0</v>
      </c>
      <c r="O146" s="238"/>
      <c r="P146" s="238"/>
      <c r="Q146" s="238"/>
      <c r="R146" s="51"/>
      <c r="T146" s="239" t="s">
        <v>23</v>
      </c>
      <c r="U146" s="59" t="s">
        <v>50</v>
      </c>
      <c r="V146" s="50"/>
      <c r="W146" s="240">
        <f>V146*K146</f>
        <v>0</v>
      </c>
      <c r="X146" s="240">
        <v>1</v>
      </c>
      <c r="Y146" s="240">
        <f>X146*K146</f>
        <v>11.68</v>
      </c>
      <c r="Z146" s="240">
        <v>0</v>
      </c>
      <c r="AA146" s="241">
        <f>Z146*K146</f>
        <v>0</v>
      </c>
      <c r="AR146" s="25" t="s">
        <v>224</v>
      </c>
      <c r="AT146" s="25" t="s">
        <v>292</v>
      </c>
      <c r="AU146" s="25" t="s">
        <v>95</v>
      </c>
      <c r="AY146" s="25" t="s">
        <v>183</v>
      </c>
      <c r="BE146" s="156">
        <f>IF(U146="základní",N146,0)</f>
        <v>0</v>
      </c>
      <c r="BF146" s="156">
        <f>IF(U146="snížená",N146,0)</f>
        <v>0</v>
      </c>
      <c r="BG146" s="156">
        <f>IF(U146="zákl. přenesená",N146,0)</f>
        <v>0</v>
      </c>
      <c r="BH146" s="156">
        <f>IF(U146="sníž. přenesená",N146,0)</f>
        <v>0</v>
      </c>
      <c r="BI146" s="156">
        <f>IF(U146="nulová",N146,0)</f>
        <v>0</v>
      </c>
      <c r="BJ146" s="25" t="s">
        <v>25</v>
      </c>
      <c r="BK146" s="156">
        <f>ROUND(L146*K146,2)</f>
        <v>0</v>
      </c>
      <c r="BL146" s="25" t="s">
        <v>188</v>
      </c>
      <c r="BM146" s="25" t="s">
        <v>1373</v>
      </c>
    </row>
    <row r="147" spans="2:63" s="10" customFormat="1" ht="29.85" customHeight="1">
      <c r="B147" s="218"/>
      <c r="C147" s="219"/>
      <c r="D147" s="228" t="s">
        <v>686</v>
      </c>
      <c r="E147" s="228"/>
      <c r="F147" s="228"/>
      <c r="G147" s="228"/>
      <c r="H147" s="228"/>
      <c r="I147" s="228"/>
      <c r="J147" s="228"/>
      <c r="K147" s="228"/>
      <c r="L147" s="228"/>
      <c r="M147" s="228"/>
      <c r="N147" s="271">
        <f>BK147</f>
        <v>0</v>
      </c>
      <c r="O147" s="272"/>
      <c r="P147" s="272"/>
      <c r="Q147" s="272"/>
      <c r="R147" s="221"/>
      <c r="T147" s="222"/>
      <c r="U147" s="219"/>
      <c r="V147" s="219"/>
      <c r="W147" s="223">
        <f>SUM(W148:W149)</f>
        <v>0</v>
      </c>
      <c r="X147" s="219"/>
      <c r="Y147" s="223">
        <f>SUM(Y148:Y149)</f>
        <v>0</v>
      </c>
      <c r="Z147" s="219"/>
      <c r="AA147" s="224">
        <f>SUM(AA148:AA149)</f>
        <v>0</v>
      </c>
      <c r="AR147" s="225" t="s">
        <v>25</v>
      </c>
      <c r="AT147" s="226" t="s">
        <v>84</v>
      </c>
      <c r="AU147" s="226" t="s">
        <v>25</v>
      </c>
      <c r="AY147" s="225" t="s">
        <v>183</v>
      </c>
      <c r="BK147" s="227">
        <f>SUM(BK148:BK149)</f>
        <v>0</v>
      </c>
    </row>
    <row r="148" spans="2:65" s="1" customFormat="1" ht="38.25" customHeight="1">
      <c r="B148" s="49"/>
      <c r="C148" s="231" t="s">
        <v>224</v>
      </c>
      <c r="D148" s="231" t="s">
        <v>184</v>
      </c>
      <c r="E148" s="232" t="s">
        <v>1374</v>
      </c>
      <c r="F148" s="233" t="s">
        <v>1375</v>
      </c>
      <c r="G148" s="233"/>
      <c r="H148" s="233"/>
      <c r="I148" s="233"/>
      <c r="J148" s="234" t="s">
        <v>194</v>
      </c>
      <c r="K148" s="235">
        <v>58.4</v>
      </c>
      <c r="L148" s="236">
        <v>0</v>
      </c>
      <c r="M148" s="237"/>
      <c r="N148" s="238">
        <f>ROUND(L148*K148,2)</f>
        <v>0</v>
      </c>
      <c r="O148" s="238"/>
      <c r="P148" s="238"/>
      <c r="Q148" s="238"/>
      <c r="R148" s="51"/>
      <c r="T148" s="239" t="s">
        <v>23</v>
      </c>
      <c r="U148" s="59" t="s">
        <v>50</v>
      </c>
      <c r="V148" s="50"/>
      <c r="W148" s="240">
        <f>V148*K148</f>
        <v>0</v>
      </c>
      <c r="X148" s="240">
        <v>0</v>
      </c>
      <c r="Y148" s="240">
        <f>X148*K148</f>
        <v>0</v>
      </c>
      <c r="Z148" s="240">
        <v>0</v>
      </c>
      <c r="AA148" s="241">
        <f>Z148*K148</f>
        <v>0</v>
      </c>
      <c r="AR148" s="25" t="s">
        <v>188</v>
      </c>
      <c r="AT148" s="25" t="s">
        <v>184</v>
      </c>
      <c r="AU148" s="25" t="s">
        <v>95</v>
      </c>
      <c r="AY148" s="25" t="s">
        <v>183</v>
      </c>
      <c r="BE148" s="156">
        <f>IF(U148="základní",N148,0)</f>
        <v>0</v>
      </c>
      <c r="BF148" s="156">
        <f>IF(U148="snížená",N148,0)</f>
        <v>0</v>
      </c>
      <c r="BG148" s="156">
        <f>IF(U148="zákl. přenesená",N148,0)</f>
        <v>0</v>
      </c>
      <c r="BH148" s="156">
        <f>IF(U148="sníž. přenesená",N148,0)</f>
        <v>0</v>
      </c>
      <c r="BI148" s="156">
        <f>IF(U148="nulová",N148,0)</f>
        <v>0</v>
      </c>
      <c r="BJ148" s="25" t="s">
        <v>25</v>
      </c>
      <c r="BK148" s="156">
        <f>ROUND(L148*K148,2)</f>
        <v>0</v>
      </c>
      <c r="BL148" s="25" t="s">
        <v>188</v>
      </c>
      <c r="BM148" s="25" t="s">
        <v>1376</v>
      </c>
    </row>
    <row r="149" spans="2:51" s="11" customFormat="1" ht="16.5" customHeight="1">
      <c r="B149" s="242"/>
      <c r="C149" s="243"/>
      <c r="D149" s="243"/>
      <c r="E149" s="244" t="s">
        <v>23</v>
      </c>
      <c r="F149" s="245" t="s">
        <v>1377</v>
      </c>
      <c r="G149" s="246"/>
      <c r="H149" s="246"/>
      <c r="I149" s="246"/>
      <c r="J149" s="243"/>
      <c r="K149" s="247">
        <v>58.4</v>
      </c>
      <c r="L149" s="243"/>
      <c r="M149" s="243"/>
      <c r="N149" s="243"/>
      <c r="O149" s="243"/>
      <c r="P149" s="243"/>
      <c r="Q149" s="243"/>
      <c r="R149" s="248"/>
      <c r="T149" s="249"/>
      <c r="U149" s="243"/>
      <c r="V149" s="243"/>
      <c r="W149" s="243"/>
      <c r="X149" s="243"/>
      <c r="Y149" s="243"/>
      <c r="Z149" s="243"/>
      <c r="AA149" s="250"/>
      <c r="AT149" s="251" t="s">
        <v>191</v>
      </c>
      <c r="AU149" s="251" t="s">
        <v>95</v>
      </c>
      <c r="AV149" s="11" t="s">
        <v>95</v>
      </c>
      <c r="AW149" s="11" t="s">
        <v>41</v>
      </c>
      <c r="AX149" s="11" t="s">
        <v>25</v>
      </c>
      <c r="AY149" s="251" t="s">
        <v>183</v>
      </c>
    </row>
    <row r="150" spans="2:63" s="10" customFormat="1" ht="29.85" customHeight="1">
      <c r="B150" s="218"/>
      <c r="C150" s="219"/>
      <c r="D150" s="228" t="s">
        <v>148</v>
      </c>
      <c r="E150" s="228"/>
      <c r="F150" s="228"/>
      <c r="G150" s="228"/>
      <c r="H150" s="228"/>
      <c r="I150" s="228"/>
      <c r="J150" s="228"/>
      <c r="K150" s="228"/>
      <c r="L150" s="228"/>
      <c r="M150" s="228"/>
      <c r="N150" s="229">
        <f>BK150</f>
        <v>0</v>
      </c>
      <c r="O150" s="230"/>
      <c r="P150" s="230"/>
      <c r="Q150" s="230"/>
      <c r="R150" s="221"/>
      <c r="T150" s="222"/>
      <c r="U150" s="219"/>
      <c r="V150" s="219"/>
      <c r="W150" s="223">
        <f>SUM(W151:W152)</f>
        <v>0</v>
      </c>
      <c r="X150" s="219"/>
      <c r="Y150" s="223">
        <f>SUM(Y151:Y152)</f>
        <v>0</v>
      </c>
      <c r="Z150" s="219"/>
      <c r="AA150" s="224">
        <f>SUM(AA151:AA152)</f>
        <v>0</v>
      </c>
      <c r="AR150" s="225" t="s">
        <v>25</v>
      </c>
      <c r="AT150" s="226" t="s">
        <v>84</v>
      </c>
      <c r="AU150" s="226" t="s">
        <v>25</v>
      </c>
      <c r="AY150" s="225" t="s">
        <v>183</v>
      </c>
      <c r="BK150" s="227">
        <f>SUM(BK151:BK152)</f>
        <v>0</v>
      </c>
    </row>
    <row r="151" spans="2:65" s="1" customFormat="1" ht="25.5" customHeight="1">
      <c r="B151" s="49"/>
      <c r="C151" s="231" t="s">
        <v>228</v>
      </c>
      <c r="D151" s="231" t="s">
        <v>184</v>
      </c>
      <c r="E151" s="232" t="s">
        <v>1378</v>
      </c>
      <c r="F151" s="233" t="s">
        <v>1379</v>
      </c>
      <c r="G151" s="233"/>
      <c r="H151" s="233"/>
      <c r="I151" s="233"/>
      <c r="J151" s="234" t="s">
        <v>187</v>
      </c>
      <c r="K151" s="235">
        <v>5.84</v>
      </c>
      <c r="L151" s="236">
        <v>0</v>
      </c>
      <c r="M151" s="237"/>
      <c r="N151" s="238">
        <f>ROUND(L151*K151,2)</f>
        <v>0</v>
      </c>
      <c r="O151" s="238"/>
      <c r="P151" s="238"/>
      <c r="Q151" s="238"/>
      <c r="R151" s="51"/>
      <c r="T151" s="239" t="s">
        <v>23</v>
      </c>
      <c r="U151" s="59" t="s">
        <v>50</v>
      </c>
      <c r="V151" s="50"/>
      <c r="W151" s="240">
        <f>V151*K151</f>
        <v>0</v>
      </c>
      <c r="X151" s="240">
        <v>0</v>
      </c>
      <c r="Y151" s="240">
        <f>X151*K151</f>
        <v>0</v>
      </c>
      <c r="Z151" s="240">
        <v>0</v>
      </c>
      <c r="AA151" s="241">
        <f>Z151*K151</f>
        <v>0</v>
      </c>
      <c r="AR151" s="25" t="s">
        <v>188</v>
      </c>
      <c r="AT151" s="25" t="s">
        <v>184</v>
      </c>
      <c r="AU151" s="25" t="s">
        <v>95</v>
      </c>
      <c r="AY151" s="25" t="s">
        <v>183</v>
      </c>
      <c r="BE151" s="156">
        <f>IF(U151="základní",N151,0)</f>
        <v>0</v>
      </c>
      <c r="BF151" s="156">
        <f>IF(U151="snížená",N151,0)</f>
        <v>0</v>
      </c>
      <c r="BG151" s="156">
        <f>IF(U151="zákl. přenesená",N151,0)</f>
        <v>0</v>
      </c>
      <c r="BH151" s="156">
        <f>IF(U151="sníž. přenesená",N151,0)</f>
        <v>0</v>
      </c>
      <c r="BI151" s="156">
        <f>IF(U151="nulová",N151,0)</f>
        <v>0</v>
      </c>
      <c r="BJ151" s="25" t="s">
        <v>25</v>
      </c>
      <c r="BK151" s="156">
        <f>ROUND(L151*K151,2)</f>
        <v>0</v>
      </c>
      <c r="BL151" s="25" t="s">
        <v>188</v>
      </c>
      <c r="BM151" s="25" t="s">
        <v>1380</v>
      </c>
    </row>
    <row r="152" spans="2:51" s="11" customFormat="1" ht="16.5" customHeight="1">
      <c r="B152" s="242"/>
      <c r="C152" s="243"/>
      <c r="D152" s="243"/>
      <c r="E152" s="244" t="s">
        <v>23</v>
      </c>
      <c r="F152" s="245" t="s">
        <v>1370</v>
      </c>
      <c r="G152" s="246"/>
      <c r="H152" s="246"/>
      <c r="I152" s="246"/>
      <c r="J152" s="243"/>
      <c r="K152" s="247">
        <v>5.84</v>
      </c>
      <c r="L152" s="243"/>
      <c r="M152" s="243"/>
      <c r="N152" s="243"/>
      <c r="O152" s="243"/>
      <c r="P152" s="243"/>
      <c r="Q152" s="243"/>
      <c r="R152" s="248"/>
      <c r="T152" s="249"/>
      <c r="U152" s="243"/>
      <c r="V152" s="243"/>
      <c r="W152" s="243"/>
      <c r="X152" s="243"/>
      <c r="Y152" s="243"/>
      <c r="Z152" s="243"/>
      <c r="AA152" s="250"/>
      <c r="AT152" s="251" t="s">
        <v>191</v>
      </c>
      <c r="AU152" s="251" t="s">
        <v>95</v>
      </c>
      <c r="AV152" s="11" t="s">
        <v>95</v>
      </c>
      <c r="AW152" s="11" t="s">
        <v>41</v>
      </c>
      <c r="AX152" s="11" t="s">
        <v>25</v>
      </c>
      <c r="AY152" s="251" t="s">
        <v>183</v>
      </c>
    </row>
    <row r="153" spans="2:63" s="10" customFormat="1" ht="29.85" customHeight="1">
      <c r="B153" s="218"/>
      <c r="C153" s="219"/>
      <c r="D153" s="228" t="s">
        <v>688</v>
      </c>
      <c r="E153" s="228"/>
      <c r="F153" s="228"/>
      <c r="G153" s="228"/>
      <c r="H153" s="228"/>
      <c r="I153" s="228"/>
      <c r="J153" s="228"/>
      <c r="K153" s="228"/>
      <c r="L153" s="228"/>
      <c r="M153" s="228"/>
      <c r="N153" s="229">
        <f>BK153</f>
        <v>0</v>
      </c>
      <c r="O153" s="230"/>
      <c r="P153" s="230"/>
      <c r="Q153" s="230"/>
      <c r="R153" s="221"/>
      <c r="T153" s="222"/>
      <c r="U153" s="219"/>
      <c r="V153" s="219"/>
      <c r="W153" s="223">
        <f>SUM(W154:W160)</f>
        <v>0</v>
      </c>
      <c r="X153" s="219"/>
      <c r="Y153" s="223">
        <f>SUM(Y154:Y160)</f>
        <v>6.4246</v>
      </c>
      <c r="Z153" s="219"/>
      <c r="AA153" s="224">
        <f>SUM(AA154:AA160)</f>
        <v>0</v>
      </c>
      <c r="AR153" s="225" t="s">
        <v>25</v>
      </c>
      <c r="AT153" s="226" t="s">
        <v>84</v>
      </c>
      <c r="AU153" s="226" t="s">
        <v>25</v>
      </c>
      <c r="AY153" s="225" t="s">
        <v>183</v>
      </c>
      <c r="BK153" s="227">
        <f>SUM(BK154:BK160)</f>
        <v>0</v>
      </c>
    </row>
    <row r="154" spans="2:65" s="1" customFormat="1" ht="25.5" customHeight="1">
      <c r="B154" s="49"/>
      <c r="C154" s="231" t="s">
        <v>30</v>
      </c>
      <c r="D154" s="231" t="s">
        <v>184</v>
      </c>
      <c r="E154" s="232" t="s">
        <v>1381</v>
      </c>
      <c r="F154" s="233" t="s">
        <v>1382</v>
      </c>
      <c r="G154" s="233"/>
      <c r="H154" s="233"/>
      <c r="I154" s="233"/>
      <c r="J154" s="234" t="s">
        <v>194</v>
      </c>
      <c r="K154" s="235">
        <v>52</v>
      </c>
      <c r="L154" s="236">
        <v>0</v>
      </c>
      <c r="M154" s="237"/>
      <c r="N154" s="238">
        <f>ROUND(L154*K154,2)</f>
        <v>0</v>
      </c>
      <c r="O154" s="238"/>
      <c r="P154" s="238"/>
      <c r="Q154" s="238"/>
      <c r="R154" s="51"/>
      <c r="T154" s="239" t="s">
        <v>23</v>
      </c>
      <c r="U154" s="59" t="s">
        <v>50</v>
      </c>
      <c r="V154" s="50"/>
      <c r="W154" s="240">
        <f>V154*K154</f>
        <v>0</v>
      </c>
      <c r="X154" s="240">
        <v>0.08425</v>
      </c>
      <c r="Y154" s="240">
        <f>X154*K154</f>
        <v>4.381</v>
      </c>
      <c r="Z154" s="240">
        <v>0</v>
      </c>
      <c r="AA154" s="241">
        <f>Z154*K154</f>
        <v>0</v>
      </c>
      <c r="AR154" s="25" t="s">
        <v>188</v>
      </c>
      <c r="AT154" s="25" t="s">
        <v>184</v>
      </c>
      <c r="AU154" s="25" t="s">
        <v>95</v>
      </c>
      <c r="AY154" s="25" t="s">
        <v>183</v>
      </c>
      <c r="BE154" s="156">
        <f>IF(U154="základní",N154,0)</f>
        <v>0</v>
      </c>
      <c r="BF154" s="156">
        <f>IF(U154="snížená",N154,0)</f>
        <v>0</v>
      </c>
      <c r="BG154" s="156">
        <f>IF(U154="zákl. přenesená",N154,0)</f>
        <v>0</v>
      </c>
      <c r="BH154" s="156">
        <f>IF(U154="sníž. přenesená",N154,0)</f>
        <v>0</v>
      </c>
      <c r="BI154" s="156">
        <f>IF(U154="nulová",N154,0)</f>
        <v>0</v>
      </c>
      <c r="BJ154" s="25" t="s">
        <v>25</v>
      </c>
      <c r="BK154" s="156">
        <f>ROUND(L154*K154,2)</f>
        <v>0</v>
      </c>
      <c r="BL154" s="25" t="s">
        <v>188</v>
      </c>
      <c r="BM154" s="25" t="s">
        <v>1383</v>
      </c>
    </row>
    <row r="155" spans="2:51" s="12" customFormat="1" ht="16.5" customHeight="1">
      <c r="B155" s="252"/>
      <c r="C155" s="253"/>
      <c r="D155" s="253"/>
      <c r="E155" s="254" t="s">
        <v>23</v>
      </c>
      <c r="F155" s="255" t="s">
        <v>1384</v>
      </c>
      <c r="G155" s="256"/>
      <c r="H155" s="256"/>
      <c r="I155" s="256"/>
      <c r="J155" s="253"/>
      <c r="K155" s="254" t="s">
        <v>23</v>
      </c>
      <c r="L155" s="253"/>
      <c r="M155" s="253"/>
      <c r="N155" s="253"/>
      <c r="O155" s="253"/>
      <c r="P155" s="253"/>
      <c r="Q155" s="253"/>
      <c r="R155" s="257"/>
      <c r="T155" s="258"/>
      <c r="U155" s="253"/>
      <c r="V155" s="253"/>
      <c r="W155" s="253"/>
      <c r="X155" s="253"/>
      <c r="Y155" s="253"/>
      <c r="Z155" s="253"/>
      <c r="AA155" s="259"/>
      <c r="AT155" s="260" t="s">
        <v>191</v>
      </c>
      <c r="AU155" s="260" t="s">
        <v>95</v>
      </c>
      <c r="AV155" s="12" t="s">
        <v>25</v>
      </c>
      <c r="AW155" s="12" t="s">
        <v>41</v>
      </c>
      <c r="AX155" s="12" t="s">
        <v>85</v>
      </c>
      <c r="AY155" s="260" t="s">
        <v>183</v>
      </c>
    </row>
    <row r="156" spans="2:51" s="11" customFormat="1" ht="16.5" customHeight="1">
      <c r="B156" s="242"/>
      <c r="C156" s="243"/>
      <c r="D156" s="243"/>
      <c r="E156" s="244" t="s">
        <v>23</v>
      </c>
      <c r="F156" s="261" t="s">
        <v>1355</v>
      </c>
      <c r="G156" s="243"/>
      <c r="H156" s="243"/>
      <c r="I156" s="243"/>
      <c r="J156" s="243"/>
      <c r="K156" s="247">
        <v>52</v>
      </c>
      <c r="L156" s="243"/>
      <c r="M156" s="243"/>
      <c r="N156" s="243"/>
      <c r="O156" s="243"/>
      <c r="P156" s="243"/>
      <c r="Q156" s="243"/>
      <c r="R156" s="248"/>
      <c r="T156" s="249"/>
      <c r="U156" s="243"/>
      <c r="V156" s="243"/>
      <c r="W156" s="243"/>
      <c r="X156" s="243"/>
      <c r="Y156" s="243"/>
      <c r="Z156" s="243"/>
      <c r="AA156" s="250"/>
      <c r="AT156" s="251" t="s">
        <v>191</v>
      </c>
      <c r="AU156" s="251" t="s">
        <v>95</v>
      </c>
      <c r="AV156" s="11" t="s">
        <v>95</v>
      </c>
      <c r="AW156" s="11" t="s">
        <v>41</v>
      </c>
      <c r="AX156" s="11" t="s">
        <v>25</v>
      </c>
      <c r="AY156" s="251" t="s">
        <v>183</v>
      </c>
    </row>
    <row r="157" spans="2:65" s="1" customFormat="1" ht="25.5" customHeight="1">
      <c r="B157" s="49"/>
      <c r="C157" s="276" t="s">
        <v>237</v>
      </c>
      <c r="D157" s="276" t="s">
        <v>292</v>
      </c>
      <c r="E157" s="277" t="s">
        <v>1385</v>
      </c>
      <c r="F157" s="278" t="s">
        <v>1386</v>
      </c>
      <c r="G157" s="278"/>
      <c r="H157" s="278"/>
      <c r="I157" s="278"/>
      <c r="J157" s="279" t="s">
        <v>194</v>
      </c>
      <c r="K157" s="280">
        <v>15.6</v>
      </c>
      <c r="L157" s="281">
        <v>0</v>
      </c>
      <c r="M157" s="282"/>
      <c r="N157" s="283">
        <f>ROUND(L157*K157,2)</f>
        <v>0</v>
      </c>
      <c r="O157" s="238"/>
      <c r="P157" s="238"/>
      <c r="Q157" s="238"/>
      <c r="R157" s="51"/>
      <c r="T157" s="239" t="s">
        <v>23</v>
      </c>
      <c r="U157" s="59" t="s">
        <v>50</v>
      </c>
      <c r="V157" s="50"/>
      <c r="W157" s="240">
        <f>V157*K157</f>
        <v>0</v>
      </c>
      <c r="X157" s="240">
        <v>0.131</v>
      </c>
      <c r="Y157" s="240">
        <f>X157*K157</f>
        <v>2.0436</v>
      </c>
      <c r="Z157" s="240">
        <v>0</v>
      </c>
      <c r="AA157" s="241">
        <f>Z157*K157</f>
        <v>0</v>
      </c>
      <c r="AR157" s="25" t="s">
        <v>224</v>
      </c>
      <c r="AT157" s="25" t="s">
        <v>292</v>
      </c>
      <c r="AU157" s="25" t="s">
        <v>95</v>
      </c>
      <c r="AY157" s="25" t="s">
        <v>183</v>
      </c>
      <c r="BE157" s="156">
        <f>IF(U157="základní",N157,0)</f>
        <v>0</v>
      </c>
      <c r="BF157" s="156">
        <f>IF(U157="snížená",N157,0)</f>
        <v>0</v>
      </c>
      <c r="BG157" s="156">
        <f>IF(U157="zákl. přenesená",N157,0)</f>
        <v>0</v>
      </c>
      <c r="BH157" s="156">
        <f>IF(U157="sníž. přenesená",N157,0)</f>
        <v>0</v>
      </c>
      <c r="BI157" s="156">
        <f>IF(U157="nulová",N157,0)</f>
        <v>0</v>
      </c>
      <c r="BJ157" s="25" t="s">
        <v>25</v>
      </c>
      <c r="BK157" s="156">
        <f>ROUND(L157*K157,2)</f>
        <v>0</v>
      </c>
      <c r="BL157" s="25" t="s">
        <v>188</v>
      </c>
      <c r="BM157" s="25" t="s">
        <v>1387</v>
      </c>
    </row>
    <row r="158" spans="2:51" s="12" customFormat="1" ht="16.5" customHeight="1">
      <c r="B158" s="252"/>
      <c r="C158" s="253"/>
      <c r="D158" s="253"/>
      <c r="E158" s="254" t="s">
        <v>23</v>
      </c>
      <c r="F158" s="255" t="s">
        <v>1388</v>
      </c>
      <c r="G158" s="256"/>
      <c r="H158" s="256"/>
      <c r="I158" s="256"/>
      <c r="J158" s="253"/>
      <c r="K158" s="254" t="s">
        <v>23</v>
      </c>
      <c r="L158" s="253"/>
      <c r="M158" s="253"/>
      <c r="N158" s="253"/>
      <c r="O158" s="253"/>
      <c r="P158" s="253"/>
      <c r="Q158" s="253"/>
      <c r="R158" s="257"/>
      <c r="T158" s="258"/>
      <c r="U158" s="253"/>
      <c r="V158" s="253"/>
      <c r="W158" s="253"/>
      <c r="X158" s="253"/>
      <c r="Y158" s="253"/>
      <c r="Z158" s="253"/>
      <c r="AA158" s="259"/>
      <c r="AT158" s="260" t="s">
        <v>191</v>
      </c>
      <c r="AU158" s="260" t="s">
        <v>95</v>
      </c>
      <c r="AV158" s="12" t="s">
        <v>25</v>
      </c>
      <c r="AW158" s="12" t="s">
        <v>41</v>
      </c>
      <c r="AX158" s="12" t="s">
        <v>85</v>
      </c>
      <c r="AY158" s="260" t="s">
        <v>183</v>
      </c>
    </row>
    <row r="159" spans="2:51" s="11" customFormat="1" ht="16.5" customHeight="1">
      <c r="B159" s="242"/>
      <c r="C159" s="243"/>
      <c r="D159" s="243"/>
      <c r="E159" s="244" t="s">
        <v>23</v>
      </c>
      <c r="F159" s="261" t="s">
        <v>1389</v>
      </c>
      <c r="G159" s="243"/>
      <c r="H159" s="243"/>
      <c r="I159" s="243"/>
      <c r="J159" s="243"/>
      <c r="K159" s="247">
        <v>15.6</v>
      </c>
      <c r="L159" s="243"/>
      <c r="M159" s="243"/>
      <c r="N159" s="243"/>
      <c r="O159" s="243"/>
      <c r="P159" s="243"/>
      <c r="Q159" s="243"/>
      <c r="R159" s="248"/>
      <c r="T159" s="249"/>
      <c r="U159" s="243"/>
      <c r="V159" s="243"/>
      <c r="W159" s="243"/>
      <c r="X159" s="243"/>
      <c r="Y159" s="243"/>
      <c r="Z159" s="243"/>
      <c r="AA159" s="250"/>
      <c r="AT159" s="251" t="s">
        <v>191</v>
      </c>
      <c r="AU159" s="251" t="s">
        <v>95</v>
      </c>
      <c r="AV159" s="11" t="s">
        <v>95</v>
      </c>
      <c r="AW159" s="11" t="s">
        <v>41</v>
      </c>
      <c r="AX159" s="11" t="s">
        <v>85</v>
      </c>
      <c r="AY159" s="251" t="s">
        <v>183</v>
      </c>
    </row>
    <row r="160" spans="2:51" s="13" customFormat="1" ht="16.5" customHeight="1">
      <c r="B160" s="262"/>
      <c r="C160" s="263"/>
      <c r="D160" s="263"/>
      <c r="E160" s="264" t="s">
        <v>23</v>
      </c>
      <c r="F160" s="265" t="s">
        <v>218</v>
      </c>
      <c r="G160" s="263"/>
      <c r="H160" s="263"/>
      <c r="I160" s="263"/>
      <c r="J160" s="263"/>
      <c r="K160" s="266">
        <v>15.6</v>
      </c>
      <c r="L160" s="263"/>
      <c r="M160" s="263"/>
      <c r="N160" s="263"/>
      <c r="O160" s="263"/>
      <c r="P160" s="263"/>
      <c r="Q160" s="263"/>
      <c r="R160" s="267"/>
      <c r="T160" s="268"/>
      <c r="U160" s="263"/>
      <c r="V160" s="263"/>
      <c r="W160" s="263"/>
      <c r="X160" s="263"/>
      <c r="Y160" s="263"/>
      <c r="Z160" s="263"/>
      <c r="AA160" s="269"/>
      <c r="AT160" s="270" t="s">
        <v>191</v>
      </c>
      <c r="AU160" s="270" t="s">
        <v>95</v>
      </c>
      <c r="AV160" s="13" t="s">
        <v>188</v>
      </c>
      <c r="AW160" s="13" t="s">
        <v>41</v>
      </c>
      <c r="AX160" s="13" t="s">
        <v>25</v>
      </c>
      <c r="AY160" s="270" t="s">
        <v>183</v>
      </c>
    </row>
    <row r="161" spans="2:63" s="10" customFormat="1" ht="29.85" customHeight="1">
      <c r="B161" s="218"/>
      <c r="C161" s="219"/>
      <c r="D161" s="228" t="s">
        <v>690</v>
      </c>
      <c r="E161" s="228"/>
      <c r="F161" s="228"/>
      <c r="G161" s="228"/>
      <c r="H161" s="228"/>
      <c r="I161" s="228"/>
      <c r="J161" s="228"/>
      <c r="K161" s="228"/>
      <c r="L161" s="228"/>
      <c r="M161" s="228"/>
      <c r="N161" s="229">
        <f>BK161</f>
        <v>0</v>
      </c>
      <c r="O161" s="230"/>
      <c r="P161" s="230"/>
      <c r="Q161" s="230"/>
      <c r="R161" s="221"/>
      <c r="T161" s="222"/>
      <c r="U161" s="219"/>
      <c r="V161" s="219"/>
      <c r="W161" s="223">
        <f>SUM(W162:W177)</f>
        <v>0</v>
      </c>
      <c r="X161" s="219"/>
      <c r="Y161" s="223">
        <f>SUM(Y162:Y177)</f>
        <v>0.173506</v>
      </c>
      <c r="Z161" s="219"/>
      <c r="AA161" s="224">
        <f>SUM(AA162:AA177)</f>
        <v>0.00768</v>
      </c>
      <c r="AR161" s="225" t="s">
        <v>25</v>
      </c>
      <c r="AT161" s="226" t="s">
        <v>84</v>
      </c>
      <c r="AU161" s="226" t="s">
        <v>25</v>
      </c>
      <c r="AY161" s="225" t="s">
        <v>183</v>
      </c>
      <c r="BK161" s="227">
        <f>SUM(BK162:BK177)</f>
        <v>0</v>
      </c>
    </row>
    <row r="162" spans="2:65" s="1" customFormat="1" ht="38.25" customHeight="1">
      <c r="B162" s="49"/>
      <c r="C162" s="231" t="s">
        <v>243</v>
      </c>
      <c r="D162" s="231" t="s">
        <v>184</v>
      </c>
      <c r="E162" s="232" t="s">
        <v>1390</v>
      </c>
      <c r="F162" s="233" t="s">
        <v>1391</v>
      </c>
      <c r="G162" s="233"/>
      <c r="H162" s="233"/>
      <c r="I162" s="233"/>
      <c r="J162" s="234" t="s">
        <v>262</v>
      </c>
      <c r="K162" s="235">
        <v>73</v>
      </c>
      <c r="L162" s="236">
        <v>0</v>
      </c>
      <c r="M162" s="237"/>
      <c r="N162" s="238">
        <f>ROUND(L162*K162,2)</f>
        <v>0</v>
      </c>
      <c r="O162" s="238"/>
      <c r="P162" s="238"/>
      <c r="Q162" s="238"/>
      <c r="R162" s="51"/>
      <c r="T162" s="239" t="s">
        <v>23</v>
      </c>
      <c r="U162" s="59" t="s">
        <v>50</v>
      </c>
      <c r="V162" s="50"/>
      <c r="W162" s="240">
        <f>V162*K162</f>
        <v>0</v>
      </c>
      <c r="X162" s="240">
        <v>0</v>
      </c>
      <c r="Y162" s="240">
        <f>X162*K162</f>
        <v>0</v>
      </c>
      <c r="Z162" s="240">
        <v>0</v>
      </c>
      <c r="AA162" s="241">
        <f>Z162*K162</f>
        <v>0</v>
      </c>
      <c r="AR162" s="25" t="s">
        <v>188</v>
      </c>
      <c r="AT162" s="25" t="s">
        <v>184</v>
      </c>
      <c r="AU162" s="25" t="s">
        <v>95</v>
      </c>
      <c r="AY162" s="25" t="s">
        <v>183</v>
      </c>
      <c r="BE162" s="156">
        <f>IF(U162="základní",N162,0)</f>
        <v>0</v>
      </c>
      <c r="BF162" s="156">
        <f>IF(U162="snížená",N162,0)</f>
        <v>0</v>
      </c>
      <c r="BG162" s="156">
        <f>IF(U162="zákl. přenesená",N162,0)</f>
        <v>0</v>
      </c>
      <c r="BH162" s="156">
        <f>IF(U162="sníž. přenesená",N162,0)</f>
        <v>0</v>
      </c>
      <c r="BI162" s="156">
        <f>IF(U162="nulová",N162,0)</f>
        <v>0</v>
      </c>
      <c r="BJ162" s="25" t="s">
        <v>25</v>
      </c>
      <c r="BK162" s="156">
        <f>ROUND(L162*K162,2)</f>
        <v>0</v>
      </c>
      <c r="BL162" s="25" t="s">
        <v>188</v>
      </c>
      <c r="BM162" s="25" t="s">
        <v>1392</v>
      </c>
    </row>
    <row r="163" spans="2:65" s="1" customFormat="1" ht="38.25" customHeight="1">
      <c r="B163" s="49"/>
      <c r="C163" s="276" t="s">
        <v>248</v>
      </c>
      <c r="D163" s="276" t="s">
        <v>292</v>
      </c>
      <c r="E163" s="277" t="s">
        <v>1393</v>
      </c>
      <c r="F163" s="278" t="s">
        <v>1394</v>
      </c>
      <c r="G163" s="278"/>
      <c r="H163" s="278"/>
      <c r="I163" s="278"/>
      <c r="J163" s="279" t="s">
        <v>262</v>
      </c>
      <c r="K163" s="280">
        <v>83.95</v>
      </c>
      <c r="L163" s="281">
        <v>0</v>
      </c>
      <c r="M163" s="282"/>
      <c r="N163" s="283">
        <f>ROUND(L163*K163,2)</f>
        <v>0</v>
      </c>
      <c r="O163" s="238"/>
      <c r="P163" s="238"/>
      <c r="Q163" s="238"/>
      <c r="R163" s="51"/>
      <c r="T163" s="239" t="s">
        <v>23</v>
      </c>
      <c r="U163" s="59" t="s">
        <v>50</v>
      </c>
      <c r="V163" s="50"/>
      <c r="W163" s="240">
        <f>V163*K163</f>
        <v>0</v>
      </c>
      <c r="X163" s="240">
        <v>0.00028</v>
      </c>
      <c r="Y163" s="240">
        <f>X163*K163</f>
        <v>0.023506</v>
      </c>
      <c r="Z163" s="240">
        <v>0</v>
      </c>
      <c r="AA163" s="241">
        <f>Z163*K163</f>
        <v>0</v>
      </c>
      <c r="AR163" s="25" t="s">
        <v>224</v>
      </c>
      <c r="AT163" s="25" t="s">
        <v>292</v>
      </c>
      <c r="AU163" s="25" t="s">
        <v>95</v>
      </c>
      <c r="AY163" s="25" t="s">
        <v>183</v>
      </c>
      <c r="BE163" s="156">
        <f>IF(U163="základní",N163,0)</f>
        <v>0</v>
      </c>
      <c r="BF163" s="156">
        <f>IF(U163="snížená",N163,0)</f>
        <v>0</v>
      </c>
      <c r="BG163" s="156">
        <f>IF(U163="zákl. přenesená",N163,0)</f>
        <v>0</v>
      </c>
      <c r="BH163" s="156">
        <f>IF(U163="sníž. přenesená",N163,0)</f>
        <v>0</v>
      </c>
      <c r="BI163" s="156">
        <f>IF(U163="nulová",N163,0)</f>
        <v>0</v>
      </c>
      <c r="BJ163" s="25" t="s">
        <v>25</v>
      </c>
      <c r="BK163" s="156">
        <f>ROUND(L163*K163,2)</f>
        <v>0</v>
      </c>
      <c r="BL163" s="25" t="s">
        <v>188</v>
      </c>
      <c r="BM163" s="25" t="s">
        <v>1395</v>
      </c>
    </row>
    <row r="164" spans="2:65" s="1" customFormat="1" ht="25.5" customHeight="1">
      <c r="B164" s="49"/>
      <c r="C164" s="231" t="s">
        <v>254</v>
      </c>
      <c r="D164" s="231" t="s">
        <v>184</v>
      </c>
      <c r="E164" s="232" t="s">
        <v>1396</v>
      </c>
      <c r="F164" s="233" t="s">
        <v>1397</v>
      </c>
      <c r="G164" s="233"/>
      <c r="H164" s="233"/>
      <c r="I164" s="233"/>
      <c r="J164" s="234" t="s">
        <v>354</v>
      </c>
      <c r="K164" s="235">
        <v>1</v>
      </c>
      <c r="L164" s="236">
        <v>0</v>
      </c>
      <c r="M164" s="237"/>
      <c r="N164" s="238">
        <f>ROUND(L164*K164,2)</f>
        <v>0</v>
      </c>
      <c r="O164" s="238"/>
      <c r="P164" s="238"/>
      <c r="Q164" s="238"/>
      <c r="R164" s="51"/>
      <c r="T164" s="239" t="s">
        <v>23</v>
      </c>
      <c r="U164" s="59" t="s">
        <v>50</v>
      </c>
      <c r="V164" s="50"/>
      <c r="W164" s="240">
        <f>V164*K164</f>
        <v>0</v>
      </c>
      <c r="X164" s="240">
        <v>0.00038</v>
      </c>
      <c r="Y164" s="240">
        <f>X164*K164</f>
        <v>0.00038</v>
      </c>
      <c r="Z164" s="240">
        <v>0</v>
      </c>
      <c r="AA164" s="241">
        <f>Z164*K164</f>
        <v>0</v>
      </c>
      <c r="AR164" s="25" t="s">
        <v>188</v>
      </c>
      <c r="AT164" s="25" t="s">
        <v>184</v>
      </c>
      <c r="AU164" s="25" t="s">
        <v>95</v>
      </c>
      <c r="AY164" s="25" t="s">
        <v>183</v>
      </c>
      <c r="BE164" s="156">
        <f>IF(U164="základní",N164,0)</f>
        <v>0</v>
      </c>
      <c r="BF164" s="156">
        <f>IF(U164="snížená",N164,0)</f>
        <v>0</v>
      </c>
      <c r="BG164" s="156">
        <f>IF(U164="zákl. přenesená",N164,0)</f>
        <v>0</v>
      </c>
      <c r="BH164" s="156">
        <f>IF(U164="sníž. přenesená",N164,0)</f>
        <v>0</v>
      </c>
      <c r="BI164" s="156">
        <f>IF(U164="nulová",N164,0)</f>
        <v>0</v>
      </c>
      <c r="BJ164" s="25" t="s">
        <v>25</v>
      </c>
      <c r="BK164" s="156">
        <f>ROUND(L164*K164,2)</f>
        <v>0</v>
      </c>
      <c r="BL164" s="25" t="s">
        <v>188</v>
      </c>
      <c r="BM164" s="25" t="s">
        <v>1398</v>
      </c>
    </row>
    <row r="165" spans="2:65" s="1" customFormat="1" ht="25.5" customHeight="1">
      <c r="B165" s="49"/>
      <c r="C165" s="231" t="s">
        <v>11</v>
      </c>
      <c r="D165" s="231" t="s">
        <v>184</v>
      </c>
      <c r="E165" s="232" t="s">
        <v>1399</v>
      </c>
      <c r="F165" s="233" t="s">
        <v>1400</v>
      </c>
      <c r="G165" s="233"/>
      <c r="H165" s="233"/>
      <c r="I165" s="233"/>
      <c r="J165" s="234" t="s">
        <v>354</v>
      </c>
      <c r="K165" s="235">
        <v>1</v>
      </c>
      <c r="L165" s="236">
        <v>0</v>
      </c>
      <c r="M165" s="237"/>
      <c r="N165" s="238">
        <f>ROUND(L165*K165,2)</f>
        <v>0</v>
      </c>
      <c r="O165" s="238"/>
      <c r="P165" s="238"/>
      <c r="Q165" s="238"/>
      <c r="R165" s="51"/>
      <c r="T165" s="239" t="s">
        <v>23</v>
      </c>
      <c r="U165" s="59" t="s">
        <v>50</v>
      </c>
      <c r="V165" s="50"/>
      <c r="W165" s="240">
        <f>V165*K165</f>
        <v>0</v>
      </c>
      <c r="X165" s="240">
        <v>0</v>
      </c>
      <c r="Y165" s="240">
        <f>X165*K165</f>
        <v>0</v>
      </c>
      <c r="Z165" s="240">
        <v>0.00768</v>
      </c>
      <c r="AA165" s="241">
        <f>Z165*K165</f>
        <v>0.00768</v>
      </c>
      <c r="AR165" s="25" t="s">
        <v>188</v>
      </c>
      <c r="AT165" s="25" t="s">
        <v>184</v>
      </c>
      <c r="AU165" s="25" t="s">
        <v>95</v>
      </c>
      <c r="AY165" s="25" t="s">
        <v>183</v>
      </c>
      <c r="BE165" s="156">
        <f>IF(U165="základní",N165,0)</f>
        <v>0</v>
      </c>
      <c r="BF165" s="156">
        <f>IF(U165="snížená",N165,0)</f>
        <v>0</v>
      </c>
      <c r="BG165" s="156">
        <f>IF(U165="zákl. přenesená",N165,0)</f>
        <v>0</v>
      </c>
      <c r="BH165" s="156">
        <f>IF(U165="sníž. přenesená",N165,0)</f>
        <v>0</v>
      </c>
      <c r="BI165" s="156">
        <f>IF(U165="nulová",N165,0)</f>
        <v>0</v>
      </c>
      <c r="BJ165" s="25" t="s">
        <v>25</v>
      </c>
      <c r="BK165" s="156">
        <f>ROUND(L165*K165,2)</f>
        <v>0</v>
      </c>
      <c r="BL165" s="25" t="s">
        <v>188</v>
      </c>
      <c r="BM165" s="25" t="s">
        <v>1401</v>
      </c>
    </row>
    <row r="166" spans="2:65" s="1" customFormat="1" ht="25.5" customHeight="1">
      <c r="B166" s="49"/>
      <c r="C166" s="231" t="s">
        <v>265</v>
      </c>
      <c r="D166" s="231" t="s">
        <v>184</v>
      </c>
      <c r="E166" s="232" t="s">
        <v>1402</v>
      </c>
      <c r="F166" s="233" t="s">
        <v>1403</v>
      </c>
      <c r="G166" s="233"/>
      <c r="H166" s="233"/>
      <c r="I166" s="233"/>
      <c r="J166" s="234" t="s">
        <v>354</v>
      </c>
      <c r="K166" s="235">
        <v>2</v>
      </c>
      <c r="L166" s="236">
        <v>0</v>
      </c>
      <c r="M166" s="237"/>
      <c r="N166" s="238">
        <f>ROUND(L166*K166,2)</f>
        <v>0</v>
      </c>
      <c r="O166" s="238"/>
      <c r="P166" s="238"/>
      <c r="Q166" s="238"/>
      <c r="R166" s="51"/>
      <c r="T166" s="239" t="s">
        <v>23</v>
      </c>
      <c r="U166" s="59" t="s">
        <v>50</v>
      </c>
      <c r="V166" s="50"/>
      <c r="W166" s="240">
        <f>V166*K166</f>
        <v>0</v>
      </c>
      <c r="X166" s="240">
        <v>0.00072</v>
      </c>
      <c r="Y166" s="240">
        <f>X166*K166</f>
        <v>0.00144</v>
      </c>
      <c r="Z166" s="240">
        <v>0</v>
      </c>
      <c r="AA166" s="241">
        <f>Z166*K166</f>
        <v>0</v>
      </c>
      <c r="AR166" s="25" t="s">
        <v>188</v>
      </c>
      <c r="AT166" s="25" t="s">
        <v>184</v>
      </c>
      <c r="AU166" s="25" t="s">
        <v>95</v>
      </c>
      <c r="AY166" s="25" t="s">
        <v>183</v>
      </c>
      <c r="BE166" s="156">
        <f>IF(U166="základní",N166,0)</f>
        <v>0</v>
      </c>
      <c r="BF166" s="156">
        <f>IF(U166="snížená",N166,0)</f>
        <v>0</v>
      </c>
      <c r="BG166" s="156">
        <f>IF(U166="zákl. přenesená",N166,0)</f>
        <v>0</v>
      </c>
      <c r="BH166" s="156">
        <f>IF(U166="sníž. přenesená",N166,0)</f>
        <v>0</v>
      </c>
      <c r="BI166" s="156">
        <f>IF(U166="nulová",N166,0)</f>
        <v>0</v>
      </c>
      <c r="BJ166" s="25" t="s">
        <v>25</v>
      </c>
      <c r="BK166" s="156">
        <f>ROUND(L166*K166,2)</f>
        <v>0</v>
      </c>
      <c r="BL166" s="25" t="s">
        <v>188</v>
      </c>
      <c r="BM166" s="25" t="s">
        <v>1404</v>
      </c>
    </row>
    <row r="167" spans="2:65" s="1" customFormat="1" ht="25.5" customHeight="1">
      <c r="B167" s="49"/>
      <c r="C167" s="276" t="s">
        <v>269</v>
      </c>
      <c r="D167" s="276" t="s">
        <v>292</v>
      </c>
      <c r="E167" s="277" t="s">
        <v>1405</v>
      </c>
      <c r="F167" s="278" t="s">
        <v>1406</v>
      </c>
      <c r="G167" s="278"/>
      <c r="H167" s="278"/>
      <c r="I167" s="278"/>
      <c r="J167" s="279" t="s">
        <v>354</v>
      </c>
      <c r="K167" s="280">
        <v>1</v>
      </c>
      <c r="L167" s="281">
        <v>0</v>
      </c>
      <c r="M167" s="282"/>
      <c r="N167" s="283">
        <f>ROUND(L167*K167,2)</f>
        <v>0</v>
      </c>
      <c r="O167" s="238"/>
      <c r="P167" s="238"/>
      <c r="Q167" s="238"/>
      <c r="R167" s="51"/>
      <c r="T167" s="239" t="s">
        <v>23</v>
      </c>
      <c r="U167" s="59" t="s">
        <v>50</v>
      </c>
      <c r="V167" s="50"/>
      <c r="W167" s="240">
        <f>V167*K167</f>
        <v>0</v>
      </c>
      <c r="X167" s="240">
        <v>0</v>
      </c>
      <c r="Y167" s="240">
        <f>X167*K167</f>
        <v>0</v>
      </c>
      <c r="Z167" s="240">
        <v>0</v>
      </c>
      <c r="AA167" s="241">
        <f>Z167*K167</f>
        <v>0</v>
      </c>
      <c r="AR167" s="25" t="s">
        <v>224</v>
      </c>
      <c r="AT167" s="25" t="s">
        <v>292</v>
      </c>
      <c r="AU167" s="25" t="s">
        <v>95</v>
      </c>
      <c r="AY167" s="25" t="s">
        <v>183</v>
      </c>
      <c r="BE167" s="156">
        <f>IF(U167="základní",N167,0)</f>
        <v>0</v>
      </c>
      <c r="BF167" s="156">
        <f>IF(U167="snížená",N167,0)</f>
        <v>0</v>
      </c>
      <c r="BG167" s="156">
        <f>IF(U167="zákl. přenesená",N167,0)</f>
        <v>0</v>
      </c>
      <c r="BH167" s="156">
        <f>IF(U167="sníž. přenesená",N167,0)</f>
        <v>0</v>
      </c>
      <c r="BI167" s="156">
        <f>IF(U167="nulová",N167,0)</f>
        <v>0</v>
      </c>
      <c r="BJ167" s="25" t="s">
        <v>25</v>
      </c>
      <c r="BK167" s="156">
        <f>ROUND(L167*K167,2)</f>
        <v>0</v>
      </c>
      <c r="BL167" s="25" t="s">
        <v>188</v>
      </c>
      <c r="BM167" s="25" t="s">
        <v>1407</v>
      </c>
    </row>
    <row r="168" spans="2:65" s="1" customFormat="1" ht="25.5" customHeight="1">
      <c r="B168" s="49"/>
      <c r="C168" s="276" t="s">
        <v>273</v>
      </c>
      <c r="D168" s="276" t="s">
        <v>292</v>
      </c>
      <c r="E168" s="277" t="s">
        <v>1408</v>
      </c>
      <c r="F168" s="278" t="s">
        <v>1409</v>
      </c>
      <c r="G168" s="278"/>
      <c r="H168" s="278"/>
      <c r="I168" s="278"/>
      <c r="J168" s="279" t="s">
        <v>354</v>
      </c>
      <c r="K168" s="280">
        <v>1</v>
      </c>
      <c r="L168" s="281">
        <v>0</v>
      </c>
      <c r="M168" s="282"/>
      <c r="N168" s="283">
        <f>ROUND(L168*K168,2)</f>
        <v>0</v>
      </c>
      <c r="O168" s="238"/>
      <c r="P168" s="238"/>
      <c r="Q168" s="238"/>
      <c r="R168" s="51"/>
      <c r="T168" s="239" t="s">
        <v>23</v>
      </c>
      <c r="U168" s="59" t="s">
        <v>50</v>
      </c>
      <c r="V168" s="50"/>
      <c r="W168" s="240">
        <f>V168*K168</f>
        <v>0</v>
      </c>
      <c r="X168" s="240">
        <v>0.001</v>
      </c>
      <c r="Y168" s="240">
        <f>X168*K168</f>
        <v>0.001</v>
      </c>
      <c r="Z168" s="240">
        <v>0</v>
      </c>
      <c r="AA168" s="241">
        <f>Z168*K168</f>
        <v>0</v>
      </c>
      <c r="AR168" s="25" t="s">
        <v>224</v>
      </c>
      <c r="AT168" s="25" t="s">
        <v>292</v>
      </c>
      <c r="AU168" s="25" t="s">
        <v>95</v>
      </c>
      <c r="AY168" s="25" t="s">
        <v>183</v>
      </c>
      <c r="BE168" s="156">
        <f>IF(U168="základní",N168,0)</f>
        <v>0</v>
      </c>
      <c r="BF168" s="156">
        <f>IF(U168="snížená",N168,0)</f>
        <v>0</v>
      </c>
      <c r="BG168" s="156">
        <f>IF(U168="zákl. přenesená",N168,0)</f>
        <v>0</v>
      </c>
      <c r="BH168" s="156">
        <f>IF(U168="sníž. přenesená",N168,0)</f>
        <v>0</v>
      </c>
      <c r="BI168" s="156">
        <f>IF(U168="nulová",N168,0)</f>
        <v>0</v>
      </c>
      <c r="BJ168" s="25" t="s">
        <v>25</v>
      </c>
      <c r="BK168" s="156">
        <f>ROUND(L168*K168,2)</f>
        <v>0</v>
      </c>
      <c r="BL168" s="25" t="s">
        <v>188</v>
      </c>
      <c r="BM168" s="25" t="s">
        <v>1410</v>
      </c>
    </row>
    <row r="169" spans="2:65" s="1" customFormat="1" ht="25.5" customHeight="1">
      <c r="B169" s="49"/>
      <c r="C169" s="231" t="s">
        <v>277</v>
      </c>
      <c r="D169" s="231" t="s">
        <v>184</v>
      </c>
      <c r="E169" s="232" t="s">
        <v>1411</v>
      </c>
      <c r="F169" s="233" t="s">
        <v>1412</v>
      </c>
      <c r="G169" s="233"/>
      <c r="H169" s="233"/>
      <c r="I169" s="233"/>
      <c r="J169" s="234" t="s">
        <v>354</v>
      </c>
      <c r="K169" s="235">
        <v>1</v>
      </c>
      <c r="L169" s="236">
        <v>0</v>
      </c>
      <c r="M169" s="237"/>
      <c r="N169" s="238">
        <f>ROUND(L169*K169,2)</f>
        <v>0</v>
      </c>
      <c r="O169" s="238"/>
      <c r="P169" s="238"/>
      <c r="Q169" s="238"/>
      <c r="R169" s="51"/>
      <c r="T169" s="239" t="s">
        <v>23</v>
      </c>
      <c r="U169" s="59" t="s">
        <v>50</v>
      </c>
      <c r="V169" s="50"/>
      <c r="W169" s="240">
        <f>V169*K169</f>
        <v>0</v>
      </c>
      <c r="X169" s="240">
        <v>0</v>
      </c>
      <c r="Y169" s="240">
        <f>X169*K169</f>
        <v>0</v>
      </c>
      <c r="Z169" s="240">
        <v>0</v>
      </c>
      <c r="AA169" s="241">
        <f>Z169*K169</f>
        <v>0</v>
      </c>
      <c r="AR169" s="25" t="s">
        <v>188</v>
      </c>
      <c r="AT169" s="25" t="s">
        <v>184</v>
      </c>
      <c r="AU169" s="25" t="s">
        <v>95</v>
      </c>
      <c r="AY169" s="25" t="s">
        <v>183</v>
      </c>
      <c r="BE169" s="156">
        <f>IF(U169="základní",N169,0)</f>
        <v>0</v>
      </c>
      <c r="BF169" s="156">
        <f>IF(U169="snížená",N169,0)</f>
        <v>0</v>
      </c>
      <c r="BG169" s="156">
        <f>IF(U169="zákl. přenesená",N169,0)</f>
        <v>0</v>
      </c>
      <c r="BH169" s="156">
        <f>IF(U169="sníž. přenesená",N169,0)</f>
        <v>0</v>
      </c>
      <c r="BI169" s="156">
        <f>IF(U169="nulová",N169,0)</f>
        <v>0</v>
      </c>
      <c r="BJ169" s="25" t="s">
        <v>25</v>
      </c>
      <c r="BK169" s="156">
        <f>ROUND(L169*K169,2)</f>
        <v>0</v>
      </c>
      <c r="BL169" s="25" t="s">
        <v>188</v>
      </c>
      <c r="BM169" s="25" t="s">
        <v>1413</v>
      </c>
    </row>
    <row r="170" spans="2:65" s="1" customFormat="1" ht="38.25" customHeight="1">
      <c r="B170" s="49"/>
      <c r="C170" s="276" t="s">
        <v>281</v>
      </c>
      <c r="D170" s="276" t="s">
        <v>292</v>
      </c>
      <c r="E170" s="277" t="s">
        <v>1414</v>
      </c>
      <c r="F170" s="278" t="s">
        <v>1415</v>
      </c>
      <c r="G170" s="278"/>
      <c r="H170" s="278"/>
      <c r="I170" s="278"/>
      <c r="J170" s="279" t="s">
        <v>354</v>
      </c>
      <c r="K170" s="280">
        <v>1</v>
      </c>
      <c r="L170" s="281">
        <v>0</v>
      </c>
      <c r="M170" s="282"/>
      <c r="N170" s="283">
        <f>ROUND(L170*K170,2)</f>
        <v>0</v>
      </c>
      <c r="O170" s="238"/>
      <c r="P170" s="238"/>
      <c r="Q170" s="238"/>
      <c r="R170" s="51"/>
      <c r="T170" s="239" t="s">
        <v>23</v>
      </c>
      <c r="U170" s="59" t="s">
        <v>50</v>
      </c>
      <c r="V170" s="50"/>
      <c r="W170" s="240">
        <f>V170*K170</f>
        <v>0</v>
      </c>
      <c r="X170" s="240">
        <v>0.0062</v>
      </c>
      <c r="Y170" s="240">
        <f>X170*K170</f>
        <v>0.0062</v>
      </c>
      <c r="Z170" s="240">
        <v>0</v>
      </c>
      <c r="AA170" s="241">
        <f>Z170*K170</f>
        <v>0</v>
      </c>
      <c r="AR170" s="25" t="s">
        <v>224</v>
      </c>
      <c r="AT170" s="25" t="s">
        <v>292</v>
      </c>
      <c r="AU170" s="25" t="s">
        <v>95</v>
      </c>
      <c r="AY170" s="25" t="s">
        <v>183</v>
      </c>
      <c r="BE170" s="156">
        <f>IF(U170="základní",N170,0)</f>
        <v>0</v>
      </c>
      <c r="BF170" s="156">
        <f>IF(U170="snížená",N170,0)</f>
        <v>0</v>
      </c>
      <c r="BG170" s="156">
        <f>IF(U170="zákl. přenesená",N170,0)</f>
        <v>0</v>
      </c>
      <c r="BH170" s="156">
        <f>IF(U170="sníž. přenesená",N170,0)</f>
        <v>0</v>
      </c>
      <c r="BI170" s="156">
        <f>IF(U170="nulová",N170,0)</f>
        <v>0</v>
      </c>
      <c r="BJ170" s="25" t="s">
        <v>25</v>
      </c>
      <c r="BK170" s="156">
        <f>ROUND(L170*K170,2)</f>
        <v>0</v>
      </c>
      <c r="BL170" s="25" t="s">
        <v>188</v>
      </c>
      <c r="BM170" s="25" t="s">
        <v>1416</v>
      </c>
    </row>
    <row r="171" spans="2:65" s="1" customFormat="1" ht="25.5" customHeight="1">
      <c r="B171" s="49"/>
      <c r="C171" s="231" t="s">
        <v>10</v>
      </c>
      <c r="D171" s="231" t="s">
        <v>184</v>
      </c>
      <c r="E171" s="232" t="s">
        <v>1417</v>
      </c>
      <c r="F171" s="233" t="s">
        <v>1418</v>
      </c>
      <c r="G171" s="233"/>
      <c r="H171" s="233"/>
      <c r="I171" s="233"/>
      <c r="J171" s="234" t="s">
        <v>262</v>
      </c>
      <c r="K171" s="235">
        <v>73</v>
      </c>
      <c r="L171" s="236">
        <v>0</v>
      </c>
      <c r="M171" s="237"/>
      <c r="N171" s="238">
        <f>ROUND(L171*K171,2)</f>
        <v>0</v>
      </c>
      <c r="O171" s="238"/>
      <c r="P171" s="238"/>
      <c r="Q171" s="238"/>
      <c r="R171" s="51"/>
      <c r="T171" s="239" t="s">
        <v>23</v>
      </c>
      <c r="U171" s="59" t="s">
        <v>50</v>
      </c>
      <c r="V171" s="50"/>
      <c r="W171" s="240">
        <f>V171*K171</f>
        <v>0</v>
      </c>
      <c r="X171" s="240">
        <v>0</v>
      </c>
      <c r="Y171" s="240">
        <f>X171*K171</f>
        <v>0</v>
      </c>
      <c r="Z171" s="240">
        <v>0</v>
      </c>
      <c r="AA171" s="241">
        <f>Z171*K171</f>
        <v>0</v>
      </c>
      <c r="AR171" s="25" t="s">
        <v>188</v>
      </c>
      <c r="AT171" s="25" t="s">
        <v>184</v>
      </c>
      <c r="AU171" s="25" t="s">
        <v>95</v>
      </c>
      <c r="AY171" s="25" t="s">
        <v>183</v>
      </c>
      <c r="BE171" s="156">
        <f>IF(U171="základní",N171,0)</f>
        <v>0</v>
      </c>
      <c r="BF171" s="156">
        <f>IF(U171="snížená",N171,0)</f>
        <v>0</v>
      </c>
      <c r="BG171" s="156">
        <f>IF(U171="zákl. přenesená",N171,0)</f>
        <v>0</v>
      </c>
      <c r="BH171" s="156">
        <f>IF(U171="sníž. přenesená",N171,0)</f>
        <v>0</v>
      </c>
      <c r="BI171" s="156">
        <f>IF(U171="nulová",N171,0)</f>
        <v>0</v>
      </c>
      <c r="BJ171" s="25" t="s">
        <v>25</v>
      </c>
      <c r="BK171" s="156">
        <f>ROUND(L171*K171,2)</f>
        <v>0</v>
      </c>
      <c r="BL171" s="25" t="s">
        <v>188</v>
      </c>
      <c r="BM171" s="25" t="s">
        <v>1419</v>
      </c>
    </row>
    <row r="172" spans="2:65" s="1" customFormat="1" ht="16.5" customHeight="1">
      <c r="B172" s="49"/>
      <c r="C172" s="231" t="s">
        <v>291</v>
      </c>
      <c r="D172" s="231" t="s">
        <v>184</v>
      </c>
      <c r="E172" s="232" t="s">
        <v>1420</v>
      </c>
      <c r="F172" s="233" t="s">
        <v>1421</v>
      </c>
      <c r="G172" s="233"/>
      <c r="H172" s="233"/>
      <c r="I172" s="233"/>
      <c r="J172" s="234" t="s">
        <v>262</v>
      </c>
      <c r="K172" s="235">
        <v>73</v>
      </c>
      <c r="L172" s="236">
        <v>0</v>
      </c>
      <c r="M172" s="237"/>
      <c r="N172" s="238">
        <f>ROUND(L172*K172,2)</f>
        <v>0</v>
      </c>
      <c r="O172" s="238"/>
      <c r="P172" s="238"/>
      <c r="Q172" s="238"/>
      <c r="R172" s="51"/>
      <c r="T172" s="239" t="s">
        <v>23</v>
      </c>
      <c r="U172" s="59" t="s">
        <v>50</v>
      </c>
      <c r="V172" s="50"/>
      <c r="W172" s="240">
        <f>V172*K172</f>
        <v>0</v>
      </c>
      <c r="X172" s="240">
        <v>0</v>
      </c>
      <c r="Y172" s="240">
        <f>X172*K172</f>
        <v>0</v>
      </c>
      <c r="Z172" s="240">
        <v>0</v>
      </c>
      <c r="AA172" s="241">
        <f>Z172*K172</f>
        <v>0</v>
      </c>
      <c r="AR172" s="25" t="s">
        <v>188</v>
      </c>
      <c r="AT172" s="25" t="s">
        <v>184</v>
      </c>
      <c r="AU172" s="25" t="s">
        <v>95</v>
      </c>
      <c r="AY172" s="25" t="s">
        <v>183</v>
      </c>
      <c r="BE172" s="156">
        <f>IF(U172="základní",N172,0)</f>
        <v>0</v>
      </c>
      <c r="BF172" s="156">
        <f>IF(U172="snížená",N172,0)</f>
        <v>0</v>
      </c>
      <c r="BG172" s="156">
        <f>IF(U172="zákl. přenesená",N172,0)</f>
        <v>0</v>
      </c>
      <c r="BH172" s="156">
        <f>IF(U172="sníž. přenesená",N172,0)</f>
        <v>0</v>
      </c>
      <c r="BI172" s="156">
        <f>IF(U172="nulová",N172,0)</f>
        <v>0</v>
      </c>
      <c r="BJ172" s="25" t="s">
        <v>25</v>
      </c>
      <c r="BK172" s="156">
        <f>ROUND(L172*K172,2)</f>
        <v>0</v>
      </c>
      <c r="BL172" s="25" t="s">
        <v>188</v>
      </c>
      <c r="BM172" s="25" t="s">
        <v>1422</v>
      </c>
    </row>
    <row r="173" spans="2:65" s="1" customFormat="1" ht="16.5" customHeight="1">
      <c r="B173" s="49"/>
      <c r="C173" s="231" t="s">
        <v>297</v>
      </c>
      <c r="D173" s="231" t="s">
        <v>184</v>
      </c>
      <c r="E173" s="232" t="s">
        <v>1423</v>
      </c>
      <c r="F173" s="233" t="s">
        <v>1424</v>
      </c>
      <c r="G173" s="233"/>
      <c r="H173" s="233"/>
      <c r="I173" s="233"/>
      <c r="J173" s="234" t="s">
        <v>354</v>
      </c>
      <c r="K173" s="235">
        <v>1</v>
      </c>
      <c r="L173" s="236">
        <v>0</v>
      </c>
      <c r="M173" s="237"/>
      <c r="N173" s="238">
        <f>ROUND(L173*K173,2)</f>
        <v>0</v>
      </c>
      <c r="O173" s="238"/>
      <c r="P173" s="238"/>
      <c r="Q173" s="238"/>
      <c r="R173" s="51"/>
      <c r="T173" s="239" t="s">
        <v>23</v>
      </c>
      <c r="U173" s="59" t="s">
        <v>50</v>
      </c>
      <c r="V173" s="50"/>
      <c r="W173" s="240">
        <f>V173*K173</f>
        <v>0</v>
      </c>
      <c r="X173" s="240">
        <v>0.115</v>
      </c>
      <c r="Y173" s="240">
        <f>X173*K173</f>
        <v>0.115</v>
      </c>
      <c r="Z173" s="240">
        <v>0</v>
      </c>
      <c r="AA173" s="241">
        <f>Z173*K173</f>
        <v>0</v>
      </c>
      <c r="AR173" s="25" t="s">
        <v>188</v>
      </c>
      <c r="AT173" s="25" t="s">
        <v>184</v>
      </c>
      <c r="AU173" s="25" t="s">
        <v>95</v>
      </c>
      <c r="AY173" s="25" t="s">
        <v>183</v>
      </c>
      <c r="BE173" s="156">
        <f>IF(U173="základní",N173,0)</f>
        <v>0</v>
      </c>
      <c r="BF173" s="156">
        <f>IF(U173="snížená",N173,0)</f>
        <v>0</v>
      </c>
      <c r="BG173" s="156">
        <f>IF(U173="zákl. přenesená",N173,0)</f>
        <v>0</v>
      </c>
      <c r="BH173" s="156">
        <f>IF(U173="sníž. přenesená",N173,0)</f>
        <v>0</v>
      </c>
      <c r="BI173" s="156">
        <f>IF(U173="nulová",N173,0)</f>
        <v>0</v>
      </c>
      <c r="BJ173" s="25" t="s">
        <v>25</v>
      </c>
      <c r="BK173" s="156">
        <f>ROUND(L173*K173,2)</f>
        <v>0</v>
      </c>
      <c r="BL173" s="25" t="s">
        <v>188</v>
      </c>
      <c r="BM173" s="25" t="s">
        <v>1425</v>
      </c>
    </row>
    <row r="174" spans="2:65" s="1" customFormat="1" ht="16.5" customHeight="1">
      <c r="B174" s="49"/>
      <c r="C174" s="276" t="s">
        <v>307</v>
      </c>
      <c r="D174" s="276" t="s">
        <v>292</v>
      </c>
      <c r="E174" s="277" t="s">
        <v>1426</v>
      </c>
      <c r="F174" s="278" t="s">
        <v>1427</v>
      </c>
      <c r="G174" s="278"/>
      <c r="H174" s="278"/>
      <c r="I174" s="278"/>
      <c r="J174" s="279" t="s">
        <v>354</v>
      </c>
      <c r="K174" s="280">
        <v>1</v>
      </c>
      <c r="L174" s="281">
        <v>0</v>
      </c>
      <c r="M174" s="282"/>
      <c r="N174" s="283">
        <f>ROUND(L174*K174,2)</f>
        <v>0</v>
      </c>
      <c r="O174" s="238"/>
      <c r="P174" s="238"/>
      <c r="Q174" s="238"/>
      <c r="R174" s="51"/>
      <c r="T174" s="239" t="s">
        <v>23</v>
      </c>
      <c r="U174" s="59" t="s">
        <v>50</v>
      </c>
      <c r="V174" s="50"/>
      <c r="W174" s="240">
        <f>V174*K174</f>
        <v>0</v>
      </c>
      <c r="X174" s="240">
        <v>0.006</v>
      </c>
      <c r="Y174" s="240">
        <f>X174*K174</f>
        <v>0.006</v>
      </c>
      <c r="Z174" s="240">
        <v>0</v>
      </c>
      <c r="AA174" s="241">
        <f>Z174*K174</f>
        <v>0</v>
      </c>
      <c r="AR174" s="25" t="s">
        <v>224</v>
      </c>
      <c r="AT174" s="25" t="s">
        <v>292</v>
      </c>
      <c r="AU174" s="25" t="s">
        <v>95</v>
      </c>
      <c r="AY174" s="25" t="s">
        <v>183</v>
      </c>
      <c r="BE174" s="156">
        <f>IF(U174="základní",N174,0)</f>
        <v>0</v>
      </c>
      <c r="BF174" s="156">
        <f>IF(U174="snížená",N174,0)</f>
        <v>0</v>
      </c>
      <c r="BG174" s="156">
        <f>IF(U174="zákl. přenesená",N174,0)</f>
        <v>0</v>
      </c>
      <c r="BH174" s="156">
        <f>IF(U174="sníž. přenesená",N174,0)</f>
        <v>0</v>
      </c>
      <c r="BI174" s="156">
        <f>IF(U174="nulová",N174,0)</f>
        <v>0</v>
      </c>
      <c r="BJ174" s="25" t="s">
        <v>25</v>
      </c>
      <c r="BK174" s="156">
        <f>ROUND(L174*K174,2)</f>
        <v>0</v>
      </c>
      <c r="BL174" s="25" t="s">
        <v>188</v>
      </c>
      <c r="BM174" s="25" t="s">
        <v>1428</v>
      </c>
    </row>
    <row r="175" spans="2:65" s="1" customFormat="1" ht="16.5" customHeight="1">
      <c r="B175" s="49"/>
      <c r="C175" s="276" t="s">
        <v>311</v>
      </c>
      <c r="D175" s="276" t="s">
        <v>292</v>
      </c>
      <c r="E175" s="277" t="s">
        <v>1429</v>
      </c>
      <c r="F175" s="278" t="s">
        <v>1430</v>
      </c>
      <c r="G175" s="278"/>
      <c r="H175" s="278"/>
      <c r="I175" s="278"/>
      <c r="J175" s="279" t="s">
        <v>354</v>
      </c>
      <c r="K175" s="280">
        <v>1</v>
      </c>
      <c r="L175" s="281">
        <v>0</v>
      </c>
      <c r="M175" s="282"/>
      <c r="N175" s="283">
        <f>ROUND(L175*K175,2)</f>
        <v>0</v>
      </c>
      <c r="O175" s="238"/>
      <c r="P175" s="238"/>
      <c r="Q175" s="238"/>
      <c r="R175" s="51"/>
      <c r="T175" s="239" t="s">
        <v>23</v>
      </c>
      <c r="U175" s="59" t="s">
        <v>50</v>
      </c>
      <c r="V175" s="50"/>
      <c r="W175" s="240">
        <f>V175*K175</f>
        <v>0</v>
      </c>
      <c r="X175" s="240">
        <v>0.001</v>
      </c>
      <c r="Y175" s="240">
        <f>X175*K175</f>
        <v>0.001</v>
      </c>
      <c r="Z175" s="240">
        <v>0</v>
      </c>
      <c r="AA175" s="241">
        <f>Z175*K175</f>
        <v>0</v>
      </c>
      <c r="AR175" s="25" t="s">
        <v>224</v>
      </c>
      <c r="AT175" s="25" t="s">
        <v>292</v>
      </c>
      <c r="AU175" s="25" t="s">
        <v>95</v>
      </c>
      <c r="AY175" s="25" t="s">
        <v>183</v>
      </c>
      <c r="BE175" s="156">
        <f>IF(U175="základní",N175,0)</f>
        <v>0</v>
      </c>
      <c r="BF175" s="156">
        <f>IF(U175="snížená",N175,0)</f>
        <v>0</v>
      </c>
      <c r="BG175" s="156">
        <f>IF(U175="zákl. přenesená",N175,0)</f>
        <v>0</v>
      </c>
      <c r="BH175" s="156">
        <f>IF(U175="sníž. přenesená",N175,0)</f>
        <v>0</v>
      </c>
      <c r="BI175" s="156">
        <f>IF(U175="nulová",N175,0)</f>
        <v>0</v>
      </c>
      <c r="BJ175" s="25" t="s">
        <v>25</v>
      </c>
      <c r="BK175" s="156">
        <f>ROUND(L175*K175,2)</f>
        <v>0</v>
      </c>
      <c r="BL175" s="25" t="s">
        <v>188</v>
      </c>
      <c r="BM175" s="25" t="s">
        <v>1431</v>
      </c>
    </row>
    <row r="176" spans="2:65" s="1" customFormat="1" ht="25.5" customHeight="1">
      <c r="B176" s="49"/>
      <c r="C176" s="231" t="s">
        <v>315</v>
      </c>
      <c r="D176" s="231" t="s">
        <v>184</v>
      </c>
      <c r="E176" s="232" t="s">
        <v>1432</v>
      </c>
      <c r="F176" s="233" t="s">
        <v>1433</v>
      </c>
      <c r="G176" s="233"/>
      <c r="H176" s="233"/>
      <c r="I176" s="233"/>
      <c r="J176" s="234" t="s">
        <v>262</v>
      </c>
      <c r="K176" s="235">
        <v>73</v>
      </c>
      <c r="L176" s="236">
        <v>0</v>
      </c>
      <c r="M176" s="237"/>
      <c r="N176" s="238">
        <f>ROUND(L176*K176,2)</f>
        <v>0</v>
      </c>
      <c r="O176" s="238"/>
      <c r="P176" s="238"/>
      <c r="Q176" s="238"/>
      <c r="R176" s="51"/>
      <c r="T176" s="239" t="s">
        <v>23</v>
      </c>
      <c r="U176" s="59" t="s">
        <v>50</v>
      </c>
      <c r="V176" s="50"/>
      <c r="W176" s="240">
        <f>V176*K176</f>
        <v>0</v>
      </c>
      <c r="X176" s="240">
        <v>0.00019</v>
      </c>
      <c r="Y176" s="240">
        <f>X176*K176</f>
        <v>0.01387</v>
      </c>
      <c r="Z176" s="240">
        <v>0</v>
      </c>
      <c r="AA176" s="241">
        <f>Z176*K176</f>
        <v>0</v>
      </c>
      <c r="AR176" s="25" t="s">
        <v>188</v>
      </c>
      <c r="AT176" s="25" t="s">
        <v>184</v>
      </c>
      <c r="AU176" s="25" t="s">
        <v>95</v>
      </c>
      <c r="AY176" s="25" t="s">
        <v>183</v>
      </c>
      <c r="BE176" s="156">
        <f>IF(U176="základní",N176,0)</f>
        <v>0</v>
      </c>
      <c r="BF176" s="156">
        <f>IF(U176="snížená",N176,0)</f>
        <v>0</v>
      </c>
      <c r="BG176" s="156">
        <f>IF(U176="zákl. přenesená",N176,0)</f>
        <v>0</v>
      </c>
      <c r="BH176" s="156">
        <f>IF(U176="sníž. přenesená",N176,0)</f>
        <v>0</v>
      </c>
      <c r="BI176" s="156">
        <f>IF(U176="nulová",N176,0)</f>
        <v>0</v>
      </c>
      <c r="BJ176" s="25" t="s">
        <v>25</v>
      </c>
      <c r="BK176" s="156">
        <f>ROUND(L176*K176,2)</f>
        <v>0</v>
      </c>
      <c r="BL176" s="25" t="s">
        <v>188</v>
      </c>
      <c r="BM176" s="25" t="s">
        <v>1434</v>
      </c>
    </row>
    <row r="177" spans="2:65" s="1" customFormat="1" ht="25.5" customHeight="1">
      <c r="B177" s="49"/>
      <c r="C177" s="231" t="s">
        <v>320</v>
      </c>
      <c r="D177" s="231" t="s">
        <v>184</v>
      </c>
      <c r="E177" s="232" t="s">
        <v>1435</v>
      </c>
      <c r="F177" s="233" t="s">
        <v>1436</v>
      </c>
      <c r="G177" s="233"/>
      <c r="H177" s="233"/>
      <c r="I177" s="233"/>
      <c r="J177" s="234" t="s">
        <v>262</v>
      </c>
      <c r="K177" s="235">
        <v>73</v>
      </c>
      <c r="L177" s="236">
        <v>0</v>
      </c>
      <c r="M177" s="237"/>
      <c r="N177" s="238">
        <f>ROUND(L177*K177,2)</f>
        <v>0</v>
      </c>
      <c r="O177" s="238"/>
      <c r="P177" s="238"/>
      <c r="Q177" s="238"/>
      <c r="R177" s="51"/>
      <c r="T177" s="239" t="s">
        <v>23</v>
      </c>
      <c r="U177" s="59" t="s">
        <v>50</v>
      </c>
      <c r="V177" s="50"/>
      <c r="W177" s="240">
        <f>V177*K177</f>
        <v>0</v>
      </c>
      <c r="X177" s="240">
        <v>7E-05</v>
      </c>
      <c r="Y177" s="240">
        <f>X177*K177</f>
        <v>0.00511</v>
      </c>
      <c r="Z177" s="240">
        <v>0</v>
      </c>
      <c r="AA177" s="241">
        <f>Z177*K177</f>
        <v>0</v>
      </c>
      <c r="AR177" s="25" t="s">
        <v>188</v>
      </c>
      <c r="AT177" s="25" t="s">
        <v>184</v>
      </c>
      <c r="AU177" s="25" t="s">
        <v>95</v>
      </c>
      <c r="AY177" s="25" t="s">
        <v>183</v>
      </c>
      <c r="BE177" s="156">
        <f>IF(U177="základní",N177,0)</f>
        <v>0</v>
      </c>
      <c r="BF177" s="156">
        <f>IF(U177="snížená",N177,0)</f>
        <v>0</v>
      </c>
      <c r="BG177" s="156">
        <f>IF(U177="zákl. přenesená",N177,0)</f>
        <v>0</v>
      </c>
      <c r="BH177" s="156">
        <f>IF(U177="sníž. přenesená",N177,0)</f>
        <v>0</v>
      </c>
      <c r="BI177" s="156">
        <f>IF(U177="nulová",N177,0)</f>
        <v>0</v>
      </c>
      <c r="BJ177" s="25" t="s">
        <v>25</v>
      </c>
      <c r="BK177" s="156">
        <f>ROUND(L177*K177,2)</f>
        <v>0</v>
      </c>
      <c r="BL177" s="25" t="s">
        <v>188</v>
      </c>
      <c r="BM177" s="25" t="s">
        <v>1437</v>
      </c>
    </row>
    <row r="178" spans="2:63" s="10" customFormat="1" ht="29.85" customHeight="1">
      <c r="B178" s="218"/>
      <c r="C178" s="219"/>
      <c r="D178" s="228" t="s">
        <v>150</v>
      </c>
      <c r="E178" s="228"/>
      <c r="F178" s="228"/>
      <c r="G178" s="228"/>
      <c r="H178" s="228"/>
      <c r="I178" s="228"/>
      <c r="J178" s="228"/>
      <c r="K178" s="228"/>
      <c r="L178" s="228"/>
      <c r="M178" s="228"/>
      <c r="N178" s="271">
        <f>BK178</f>
        <v>0</v>
      </c>
      <c r="O178" s="272"/>
      <c r="P178" s="272"/>
      <c r="Q178" s="272"/>
      <c r="R178" s="221"/>
      <c r="T178" s="222"/>
      <c r="U178" s="219"/>
      <c r="V178" s="219"/>
      <c r="W178" s="223">
        <f>SUM(W179:W183)</f>
        <v>0</v>
      </c>
      <c r="X178" s="219"/>
      <c r="Y178" s="223">
        <f>SUM(Y179:Y183)</f>
        <v>0</v>
      </c>
      <c r="Z178" s="219"/>
      <c r="AA178" s="224">
        <f>SUM(AA179:AA183)</f>
        <v>0</v>
      </c>
      <c r="AR178" s="225" t="s">
        <v>25</v>
      </c>
      <c r="AT178" s="226" t="s">
        <v>84</v>
      </c>
      <c r="AU178" s="226" t="s">
        <v>25</v>
      </c>
      <c r="AY178" s="225" t="s">
        <v>183</v>
      </c>
      <c r="BK178" s="227">
        <f>SUM(BK179:BK183)</f>
        <v>0</v>
      </c>
    </row>
    <row r="179" spans="2:65" s="1" customFormat="1" ht="38.25" customHeight="1">
      <c r="B179" s="49"/>
      <c r="C179" s="231" t="s">
        <v>324</v>
      </c>
      <c r="D179" s="231" t="s">
        <v>184</v>
      </c>
      <c r="E179" s="232" t="s">
        <v>1438</v>
      </c>
      <c r="F179" s="233" t="s">
        <v>1439</v>
      </c>
      <c r="G179" s="233"/>
      <c r="H179" s="233"/>
      <c r="I179" s="233"/>
      <c r="J179" s="234" t="s">
        <v>202</v>
      </c>
      <c r="K179" s="235">
        <v>28.608</v>
      </c>
      <c r="L179" s="236">
        <v>0</v>
      </c>
      <c r="M179" s="237"/>
      <c r="N179" s="238">
        <f>ROUND(L179*K179,2)</f>
        <v>0</v>
      </c>
      <c r="O179" s="238"/>
      <c r="P179" s="238"/>
      <c r="Q179" s="238"/>
      <c r="R179" s="51"/>
      <c r="T179" s="239" t="s">
        <v>23</v>
      </c>
      <c r="U179" s="59" t="s">
        <v>50</v>
      </c>
      <c r="V179" s="50"/>
      <c r="W179" s="240">
        <f>V179*K179</f>
        <v>0</v>
      </c>
      <c r="X179" s="240">
        <v>0</v>
      </c>
      <c r="Y179" s="240">
        <f>X179*K179</f>
        <v>0</v>
      </c>
      <c r="Z179" s="240">
        <v>0</v>
      </c>
      <c r="AA179" s="241">
        <f>Z179*K179</f>
        <v>0</v>
      </c>
      <c r="AR179" s="25" t="s">
        <v>188</v>
      </c>
      <c r="AT179" s="25" t="s">
        <v>184</v>
      </c>
      <c r="AU179" s="25" t="s">
        <v>95</v>
      </c>
      <c r="AY179" s="25" t="s">
        <v>183</v>
      </c>
      <c r="BE179" s="156">
        <f>IF(U179="základní",N179,0)</f>
        <v>0</v>
      </c>
      <c r="BF179" s="156">
        <f>IF(U179="snížená",N179,0)</f>
        <v>0</v>
      </c>
      <c r="BG179" s="156">
        <f>IF(U179="zákl. přenesená",N179,0)</f>
        <v>0</v>
      </c>
      <c r="BH179" s="156">
        <f>IF(U179="sníž. přenesená",N179,0)</f>
        <v>0</v>
      </c>
      <c r="BI179" s="156">
        <f>IF(U179="nulová",N179,0)</f>
        <v>0</v>
      </c>
      <c r="BJ179" s="25" t="s">
        <v>25</v>
      </c>
      <c r="BK179" s="156">
        <f>ROUND(L179*K179,2)</f>
        <v>0</v>
      </c>
      <c r="BL179" s="25" t="s">
        <v>188</v>
      </c>
      <c r="BM179" s="25" t="s">
        <v>1440</v>
      </c>
    </row>
    <row r="180" spans="2:65" s="1" customFormat="1" ht="38.25" customHeight="1">
      <c r="B180" s="49"/>
      <c r="C180" s="231" t="s">
        <v>328</v>
      </c>
      <c r="D180" s="231" t="s">
        <v>184</v>
      </c>
      <c r="E180" s="232" t="s">
        <v>1441</v>
      </c>
      <c r="F180" s="233" t="s">
        <v>1442</v>
      </c>
      <c r="G180" s="233"/>
      <c r="H180" s="233"/>
      <c r="I180" s="233"/>
      <c r="J180" s="234" t="s">
        <v>202</v>
      </c>
      <c r="K180" s="235">
        <v>28.608</v>
      </c>
      <c r="L180" s="236">
        <v>0</v>
      </c>
      <c r="M180" s="237"/>
      <c r="N180" s="238">
        <f>ROUND(L180*K180,2)</f>
        <v>0</v>
      </c>
      <c r="O180" s="238"/>
      <c r="P180" s="238"/>
      <c r="Q180" s="238"/>
      <c r="R180" s="51"/>
      <c r="T180" s="239" t="s">
        <v>23</v>
      </c>
      <c r="U180" s="59" t="s">
        <v>50</v>
      </c>
      <c r="V180" s="50"/>
      <c r="W180" s="240">
        <f>V180*K180</f>
        <v>0</v>
      </c>
      <c r="X180" s="240">
        <v>0</v>
      </c>
      <c r="Y180" s="240">
        <f>X180*K180</f>
        <v>0</v>
      </c>
      <c r="Z180" s="240">
        <v>0</v>
      </c>
      <c r="AA180" s="241">
        <f>Z180*K180</f>
        <v>0</v>
      </c>
      <c r="AR180" s="25" t="s">
        <v>188</v>
      </c>
      <c r="AT180" s="25" t="s">
        <v>184</v>
      </c>
      <c r="AU180" s="25" t="s">
        <v>95</v>
      </c>
      <c r="AY180" s="25" t="s">
        <v>183</v>
      </c>
      <c r="BE180" s="156">
        <f>IF(U180="základní",N180,0)</f>
        <v>0</v>
      </c>
      <c r="BF180" s="156">
        <f>IF(U180="snížená",N180,0)</f>
        <v>0</v>
      </c>
      <c r="BG180" s="156">
        <f>IF(U180="zákl. přenesená",N180,0)</f>
        <v>0</v>
      </c>
      <c r="BH180" s="156">
        <f>IF(U180="sníž. přenesená",N180,0)</f>
        <v>0</v>
      </c>
      <c r="BI180" s="156">
        <f>IF(U180="nulová",N180,0)</f>
        <v>0</v>
      </c>
      <c r="BJ180" s="25" t="s">
        <v>25</v>
      </c>
      <c r="BK180" s="156">
        <f>ROUND(L180*K180,2)</f>
        <v>0</v>
      </c>
      <c r="BL180" s="25" t="s">
        <v>188</v>
      </c>
      <c r="BM180" s="25" t="s">
        <v>1443</v>
      </c>
    </row>
    <row r="181" spans="2:65" s="1" customFormat="1" ht="38.25" customHeight="1">
      <c r="B181" s="49"/>
      <c r="C181" s="231" t="s">
        <v>332</v>
      </c>
      <c r="D181" s="231" t="s">
        <v>184</v>
      </c>
      <c r="E181" s="232" t="s">
        <v>270</v>
      </c>
      <c r="F181" s="233" t="s">
        <v>1444</v>
      </c>
      <c r="G181" s="233"/>
      <c r="H181" s="233"/>
      <c r="I181" s="233"/>
      <c r="J181" s="234" t="s">
        <v>202</v>
      </c>
      <c r="K181" s="235">
        <v>257.472</v>
      </c>
      <c r="L181" s="236">
        <v>0</v>
      </c>
      <c r="M181" s="237"/>
      <c r="N181" s="238">
        <f>ROUND(L181*K181,2)</f>
        <v>0</v>
      </c>
      <c r="O181" s="238"/>
      <c r="P181" s="238"/>
      <c r="Q181" s="238"/>
      <c r="R181" s="51"/>
      <c r="T181" s="239" t="s">
        <v>23</v>
      </c>
      <c r="U181" s="59" t="s">
        <v>50</v>
      </c>
      <c r="V181" s="50"/>
      <c r="W181" s="240">
        <f>V181*K181</f>
        <v>0</v>
      </c>
      <c r="X181" s="240">
        <v>0</v>
      </c>
      <c r="Y181" s="240">
        <f>X181*K181</f>
        <v>0</v>
      </c>
      <c r="Z181" s="240">
        <v>0</v>
      </c>
      <c r="AA181" s="241">
        <f>Z181*K181</f>
        <v>0</v>
      </c>
      <c r="AR181" s="25" t="s">
        <v>188</v>
      </c>
      <c r="AT181" s="25" t="s">
        <v>184</v>
      </c>
      <c r="AU181" s="25" t="s">
        <v>95</v>
      </c>
      <c r="AY181" s="25" t="s">
        <v>183</v>
      </c>
      <c r="BE181" s="156">
        <f>IF(U181="základní",N181,0)</f>
        <v>0</v>
      </c>
      <c r="BF181" s="156">
        <f>IF(U181="snížená",N181,0)</f>
        <v>0</v>
      </c>
      <c r="BG181" s="156">
        <f>IF(U181="zákl. přenesená",N181,0)</f>
        <v>0</v>
      </c>
      <c r="BH181" s="156">
        <f>IF(U181="sníž. přenesená",N181,0)</f>
        <v>0</v>
      </c>
      <c r="BI181" s="156">
        <f>IF(U181="nulová",N181,0)</f>
        <v>0</v>
      </c>
      <c r="BJ181" s="25" t="s">
        <v>25</v>
      </c>
      <c r="BK181" s="156">
        <f>ROUND(L181*K181,2)</f>
        <v>0</v>
      </c>
      <c r="BL181" s="25" t="s">
        <v>188</v>
      </c>
      <c r="BM181" s="25" t="s">
        <v>1445</v>
      </c>
    </row>
    <row r="182" spans="2:65" s="1" customFormat="1" ht="25.5" customHeight="1">
      <c r="B182" s="49"/>
      <c r="C182" s="231" t="s">
        <v>336</v>
      </c>
      <c r="D182" s="231" t="s">
        <v>184</v>
      </c>
      <c r="E182" s="232" t="s">
        <v>1446</v>
      </c>
      <c r="F182" s="233" t="s">
        <v>1447</v>
      </c>
      <c r="G182" s="233"/>
      <c r="H182" s="233"/>
      <c r="I182" s="233"/>
      <c r="J182" s="234" t="s">
        <v>202</v>
      </c>
      <c r="K182" s="235">
        <v>28.608</v>
      </c>
      <c r="L182" s="236">
        <v>0</v>
      </c>
      <c r="M182" s="237"/>
      <c r="N182" s="238">
        <f>ROUND(L182*K182,2)</f>
        <v>0</v>
      </c>
      <c r="O182" s="238"/>
      <c r="P182" s="238"/>
      <c r="Q182" s="238"/>
      <c r="R182" s="51"/>
      <c r="T182" s="239" t="s">
        <v>23</v>
      </c>
      <c r="U182" s="59" t="s">
        <v>50</v>
      </c>
      <c r="V182" s="50"/>
      <c r="W182" s="240">
        <f>V182*K182</f>
        <v>0</v>
      </c>
      <c r="X182" s="240">
        <v>0</v>
      </c>
      <c r="Y182" s="240">
        <f>X182*K182</f>
        <v>0</v>
      </c>
      <c r="Z182" s="240">
        <v>0</v>
      </c>
      <c r="AA182" s="241">
        <f>Z182*K182</f>
        <v>0</v>
      </c>
      <c r="AR182" s="25" t="s">
        <v>188</v>
      </c>
      <c r="AT182" s="25" t="s">
        <v>184</v>
      </c>
      <c r="AU182" s="25" t="s">
        <v>95</v>
      </c>
      <c r="AY182" s="25" t="s">
        <v>183</v>
      </c>
      <c r="BE182" s="156">
        <f>IF(U182="základní",N182,0)</f>
        <v>0</v>
      </c>
      <c r="BF182" s="156">
        <f>IF(U182="snížená",N182,0)</f>
        <v>0</v>
      </c>
      <c r="BG182" s="156">
        <f>IF(U182="zákl. přenesená",N182,0)</f>
        <v>0</v>
      </c>
      <c r="BH182" s="156">
        <f>IF(U182="sníž. přenesená",N182,0)</f>
        <v>0</v>
      </c>
      <c r="BI182" s="156">
        <f>IF(U182="nulová",N182,0)</f>
        <v>0</v>
      </c>
      <c r="BJ182" s="25" t="s">
        <v>25</v>
      </c>
      <c r="BK182" s="156">
        <f>ROUND(L182*K182,2)</f>
        <v>0</v>
      </c>
      <c r="BL182" s="25" t="s">
        <v>188</v>
      </c>
      <c r="BM182" s="25" t="s">
        <v>1448</v>
      </c>
    </row>
    <row r="183" spans="2:65" s="1" customFormat="1" ht="25.5" customHeight="1">
      <c r="B183" s="49"/>
      <c r="C183" s="231" t="s">
        <v>295</v>
      </c>
      <c r="D183" s="231" t="s">
        <v>184</v>
      </c>
      <c r="E183" s="232" t="s">
        <v>278</v>
      </c>
      <c r="F183" s="233" t="s">
        <v>279</v>
      </c>
      <c r="G183" s="233"/>
      <c r="H183" s="233"/>
      <c r="I183" s="233"/>
      <c r="J183" s="234" t="s">
        <v>202</v>
      </c>
      <c r="K183" s="235">
        <v>28.608</v>
      </c>
      <c r="L183" s="236">
        <v>0</v>
      </c>
      <c r="M183" s="237"/>
      <c r="N183" s="238">
        <f>ROUND(L183*K183,2)</f>
        <v>0</v>
      </c>
      <c r="O183" s="238"/>
      <c r="P183" s="238"/>
      <c r="Q183" s="238"/>
      <c r="R183" s="51"/>
      <c r="T183" s="239" t="s">
        <v>23</v>
      </c>
      <c r="U183" s="59" t="s">
        <v>50</v>
      </c>
      <c r="V183" s="50"/>
      <c r="W183" s="240">
        <f>V183*K183</f>
        <v>0</v>
      </c>
      <c r="X183" s="240">
        <v>0</v>
      </c>
      <c r="Y183" s="240">
        <f>X183*K183</f>
        <v>0</v>
      </c>
      <c r="Z183" s="240">
        <v>0</v>
      </c>
      <c r="AA183" s="241">
        <f>Z183*K183</f>
        <v>0</v>
      </c>
      <c r="AR183" s="25" t="s">
        <v>188</v>
      </c>
      <c r="AT183" s="25" t="s">
        <v>184</v>
      </c>
      <c r="AU183" s="25" t="s">
        <v>95</v>
      </c>
      <c r="AY183" s="25" t="s">
        <v>183</v>
      </c>
      <c r="BE183" s="156">
        <f>IF(U183="základní",N183,0)</f>
        <v>0</v>
      </c>
      <c r="BF183" s="156">
        <f>IF(U183="snížená",N183,0)</f>
        <v>0</v>
      </c>
      <c r="BG183" s="156">
        <f>IF(U183="zákl. přenesená",N183,0)</f>
        <v>0</v>
      </c>
      <c r="BH183" s="156">
        <f>IF(U183="sníž. přenesená",N183,0)</f>
        <v>0</v>
      </c>
      <c r="BI183" s="156">
        <f>IF(U183="nulová",N183,0)</f>
        <v>0</v>
      </c>
      <c r="BJ183" s="25" t="s">
        <v>25</v>
      </c>
      <c r="BK183" s="156">
        <f>ROUND(L183*K183,2)</f>
        <v>0</v>
      </c>
      <c r="BL183" s="25" t="s">
        <v>188</v>
      </c>
      <c r="BM183" s="25" t="s">
        <v>1449</v>
      </c>
    </row>
    <row r="184" spans="2:63" s="10" customFormat="1" ht="29.85" customHeight="1">
      <c r="B184" s="218"/>
      <c r="C184" s="219"/>
      <c r="D184" s="228" t="s">
        <v>151</v>
      </c>
      <c r="E184" s="228"/>
      <c r="F184" s="228"/>
      <c r="G184" s="228"/>
      <c r="H184" s="228"/>
      <c r="I184" s="228"/>
      <c r="J184" s="228"/>
      <c r="K184" s="228"/>
      <c r="L184" s="228"/>
      <c r="M184" s="228"/>
      <c r="N184" s="271">
        <f>BK184</f>
        <v>0</v>
      </c>
      <c r="O184" s="272"/>
      <c r="P184" s="272"/>
      <c r="Q184" s="272"/>
      <c r="R184" s="221"/>
      <c r="T184" s="222"/>
      <c r="U184" s="219"/>
      <c r="V184" s="219"/>
      <c r="W184" s="223">
        <f>W185</f>
        <v>0</v>
      </c>
      <c r="X184" s="219"/>
      <c r="Y184" s="223">
        <f>Y185</f>
        <v>0</v>
      </c>
      <c r="Z184" s="219"/>
      <c r="AA184" s="224">
        <f>AA185</f>
        <v>0</v>
      </c>
      <c r="AR184" s="225" t="s">
        <v>25</v>
      </c>
      <c r="AT184" s="226" t="s">
        <v>84</v>
      </c>
      <c r="AU184" s="226" t="s">
        <v>25</v>
      </c>
      <c r="AY184" s="225" t="s">
        <v>183</v>
      </c>
      <c r="BK184" s="227">
        <f>BK185</f>
        <v>0</v>
      </c>
    </row>
    <row r="185" spans="2:65" s="1" customFormat="1" ht="38.25" customHeight="1">
      <c r="B185" s="49"/>
      <c r="C185" s="231" t="s">
        <v>351</v>
      </c>
      <c r="D185" s="231" t="s">
        <v>184</v>
      </c>
      <c r="E185" s="232" t="s">
        <v>1450</v>
      </c>
      <c r="F185" s="233" t="s">
        <v>1451</v>
      </c>
      <c r="G185" s="233"/>
      <c r="H185" s="233"/>
      <c r="I185" s="233"/>
      <c r="J185" s="234" t="s">
        <v>202</v>
      </c>
      <c r="K185" s="235">
        <v>18.278</v>
      </c>
      <c r="L185" s="236">
        <v>0</v>
      </c>
      <c r="M185" s="237"/>
      <c r="N185" s="238">
        <f>ROUND(L185*K185,2)</f>
        <v>0</v>
      </c>
      <c r="O185" s="238"/>
      <c r="P185" s="238"/>
      <c r="Q185" s="238"/>
      <c r="R185" s="51"/>
      <c r="T185" s="239" t="s">
        <v>23</v>
      </c>
      <c r="U185" s="59" t="s">
        <v>50</v>
      </c>
      <c r="V185" s="50"/>
      <c r="W185" s="240">
        <f>V185*K185</f>
        <v>0</v>
      </c>
      <c r="X185" s="240">
        <v>0</v>
      </c>
      <c r="Y185" s="240">
        <f>X185*K185</f>
        <v>0</v>
      </c>
      <c r="Z185" s="240">
        <v>0</v>
      </c>
      <c r="AA185" s="241">
        <f>Z185*K185</f>
        <v>0</v>
      </c>
      <c r="AR185" s="25" t="s">
        <v>188</v>
      </c>
      <c r="AT185" s="25" t="s">
        <v>184</v>
      </c>
      <c r="AU185" s="25" t="s">
        <v>95</v>
      </c>
      <c r="AY185" s="25" t="s">
        <v>183</v>
      </c>
      <c r="BE185" s="156">
        <f>IF(U185="základní",N185,0)</f>
        <v>0</v>
      </c>
      <c r="BF185" s="156">
        <f>IF(U185="snížená",N185,0)</f>
        <v>0</v>
      </c>
      <c r="BG185" s="156">
        <f>IF(U185="zákl. přenesená",N185,0)</f>
        <v>0</v>
      </c>
      <c r="BH185" s="156">
        <f>IF(U185="sníž. přenesená",N185,0)</f>
        <v>0</v>
      </c>
      <c r="BI185" s="156">
        <f>IF(U185="nulová",N185,0)</f>
        <v>0</v>
      </c>
      <c r="BJ185" s="25" t="s">
        <v>25</v>
      </c>
      <c r="BK185" s="156">
        <f>ROUND(L185*K185,2)</f>
        <v>0</v>
      </c>
      <c r="BL185" s="25" t="s">
        <v>188</v>
      </c>
      <c r="BM185" s="25" t="s">
        <v>1452</v>
      </c>
    </row>
    <row r="186" spans="2:63" s="10" customFormat="1" ht="37.4" customHeight="1">
      <c r="B186" s="218"/>
      <c r="C186" s="219"/>
      <c r="D186" s="220" t="s">
        <v>152</v>
      </c>
      <c r="E186" s="220"/>
      <c r="F186" s="220"/>
      <c r="G186" s="220"/>
      <c r="H186" s="220"/>
      <c r="I186" s="220"/>
      <c r="J186" s="220"/>
      <c r="K186" s="220"/>
      <c r="L186" s="220"/>
      <c r="M186" s="220"/>
      <c r="N186" s="273">
        <f>BK186</f>
        <v>0</v>
      </c>
      <c r="O186" s="274"/>
      <c r="P186" s="274"/>
      <c r="Q186" s="274"/>
      <c r="R186" s="221"/>
      <c r="T186" s="222"/>
      <c r="U186" s="219"/>
      <c r="V186" s="219"/>
      <c r="W186" s="223">
        <f>W187</f>
        <v>0</v>
      </c>
      <c r="X186" s="219"/>
      <c r="Y186" s="223">
        <f>Y187</f>
        <v>0.00873</v>
      </c>
      <c r="Z186" s="219"/>
      <c r="AA186" s="224">
        <f>AA187</f>
        <v>0</v>
      </c>
      <c r="AR186" s="225" t="s">
        <v>95</v>
      </c>
      <c r="AT186" s="226" t="s">
        <v>84</v>
      </c>
      <c r="AU186" s="226" t="s">
        <v>85</v>
      </c>
      <c r="AY186" s="225" t="s">
        <v>183</v>
      </c>
      <c r="BK186" s="227">
        <f>BK187</f>
        <v>0</v>
      </c>
    </row>
    <row r="187" spans="2:63" s="10" customFormat="1" ht="19.9" customHeight="1">
      <c r="B187" s="218"/>
      <c r="C187" s="219"/>
      <c r="D187" s="228" t="s">
        <v>1166</v>
      </c>
      <c r="E187" s="228"/>
      <c r="F187" s="228"/>
      <c r="G187" s="228"/>
      <c r="H187" s="228"/>
      <c r="I187" s="228"/>
      <c r="J187" s="228"/>
      <c r="K187" s="228"/>
      <c r="L187" s="228"/>
      <c r="M187" s="228"/>
      <c r="N187" s="229">
        <f>BK187</f>
        <v>0</v>
      </c>
      <c r="O187" s="230"/>
      <c r="P187" s="230"/>
      <c r="Q187" s="230"/>
      <c r="R187" s="221"/>
      <c r="T187" s="222"/>
      <c r="U187" s="219"/>
      <c r="V187" s="219"/>
      <c r="W187" s="223">
        <f>SUM(W188:W190)</f>
        <v>0</v>
      </c>
      <c r="X187" s="219"/>
      <c r="Y187" s="223">
        <f>SUM(Y188:Y190)</f>
        <v>0.00873</v>
      </c>
      <c r="Z187" s="219"/>
      <c r="AA187" s="224">
        <f>SUM(AA188:AA190)</f>
        <v>0</v>
      </c>
      <c r="AR187" s="225" t="s">
        <v>95</v>
      </c>
      <c r="AT187" s="226" t="s">
        <v>84</v>
      </c>
      <c r="AU187" s="226" t="s">
        <v>25</v>
      </c>
      <c r="AY187" s="225" t="s">
        <v>183</v>
      </c>
      <c r="BK187" s="227">
        <f>SUM(BK188:BK190)</f>
        <v>0</v>
      </c>
    </row>
    <row r="188" spans="2:65" s="1" customFormat="1" ht="16.5" customHeight="1">
      <c r="B188" s="49"/>
      <c r="C188" s="231" t="s">
        <v>358</v>
      </c>
      <c r="D188" s="231" t="s">
        <v>184</v>
      </c>
      <c r="E188" s="232" t="s">
        <v>1453</v>
      </c>
      <c r="F188" s="233" t="s">
        <v>1454</v>
      </c>
      <c r="G188" s="233"/>
      <c r="H188" s="233"/>
      <c r="I188" s="233"/>
      <c r="J188" s="234" t="s">
        <v>354</v>
      </c>
      <c r="K188" s="235">
        <v>1</v>
      </c>
      <c r="L188" s="236">
        <v>0</v>
      </c>
      <c r="M188" s="237"/>
      <c r="N188" s="238">
        <f>ROUND(L188*K188,2)</f>
        <v>0</v>
      </c>
      <c r="O188" s="238"/>
      <c r="P188" s="238"/>
      <c r="Q188" s="238"/>
      <c r="R188" s="51"/>
      <c r="T188" s="239" t="s">
        <v>23</v>
      </c>
      <c r="U188" s="59" t="s">
        <v>50</v>
      </c>
      <c r="V188" s="50"/>
      <c r="W188" s="240">
        <f>V188*K188</f>
        <v>0</v>
      </c>
      <c r="X188" s="240">
        <v>0.00153</v>
      </c>
      <c r="Y188" s="240">
        <f>X188*K188</f>
        <v>0.00153</v>
      </c>
      <c r="Z188" s="240">
        <v>0</v>
      </c>
      <c r="AA188" s="241">
        <f>Z188*K188</f>
        <v>0</v>
      </c>
      <c r="AR188" s="25" t="s">
        <v>265</v>
      </c>
      <c r="AT188" s="25" t="s">
        <v>184</v>
      </c>
      <c r="AU188" s="25" t="s">
        <v>95</v>
      </c>
      <c r="AY188" s="25" t="s">
        <v>183</v>
      </c>
      <c r="BE188" s="156">
        <f>IF(U188="základní",N188,0)</f>
        <v>0</v>
      </c>
      <c r="BF188" s="156">
        <f>IF(U188="snížená",N188,0)</f>
        <v>0</v>
      </c>
      <c r="BG188" s="156">
        <f>IF(U188="zákl. přenesená",N188,0)</f>
        <v>0</v>
      </c>
      <c r="BH188" s="156">
        <f>IF(U188="sníž. přenesená",N188,0)</f>
        <v>0</v>
      </c>
      <c r="BI188" s="156">
        <f>IF(U188="nulová",N188,0)</f>
        <v>0</v>
      </c>
      <c r="BJ188" s="25" t="s">
        <v>25</v>
      </c>
      <c r="BK188" s="156">
        <f>ROUND(L188*K188,2)</f>
        <v>0</v>
      </c>
      <c r="BL188" s="25" t="s">
        <v>265</v>
      </c>
      <c r="BM188" s="25" t="s">
        <v>1455</v>
      </c>
    </row>
    <row r="189" spans="2:65" s="1" customFormat="1" ht="25.5" customHeight="1">
      <c r="B189" s="49"/>
      <c r="C189" s="276" t="s">
        <v>363</v>
      </c>
      <c r="D189" s="276" t="s">
        <v>292</v>
      </c>
      <c r="E189" s="277" t="s">
        <v>1456</v>
      </c>
      <c r="F189" s="278" t="s">
        <v>1457</v>
      </c>
      <c r="G189" s="278"/>
      <c r="H189" s="278"/>
      <c r="I189" s="278"/>
      <c r="J189" s="279" t="s">
        <v>354</v>
      </c>
      <c r="K189" s="280">
        <v>1</v>
      </c>
      <c r="L189" s="281">
        <v>0</v>
      </c>
      <c r="M189" s="282"/>
      <c r="N189" s="283">
        <f>ROUND(L189*K189,2)</f>
        <v>0</v>
      </c>
      <c r="O189" s="238"/>
      <c r="P189" s="238"/>
      <c r="Q189" s="238"/>
      <c r="R189" s="51"/>
      <c r="T189" s="239" t="s">
        <v>23</v>
      </c>
      <c r="U189" s="59" t="s">
        <v>50</v>
      </c>
      <c r="V189" s="50"/>
      <c r="W189" s="240">
        <f>V189*K189</f>
        <v>0</v>
      </c>
      <c r="X189" s="240">
        <v>0.0072</v>
      </c>
      <c r="Y189" s="240">
        <f>X189*K189</f>
        <v>0.0072</v>
      </c>
      <c r="Z189" s="240">
        <v>0</v>
      </c>
      <c r="AA189" s="241">
        <f>Z189*K189</f>
        <v>0</v>
      </c>
      <c r="AR189" s="25" t="s">
        <v>295</v>
      </c>
      <c r="AT189" s="25" t="s">
        <v>292</v>
      </c>
      <c r="AU189" s="25" t="s">
        <v>95</v>
      </c>
      <c r="AY189" s="25" t="s">
        <v>183</v>
      </c>
      <c r="BE189" s="156">
        <f>IF(U189="základní",N189,0)</f>
        <v>0</v>
      </c>
      <c r="BF189" s="156">
        <f>IF(U189="snížená",N189,0)</f>
        <v>0</v>
      </c>
      <c r="BG189" s="156">
        <f>IF(U189="zákl. přenesená",N189,0)</f>
        <v>0</v>
      </c>
      <c r="BH189" s="156">
        <f>IF(U189="sníž. přenesená",N189,0)</f>
        <v>0</v>
      </c>
      <c r="BI189" s="156">
        <f>IF(U189="nulová",N189,0)</f>
        <v>0</v>
      </c>
      <c r="BJ189" s="25" t="s">
        <v>25</v>
      </c>
      <c r="BK189" s="156">
        <f>ROUND(L189*K189,2)</f>
        <v>0</v>
      </c>
      <c r="BL189" s="25" t="s">
        <v>265</v>
      </c>
      <c r="BM189" s="25" t="s">
        <v>1458</v>
      </c>
    </row>
    <row r="190" spans="2:65" s="1" customFormat="1" ht="25.5" customHeight="1">
      <c r="B190" s="49"/>
      <c r="C190" s="231" t="s">
        <v>369</v>
      </c>
      <c r="D190" s="231" t="s">
        <v>184</v>
      </c>
      <c r="E190" s="232" t="s">
        <v>1459</v>
      </c>
      <c r="F190" s="233" t="s">
        <v>1460</v>
      </c>
      <c r="G190" s="233"/>
      <c r="H190" s="233"/>
      <c r="I190" s="233"/>
      <c r="J190" s="234" t="s">
        <v>202</v>
      </c>
      <c r="K190" s="235">
        <v>0.009</v>
      </c>
      <c r="L190" s="236">
        <v>0</v>
      </c>
      <c r="M190" s="237"/>
      <c r="N190" s="238">
        <f>ROUND(L190*K190,2)</f>
        <v>0</v>
      </c>
      <c r="O190" s="238"/>
      <c r="P190" s="238"/>
      <c r="Q190" s="238"/>
      <c r="R190" s="51"/>
      <c r="T190" s="239" t="s">
        <v>23</v>
      </c>
      <c r="U190" s="59" t="s">
        <v>50</v>
      </c>
      <c r="V190" s="50"/>
      <c r="W190" s="240">
        <f>V190*K190</f>
        <v>0</v>
      </c>
      <c r="X190" s="240">
        <v>0</v>
      </c>
      <c r="Y190" s="240">
        <f>X190*K190</f>
        <v>0</v>
      </c>
      <c r="Z190" s="240">
        <v>0</v>
      </c>
      <c r="AA190" s="241">
        <f>Z190*K190</f>
        <v>0</v>
      </c>
      <c r="AR190" s="25" t="s">
        <v>265</v>
      </c>
      <c r="AT190" s="25" t="s">
        <v>184</v>
      </c>
      <c r="AU190" s="25" t="s">
        <v>95</v>
      </c>
      <c r="AY190" s="25" t="s">
        <v>183</v>
      </c>
      <c r="BE190" s="156">
        <f>IF(U190="základní",N190,0)</f>
        <v>0</v>
      </c>
      <c r="BF190" s="156">
        <f>IF(U190="snížená",N190,0)</f>
        <v>0</v>
      </c>
      <c r="BG190" s="156">
        <f>IF(U190="zákl. přenesená",N190,0)</f>
        <v>0</v>
      </c>
      <c r="BH190" s="156">
        <f>IF(U190="sníž. přenesená",N190,0)</f>
        <v>0</v>
      </c>
      <c r="BI190" s="156">
        <f>IF(U190="nulová",N190,0)</f>
        <v>0</v>
      </c>
      <c r="BJ190" s="25" t="s">
        <v>25</v>
      </c>
      <c r="BK190" s="156">
        <f>ROUND(L190*K190,2)</f>
        <v>0</v>
      </c>
      <c r="BL190" s="25" t="s">
        <v>265</v>
      </c>
      <c r="BM190" s="25" t="s">
        <v>1461</v>
      </c>
    </row>
    <row r="191" spans="2:63" s="1" customFormat="1" ht="49.9" customHeight="1">
      <c r="B191" s="49"/>
      <c r="C191" s="50"/>
      <c r="D191" s="220" t="s">
        <v>680</v>
      </c>
      <c r="E191" s="50"/>
      <c r="F191" s="50"/>
      <c r="G191" s="50"/>
      <c r="H191" s="50"/>
      <c r="I191" s="50"/>
      <c r="J191" s="50"/>
      <c r="K191" s="50"/>
      <c r="L191" s="50"/>
      <c r="M191" s="50"/>
      <c r="N191" s="302">
        <f>BK191</f>
        <v>0</v>
      </c>
      <c r="O191" s="303"/>
      <c r="P191" s="303"/>
      <c r="Q191" s="303"/>
      <c r="R191" s="51"/>
      <c r="T191" s="202"/>
      <c r="U191" s="50"/>
      <c r="V191" s="50"/>
      <c r="W191" s="50"/>
      <c r="X191" s="50"/>
      <c r="Y191" s="50"/>
      <c r="Z191" s="50"/>
      <c r="AA191" s="103"/>
      <c r="AT191" s="25" t="s">
        <v>84</v>
      </c>
      <c r="AU191" s="25" t="s">
        <v>85</v>
      </c>
      <c r="AY191" s="25" t="s">
        <v>681</v>
      </c>
      <c r="BK191" s="156">
        <f>SUM(BK192:BK196)</f>
        <v>0</v>
      </c>
    </row>
    <row r="192" spans="2:63" s="1" customFormat="1" ht="22.3" customHeight="1">
      <c r="B192" s="49"/>
      <c r="C192" s="297" t="s">
        <v>23</v>
      </c>
      <c r="D192" s="297" t="s">
        <v>184</v>
      </c>
      <c r="E192" s="298" t="s">
        <v>23</v>
      </c>
      <c r="F192" s="299" t="s">
        <v>23</v>
      </c>
      <c r="G192" s="299"/>
      <c r="H192" s="299"/>
      <c r="I192" s="299"/>
      <c r="J192" s="300" t="s">
        <v>23</v>
      </c>
      <c r="K192" s="294"/>
      <c r="L192" s="236"/>
      <c r="M192" s="238"/>
      <c r="N192" s="238">
        <f>BK192</f>
        <v>0</v>
      </c>
      <c r="O192" s="238"/>
      <c r="P192" s="238"/>
      <c r="Q192" s="238"/>
      <c r="R192" s="51"/>
      <c r="T192" s="239" t="s">
        <v>23</v>
      </c>
      <c r="U192" s="301" t="s">
        <v>50</v>
      </c>
      <c r="V192" s="50"/>
      <c r="W192" s="50"/>
      <c r="X192" s="50"/>
      <c r="Y192" s="50"/>
      <c r="Z192" s="50"/>
      <c r="AA192" s="103"/>
      <c r="AT192" s="25" t="s">
        <v>681</v>
      </c>
      <c r="AU192" s="25" t="s">
        <v>25</v>
      </c>
      <c r="AY192" s="25" t="s">
        <v>681</v>
      </c>
      <c r="BE192" s="156">
        <f>IF(U192="základní",N192,0)</f>
        <v>0</v>
      </c>
      <c r="BF192" s="156">
        <f>IF(U192="snížená",N192,0)</f>
        <v>0</v>
      </c>
      <c r="BG192" s="156">
        <f>IF(U192="zákl. přenesená",N192,0)</f>
        <v>0</v>
      </c>
      <c r="BH192" s="156">
        <f>IF(U192="sníž. přenesená",N192,0)</f>
        <v>0</v>
      </c>
      <c r="BI192" s="156">
        <f>IF(U192="nulová",N192,0)</f>
        <v>0</v>
      </c>
      <c r="BJ192" s="25" t="s">
        <v>25</v>
      </c>
      <c r="BK192" s="156">
        <f>L192*K192</f>
        <v>0</v>
      </c>
    </row>
    <row r="193" spans="2:63" s="1" customFormat="1" ht="22.3" customHeight="1">
      <c r="B193" s="49"/>
      <c r="C193" s="297" t="s">
        <v>23</v>
      </c>
      <c r="D193" s="297" t="s">
        <v>184</v>
      </c>
      <c r="E193" s="298" t="s">
        <v>23</v>
      </c>
      <c r="F193" s="299" t="s">
        <v>23</v>
      </c>
      <c r="G193" s="299"/>
      <c r="H193" s="299"/>
      <c r="I193" s="299"/>
      <c r="J193" s="300" t="s">
        <v>23</v>
      </c>
      <c r="K193" s="294"/>
      <c r="L193" s="236"/>
      <c r="M193" s="238"/>
      <c r="N193" s="238">
        <f>BK193</f>
        <v>0</v>
      </c>
      <c r="O193" s="238"/>
      <c r="P193" s="238"/>
      <c r="Q193" s="238"/>
      <c r="R193" s="51"/>
      <c r="T193" s="239" t="s">
        <v>23</v>
      </c>
      <c r="U193" s="301" t="s">
        <v>50</v>
      </c>
      <c r="V193" s="50"/>
      <c r="W193" s="50"/>
      <c r="X193" s="50"/>
      <c r="Y193" s="50"/>
      <c r="Z193" s="50"/>
      <c r="AA193" s="103"/>
      <c r="AT193" s="25" t="s">
        <v>681</v>
      </c>
      <c r="AU193" s="25" t="s">
        <v>25</v>
      </c>
      <c r="AY193" s="25" t="s">
        <v>681</v>
      </c>
      <c r="BE193" s="156">
        <f>IF(U193="základní",N193,0)</f>
        <v>0</v>
      </c>
      <c r="BF193" s="156">
        <f>IF(U193="snížená",N193,0)</f>
        <v>0</v>
      </c>
      <c r="BG193" s="156">
        <f>IF(U193="zákl. přenesená",N193,0)</f>
        <v>0</v>
      </c>
      <c r="BH193" s="156">
        <f>IF(U193="sníž. přenesená",N193,0)</f>
        <v>0</v>
      </c>
      <c r="BI193" s="156">
        <f>IF(U193="nulová",N193,0)</f>
        <v>0</v>
      </c>
      <c r="BJ193" s="25" t="s">
        <v>25</v>
      </c>
      <c r="BK193" s="156">
        <f>L193*K193</f>
        <v>0</v>
      </c>
    </row>
    <row r="194" spans="2:63" s="1" customFormat="1" ht="22.3" customHeight="1">
      <c r="B194" s="49"/>
      <c r="C194" s="297" t="s">
        <v>23</v>
      </c>
      <c r="D194" s="297" t="s">
        <v>184</v>
      </c>
      <c r="E194" s="298" t="s">
        <v>23</v>
      </c>
      <c r="F194" s="299" t="s">
        <v>23</v>
      </c>
      <c r="G194" s="299"/>
      <c r="H194" s="299"/>
      <c r="I194" s="299"/>
      <c r="J194" s="300" t="s">
        <v>23</v>
      </c>
      <c r="K194" s="294"/>
      <c r="L194" s="236"/>
      <c r="M194" s="238"/>
      <c r="N194" s="238">
        <f>BK194</f>
        <v>0</v>
      </c>
      <c r="O194" s="238"/>
      <c r="P194" s="238"/>
      <c r="Q194" s="238"/>
      <c r="R194" s="51"/>
      <c r="T194" s="239" t="s">
        <v>23</v>
      </c>
      <c r="U194" s="301" t="s">
        <v>50</v>
      </c>
      <c r="V194" s="50"/>
      <c r="W194" s="50"/>
      <c r="X194" s="50"/>
      <c r="Y194" s="50"/>
      <c r="Z194" s="50"/>
      <c r="AA194" s="103"/>
      <c r="AT194" s="25" t="s">
        <v>681</v>
      </c>
      <c r="AU194" s="25" t="s">
        <v>25</v>
      </c>
      <c r="AY194" s="25" t="s">
        <v>681</v>
      </c>
      <c r="BE194" s="156">
        <f>IF(U194="základní",N194,0)</f>
        <v>0</v>
      </c>
      <c r="BF194" s="156">
        <f>IF(U194="snížená",N194,0)</f>
        <v>0</v>
      </c>
      <c r="BG194" s="156">
        <f>IF(U194="zákl. přenesená",N194,0)</f>
        <v>0</v>
      </c>
      <c r="BH194" s="156">
        <f>IF(U194="sníž. přenesená",N194,0)</f>
        <v>0</v>
      </c>
      <c r="BI194" s="156">
        <f>IF(U194="nulová",N194,0)</f>
        <v>0</v>
      </c>
      <c r="BJ194" s="25" t="s">
        <v>25</v>
      </c>
      <c r="BK194" s="156">
        <f>L194*K194</f>
        <v>0</v>
      </c>
    </row>
    <row r="195" spans="2:63" s="1" customFormat="1" ht="22.3" customHeight="1">
      <c r="B195" s="49"/>
      <c r="C195" s="297" t="s">
        <v>23</v>
      </c>
      <c r="D195" s="297" t="s">
        <v>184</v>
      </c>
      <c r="E195" s="298" t="s">
        <v>23</v>
      </c>
      <c r="F195" s="299" t="s">
        <v>23</v>
      </c>
      <c r="G195" s="299"/>
      <c r="H195" s="299"/>
      <c r="I195" s="299"/>
      <c r="J195" s="300" t="s">
        <v>23</v>
      </c>
      <c r="K195" s="294"/>
      <c r="L195" s="236"/>
      <c r="M195" s="238"/>
      <c r="N195" s="238">
        <f>BK195</f>
        <v>0</v>
      </c>
      <c r="O195" s="238"/>
      <c r="P195" s="238"/>
      <c r="Q195" s="238"/>
      <c r="R195" s="51"/>
      <c r="T195" s="239" t="s">
        <v>23</v>
      </c>
      <c r="U195" s="301" t="s">
        <v>50</v>
      </c>
      <c r="V195" s="50"/>
      <c r="W195" s="50"/>
      <c r="X195" s="50"/>
      <c r="Y195" s="50"/>
      <c r="Z195" s="50"/>
      <c r="AA195" s="103"/>
      <c r="AT195" s="25" t="s">
        <v>681</v>
      </c>
      <c r="AU195" s="25" t="s">
        <v>25</v>
      </c>
      <c r="AY195" s="25" t="s">
        <v>681</v>
      </c>
      <c r="BE195" s="156">
        <f>IF(U195="základní",N195,0)</f>
        <v>0</v>
      </c>
      <c r="BF195" s="156">
        <f>IF(U195="snížená",N195,0)</f>
        <v>0</v>
      </c>
      <c r="BG195" s="156">
        <f>IF(U195="zákl. přenesená",N195,0)</f>
        <v>0</v>
      </c>
      <c r="BH195" s="156">
        <f>IF(U195="sníž. přenesená",N195,0)</f>
        <v>0</v>
      </c>
      <c r="BI195" s="156">
        <f>IF(U195="nulová",N195,0)</f>
        <v>0</v>
      </c>
      <c r="BJ195" s="25" t="s">
        <v>25</v>
      </c>
      <c r="BK195" s="156">
        <f>L195*K195</f>
        <v>0</v>
      </c>
    </row>
    <row r="196" spans="2:63" s="1" customFormat="1" ht="22.3" customHeight="1">
      <c r="B196" s="49"/>
      <c r="C196" s="297" t="s">
        <v>23</v>
      </c>
      <c r="D196" s="297" t="s">
        <v>184</v>
      </c>
      <c r="E196" s="298" t="s">
        <v>23</v>
      </c>
      <c r="F196" s="299" t="s">
        <v>23</v>
      </c>
      <c r="G196" s="299"/>
      <c r="H196" s="299"/>
      <c r="I196" s="299"/>
      <c r="J196" s="300" t="s">
        <v>23</v>
      </c>
      <c r="K196" s="294"/>
      <c r="L196" s="236"/>
      <c r="M196" s="238"/>
      <c r="N196" s="238">
        <f>BK196</f>
        <v>0</v>
      </c>
      <c r="O196" s="238"/>
      <c r="P196" s="238"/>
      <c r="Q196" s="238"/>
      <c r="R196" s="51"/>
      <c r="T196" s="239" t="s">
        <v>23</v>
      </c>
      <c r="U196" s="301" t="s">
        <v>50</v>
      </c>
      <c r="V196" s="75"/>
      <c r="W196" s="75"/>
      <c r="X196" s="75"/>
      <c r="Y196" s="75"/>
      <c r="Z196" s="75"/>
      <c r="AA196" s="77"/>
      <c r="AT196" s="25" t="s">
        <v>681</v>
      </c>
      <c r="AU196" s="25" t="s">
        <v>25</v>
      </c>
      <c r="AY196" s="25" t="s">
        <v>681</v>
      </c>
      <c r="BE196" s="156">
        <f>IF(U196="základní",N196,0)</f>
        <v>0</v>
      </c>
      <c r="BF196" s="156">
        <f>IF(U196="snížená",N196,0)</f>
        <v>0</v>
      </c>
      <c r="BG196" s="156">
        <f>IF(U196="zákl. přenesená",N196,0)</f>
        <v>0</v>
      </c>
      <c r="BH196" s="156">
        <f>IF(U196="sníž. přenesená",N196,0)</f>
        <v>0</v>
      </c>
      <c r="BI196" s="156">
        <f>IF(U196="nulová",N196,0)</f>
        <v>0</v>
      </c>
      <c r="BJ196" s="25" t="s">
        <v>25</v>
      </c>
      <c r="BK196" s="156">
        <f>L196*K196</f>
        <v>0</v>
      </c>
    </row>
    <row r="197" spans="2:18" s="1" customFormat="1" ht="6.95" customHeight="1">
      <c r="B197" s="78"/>
      <c r="C197" s="79"/>
      <c r="D197" s="79"/>
      <c r="E197" s="79"/>
      <c r="F197" s="79"/>
      <c r="G197" s="79"/>
      <c r="H197" s="79"/>
      <c r="I197" s="79"/>
      <c r="J197" s="79"/>
      <c r="K197" s="79"/>
      <c r="L197" s="79"/>
      <c r="M197" s="79"/>
      <c r="N197" s="79"/>
      <c r="O197" s="79"/>
      <c r="P197" s="79"/>
      <c r="Q197" s="79"/>
      <c r="R197" s="80"/>
    </row>
  </sheetData>
  <sheetProtection password="CC35" sheet="1" objects="1" scenarios="1" formatColumns="0" formatRows="0"/>
  <mergeCells count="228">
    <mergeCell ref="C2:Q2"/>
    <mergeCell ref="C4:Q4"/>
    <mergeCell ref="F6:P6"/>
    <mergeCell ref="F8:P8"/>
    <mergeCell ref="F7:P7"/>
    <mergeCell ref="F9:P9"/>
    <mergeCell ref="O11:P11"/>
    <mergeCell ref="O13:P13"/>
    <mergeCell ref="O14:P14"/>
    <mergeCell ref="O16:P16"/>
    <mergeCell ref="E17:L17"/>
    <mergeCell ref="O17:P17"/>
    <mergeCell ref="O19:P19"/>
    <mergeCell ref="O20:P20"/>
    <mergeCell ref="O22:P22"/>
    <mergeCell ref="O23:P23"/>
    <mergeCell ref="E26:L26"/>
    <mergeCell ref="M29:P29"/>
    <mergeCell ref="M30:P30"/>
    <mergeCell ref="M32:P32"/>
    <mergeCell ref="H34:J34"/>
    <mergeCell ref="M34:P34"/>
    <mergeCell ref="H35:J35"/>
    <mergeCell ref="M35:P35"/>
    <mergeCell ref="H36:J36"/>
    <mergeCell ref="M36:P36"/>
    <mergeCell ref="H37:J37"/>
    <mergeCell ref="M37:P37"/>
    <mergeCell ref="H38:J38"/>
    <mergeCell ref="M38:P38"/>
    <mergeCell ref="L40:P40"/>
    <mergeCell ref="C76:Q76"/>
    <mergeCell ref="F78:P78"/>
    <mergeCell ref="F80:P80"/>
    <mergeCell ref="F79:P79"/>
    <mergeCell ref="F81:P81"/>
    <mergeCell ref="M83:P83"/>
    <mergeCell ref="M85:Q85"/>
    <mergeCell ref="M86:Q86"/>
    <mergeCell ref="C88:G88"/>
    <mergeCell ref="N88:Q88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1:Q101"/>
    <mergeCell ref="N103:Q103"/>
    <mergeCell ref="D104:H104"/>
    <mergeCell ref="N104:Q104"/>
    <mergeCell ref="D105:H105"/>
    <mergeCell ref="N105:Q105"/>
    <mergeCell ref="D106:H106"/>
    <mergeCell ref="N106:Q106"/>
    <mergeCell ref="D107:H107"/>
    <mergeCell ref="N107:Q107"/>
    <mergeCell ref="D108:H108"/>
    <mergeCell ref="N108:Q108"/>
    <mergeCell ref="N109:Q109"/>
    <mergeCell ref="L111:Q111"/>
    <mergeCell ref="C117:Q117"/>
    <mergeCell ref="F119:P119"/>
    <mergeCell ref="F121:P121"/>
    <mergeCell ref="F120:P120"/>
    <mergeCell ref="F122:P122"/>
    <mergeCell ref="M124:P124"/>
    <mergeCell ref="M126:Q126"/>
    <mergeCell ref="M127:Q127"/>
    <mergeCell ref="F129:I129"/>
    <mergeCell ref="L129:M129"/>
    <mergeCell ref="N129:Q129"/>
    <mergeCell ref="F133:I133"/>
    <mergeCell ref="L133:M133"/>
    <mergeCell ref="N133:Q133"/>
    <mergeCell ref="F134:I134"/>
    <mergeCell ref="F135:I135"/>
    <mergeCell ref="L135:M135"/>
    <mergeCell ref="N135:Q135"/>
    <mergeCell ref="F136:I136"/>
    <mergeCell ref="F137:I137"/>
    <mergeCell ref="L137:M137"/>
    <mergeCell ref="N137:Q137"/>
    <mergeCell ref="F138:I138"/>
    <mergeCell ref="F139:I139"/>
    <mergeCell ref="F140:I140"/>
    <mergeCell ref="F141:I141"/>
    <mergeCell ref="L141:M141"/>
    <mergeCell ref="N141:Q141"/>
    <mergeCell ref="F142:I142"/>
    <mergeCell ref="L142:M142"/>
    <mergeCell ref="N142:Q142"/>
    <mergeCell ref="F143:I143"/>
    <mergeCell ref="F144:I144"/>
    <mergeCell ref="L144:M144"/>
    <mergeCell ref="N144:Q144"/>
    <mergeCell ref="F145:I145"/>
    <mergeCell ref="F146:I146"/>
    <mergeCell ref="L146:M146"/>
    <mergeCell ref="N146:Q146"/>
    <mergeCell ref="F148:I148"/>
    <mergeCell ref="L148:M148"/>
    <mergeCell ref="N148:Q148"/>
    <mergeCell ref="F149:I149"/>
    <mergeCell ref="F151:I151"/>
    <mergeCell ref="L151:M151"/>
    <mergeCell ref="N151:Q151"/>
    <mergeCell ref="F152:I152"/>
    <mergeCell ref="F154:I154"/>
    <mergeCell ref="L154:M154"/>
    <mergeCell ref="N154:Q154"/>
    <mergeCell ref="F155:I155"/>
    <mergeCell ref="F156:I156"/>
    <mergeCell ref="F157:I157"/>
    <mergeCell ref="L157:M157"/>
    <mergeCell ref="N157:Q157"/>
    <mergeCell ref="F158:I158"/>
    <mergeCell ref="F159:I159"/>
    <mergeCell ref="F160:I160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66:I166"/>
    <mergeCell ref="L166:M166"/>
    <mergeCell ref="N166:Q166"/>
    <mergeCell ref="F167:I167"/>
    <mergeCell ref="L167:M167"/>
    <mergeCell ref="N167:Q167"/>
    <mergeCell ref="F168:I168"/>
    <mergeCell ref="L168:M168"/>
    <mergeCell ref="N168:Q168"/>
    <mergeCell ref="F169:I169"/>
    <mergeCell ref="L169:M169"/>
    <mergeCell ref="N169:Q169"/>
    <mergeCell ref="F170:I170"/>
    <mergeCell ref="L170:M170"/>
    <mergeCell ref="N170:Q170"/>
    <mergeCell ref="F171:I171"/>
    <mergeCell ref="L171:M171"/>
    <mergeCell ref="N171:Q171"/>
    <mergeCell ref="F172:I172"/>
    <mergeCell ref="L172:M172"/>
    <mergeCell ref="N172:Q172"/>
    <mergeCell ref="F173:I173"/>
    <mergeCell ref="L173:M173"/>
    <mergeCell ref="N173:Q173"/>
    <mergeCell ref="F174:I174"/>
    <mergeCell ref="L174:M174"/>
    <mergeCell ref="N174:Q174"/>
    <mergeCell ref="F175:I175"/>
    <mergeCell ref="L175:M175"/>
    <mergeCell ref="N175:Q175"/>
    <mergeCell ref="F176:I176"/>
    <mergeCell ref="L176:M176"/>
    <mergeCell ref="N176:Q176"/>
    <mergeCell ref="F177:I177"/>
    <mergeCell ref="L177:M177"/>
    <mergeCell ref="N177:Q177"/>
    <mergeCell ref="F179:I179"/>
    <mergeCell ref="L179:M179"/>
    <mergeCell ref="N179:Q179"/>
    <mergeCell ref="F180:I180"/>
    <mergeCell ref="L180:M180"/>
    <mergeCell ref="N180:Q180"/>
    <mergeCell ref="F181:I181"/>
    <mergeCell ref="L181:M181"/>
    <mergeCell ref="N181:Q181"/>
    <mergeCell ref="F182:I182"/>
    <mergeCell ref="L182:M182"/>
    <mergeCell ref="N182:Q182"/>
    <mergeCell ref="F183:I183"/>
    <mergeCell ref="L183:M183"/>
    <mergeCell ref="N183:Q183"/>
    <mergeCell ref="F185:I185"/>
    <mergeCell ref="L185:M185"/>
    <mergeCell ref="N185:Q185"/>
    <mergeCell ref="F188:I188"/>
    <mergeCell ref="L188:M188"/>
    <mergeCell ref="N188:Q188"/>
    <mergeCell ref="F189:I189"/>
    <mergeCell ref="L189:M189"/>
    <mergeCell ref="N189:Q189"/>
    <mergeCell ref="F190:I190"/>
    <mergeCell ref="L190:M190"/>
    <mergeCell ref="N190:Q190"/>
    <mergeCell ref="F192:I192"/>
    <mergeCell ref="L192:M192"/>
    <mergeCell ref="N192:Q192"/>
    <mergeCell ref="F193:I193"/>
    <mergeCell ref="L193:M193"/>
    <mergeCell ref="N193:Q193"/>
    <mergeCell ref="F194:I194"/>
    <mergeCell ref="L194:M194"/>
    <mergeCell ref="N194:Q194"/>
    <mergeCell ref="F195:I195"/>
    <mergeCell ref="L195:M195"/>
    <mergeCell ref="N195:Q195"/>
    <mergeCell ref="F196:I196"/>
    <mergeCell ref="L196:M196"/>
    <mergeCell ref="N196:Q196"/>
    <mergeCell ref="N130:Q130"/>
    <mergeCell ref="N131:Q131"/>
    <mergeCell ref="N132:Q132"/>
    <mergeCell ref="N147:Q147"/>
    <mergeCell ref="N150:Q150"/>
    <mergeCell ref="N153:Q153"/>
    <mergeCell ref="N161:Q161"/>
    <mergeCell ref="N178:Q178"/>
    <mergeCell ref="N184:Q184"/>
    <mergeCell ref="N186:Q186"/>
    <mergeCell ref="N187:Q187"/>
    <mergeCell ref="N191:Q191"/>
    <mergeCell ref="H1:K1"/>
    <mergeCell ref="S2:AC2"/>
  </mergeCells>
  <dataValidations count="2">
    <dataValidation type="list" allowBlank="1" showInputMessage="1" showErrorMessage="1" error="Povoleny jsou hodnoty K, M." sqref="D192:D197">
      <formula1>"K, M"</formula1>
    </dataValidation>
    <dataValidation type="list" allowBlank="1" showInputMessage="1" showErrorMessage="1" error="Povoleny jsou hodnoty základní, snížená, zákl. přenesená, sníž. přenesená, nulová." sqref="U192:U197">
      <formula1>"základní, snížená, zákl. přenesená, sníž. přenesená, nulová"</formula1>
    </dataValidation>
  </dataValidations>
  <hyperlinks>
    <hyperlink ref="F1:G1" location="C2" display="1) Krycí list rozpočtu"/>
    <hyperlink ref="H1:K1" location="C88" display="2) Rekapitulace rozpočtu"/>
    <hyperlink ref="L1" location="C129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97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8" customHeight="1">
      <c r="A1" s="165"/>
      <c r="B1" s="16"/>
      <c r="C1" s="16"/>
      <c r="D1" s="17" t="s">
        <v>1</v>
      </c>
      <c r="E1" s="16"/>
      <c r="F1" s="18" t="s">
        <v>128</v>
      </c>
      <c r="G1" s="18"/>
      <c r="H1" s="166" t="s">
        <v>129</v>
      </c>
      <c r="I1" s="166"/>
      <c r="J1" s="166"/>
      <c r="K1" s="166"/>
      <c r="L1" s="18" t="s">
        <v>130</v>
      </c>
      <c r="M1" s="16"/>
      <c r="N1" s="16"/>
      <c r="O1" s="17" t="s">
        <v>131</v>
      </c>
      <c r="P1" s="16"/>
      <c r="Q1" s="16"/>
      <c r="R1" s="16"/>
      <c r="S1" s="18" t="s">
        <v>132</v>
      </c>
      <c r="T1" s="18"/>
      <c r="U1" s="165"/>
      <c r="V1" s="165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</row>
    <row r="2" spans="3:46" ht="36.95" customHeight="1">
      <c r="C2" s="22" t="s">
        <v>7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S2" s="24" t="s">
        <v>8</v>
      </c>
      <c r="AT2" s="25" t="s">
        <v>115</v>
      </c>
    </row>
    <row r="3" spans="2:46" ht="6.95" customHeight="1">
      <c r="B3" s="26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8"/>
      <c r="AT3" s="25" t="s">
        <v>95</v>
      </c>
    </row>
    <row r="4" spans="2:46" ht="36.95" customHeight="1">
      <c r="B4" s="29"/>
      <c r="C4" s="30" t="s">
        <v>133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2"/>
      <c r="T4" s="23" t="s">
        <v>13</v>
      </c>
      <c r="AT4" s="25" t="s">
        <v>6</v>
      </c>
    </row>
    <row r="5" spans="2:18" ht="6.95" customHeight="1">
      <c r="B5" s="29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2"/>
    </row>
    <row r="6" spans="2:18" ht="25.4" customHeight="1">
      <c r="B6" s="29"/>
      <c r="C6" s="34"/>
      <c r="D6" s="41" t="s">
        <v>19</v>
      </c>
      <c r="E6" s="34"/>
      <c r="F6" s="167" t="str">
        <f>'Rekapitulace stavby'!K6</f>
        <v>Objekt kaple na pohřebišti v Krásném Březně p.p.č.897/2</v>
      </c>
      <c r="G6" s="41"/>
      <c r="H6" s="41"/>
      <c r="I6" s="41"/>
      <c r="J6" s="41"/>
      <c r="K6" s="41"/>
      <c r="L6" s="41"/>
      <c r="M6" s="41"/>
      <c r="N6" s="41"/>
      <c r="O6" s="41"/>
      <c r="P6" s="41"/>
      <c r="Q6" s="34"/>
      <c r="R6" s="32"/>
    </row>
    <row r="7" spans="2:18" ht="25.4" customHeight="1">
      <c r="B7" s="29"/>
      <c r="C7" s="34"/>
      <c r="D7" s="41" t="s">
        <v>134</v>
      </c>
      <c r="E7" s="34"/>
      <c r="F7" s="167" t="s">
        <v>135</v>
      </c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2"/>
    </row>
    <row r="8" spans="2:18" ht="25.4" customHeight="1">
      <c r="B8" s="29"/>
      <c r="C8" s="34"/>
      <c r="D8" s="41" t="s">
        <v>136</v>
      </c>
      <c r="E8" s="34"/>
      <c r="F8" s="167" t="s">
        <v>682</v>
      </c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2"/>
    </row>
    <row r="9" spans="2:18" s="1" customFormat="1" ht="32.85" customHeight="1">
      <c r="B9" s="49"/>
      <c r="C9" s="50"/>
      <c r="D9" s="38" t="s">
        <v>683</v>
      </c>
      <c r="E9" s="50"/>
      <c r="F9" s="39" t="s">
        <v>1462</v>
      </c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</row>
    <row r="10" spans="2:18" s="1" customFormat="1" ht="14.4" customHeight="1">
      <c r="B10" s="49"/>
      <c r="C10" s="50"/>
      <c r="D10" s="41" t="s">
        <v>22</v>
      </c>
      <c r="E10" s="50"/>
      <c r="F10" s="36" t="s">
        <v>23</v>
      </c>
      <c r="G10" s="50"/>
      <c r="H10" s="50"/>
      <c r="I10" s="50"/>
      <c r="J10" s="50"/>
      <c r="K10" s="50"/>
      <c r="L10" s="50"/>
      <c r="M10" s="41" t="s">
        <v>24</v>
      </c>
      <c r="N10" s="50"/>
      <c r="O10" s="36" t="s">
        <v>23</v>
      </c>
      <c r="P10" s="50"/>
      <c r="Q10" s="50"/>
      <c r="R10" s="51"/>
    </row>
    <row r="11" spans="2:18" s="1" customFormat="1" ht="14.4" customHeight="1">
      <c r="B11" s="49"/>
      <c r="C11" s="50"/>
      <c r="D11" s="41" t="s">
        <v>26</v>
      </c>
      <c r="E11" s="50"/>
      <c r="F11" s="36" t="s">
        <v>27</v>
      </c>
      <c r="G11" s="50"/>
      <c r="H11" s="50"/>
      <c r="I11" s="50"/>
      <c r="J11" s="50"/>
      <c r="K11" s="50"/>
      <c r="L11" s="50"/>
      <c r="M11" s="41" t="s">
        <v>28</v>
      </c>
      <c r="N11" s="50"/>
      <c r="O11" s="168" t="str">
        <f>'Rekapitulace stavby'!AN8</f>
        <v>14. 11. 2017</v>
      </c>
      <c r="P11" s="93"/>
      <c r="Q11" s="50"/>
      <c r="R11" s="51"/>
    </row>
    <row r="12" spans="2:18" s="1" customFormat="1" ht="10.8" customHeight="1">
      <c r="B12" s="49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1"/>
    </row>
    <row r="13" spans="2:18" s="1" customFormat="1" ht="14.4" customHeight="1">
      <c r="B13" s="49"/>
      <c r="C13" s="50"/>
      <c r="D13" s="41" t="s">
        <v>32</v>
      </c>
      <c r="E13" s="50"/>
      <c r="F13" s="50"/>
      <c r="G13" s="50"/>
      <c r="H13" s="50"/>
      <c r="I13" s="50"/>
      <c r="J13" s="50"/>
      <c r="K13" s="50"/>
      <c r="L13" s="50"/>
      <c r="M13" s="41" t="s">
        <v>33</v>
      </c>
      <c r="N13" s="50"/>
      <c r="O13" s="36" t="str">
        <f>IF('Rekapitulace stavby'!AN10="","",'Rekapitulace stavby'!AN10)</f>
        <v/>
      </c>
      <c r="P13" s="36"/>
      <c r="Q13" s="50"/>
      <c r="R13" s="51"/>
    </row>
    <row r="14" spans="2:18" s="1" customFormat="1" ht="18" customHeight="1">
      <c r="B14" s="49"/>
      <c r="C14" s="50"/>
      <c r="D14" s="50"/>
      <c r="E14" s="36" t="str">
        <f>IF('Rekapitulace stavby'!E11="","",'Rekapitulace stavby'!E11)</f>
        <v xml:space="preserve"> </v>
      </c>
      <c r="F14" s="50"/>
      <c r="G14" s="50"/>
      <c r="H14" s="50"/>
      <c r="I14" s="50"/>
      <c r="J14" s="50"/>
      <c r="K14" s="50"/>
      <c r="L14" s="50"/>
      <c r="M14" s="41" t="s">
        <v>35</v>
      </c>
      <c r="N14" s="50"/>
      <c r="O14" s="36" t="str">
        <f>IF('Rekapitulace stavby'!AN11="","",'Rekapitulace stavby'!AN11)</f>
        <v/>
      </c>
      <c r="P14" s="36"/>
      <c r="Q14" s="50"/>
      <c r="R14" s="51"/>
    </row>
    <row r="15" spans="2:18" s="1" customFormat="1" ht="6.95" customHeight="1">
      <c r="B15" s="49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1"/>
    </row>
    <row r="16" spans="2:18" s="1" customFormat="1" ht="14.4" customHeight="1">
      <c r="B16" s="49"/>
      <c r="C16" s="50"/>
      <c r="D16" s="41" t="s">
        <v>36</v>
      </c>
      <c r="E16" s="50"/>
      <c r="F16" s="50"/>
      <c r="G16" s="50"/>
      <c r="H16" s="50"/>
      <c r="I16" s="50"/>
      <c r="J16" s="50"/>
      <c r="K16" s="50"/>
      <c r="L16" s="50"/>
      <c r="M16" s="41" t="s">
        <v>33</v>
      </c>
      <c r="N16" s="50"/>
      <c r="O16" s="42" t="str">
        <f>IF('Rekapitulace stavby'!AN13="","",'Rekapitulace stavby'!AN13)</f>
        <v>Vyplň údaj</v>
      </c>
      <c r="P16" s="36"/>
      <c r="Q16" s="50"/>
      <c r="R16" s="51"/>
    </row>
    <row r="17" spans="2:18" s="1" customFormat="1" ht="18" customHeight="1">
      <c r="B17" s="49"/>
      <c r="C17" s="50"/>
      <c r="D17" s="50"/>
      <c r="E17" s="42" t="str">
        <f>IF('Rekapitulace stavby'!E14="","",'Rekapitulace stavby'!E14)</f>
        <v>Vyplň údaj</v>
      </c>
      <c r="F17" s="169"/>
      <c r="G17" s="169"/>
      <c r="H17" s="169"/>
      <c r="I17" s="169"/>
      <c r="J17" s="169"/>
      <c r="K17" s="169"/>
      <c r="L17" s="169"/>
      <c r="M17" s="41" t="s">
        <v>35</v>
      </c>
      <c r="N17" s="50"/>
      <c r="O17" s="42" t="str">
        <f>IF('Rekapitulace stavby'!AN14="","",'Rekapitulace stavby'!AN14)</f>
        <v>Vyplň údaj</v>
      </c>
      <c r="P17" s="36"/>
      <c r="Q17" s="50"/>
      <c r="R17" s="51"/>
    </row>
    <row r="18" spans="2:18" s="1" customFormat="1" ht="6.95" customHeight="1">
      <c r="B18" s="49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1"/>
    </row>
    <row r="19" spans="2:18" s="1" customFormat="1" ht="14.4" customHeight="1">
      <c r="B19" s="49"/>
      <c r="C19" s="50"/>
      <c r="D19" s="41" t="s">
        <v>38</v>
      </c>
      <c r="E19" s="50"/>
      <c r="F19" s="50"/>
      <c r="G19" s="50"/>
      <c r="H19" s="50"/>
      <c r="I19" s="50"/>
      <c r="J19" s="50"/>
      <c r="K19" s="50"/>
      <c r="L19" s="50"/>
      <c r="M19" s="41" t="s">
        <v>33</v>
      </c>
      <c r="N19" s="50"/>
      <c r="O19" s="36" t="s">
        <v>23</v>
      </c>
      <c r="P19" s="36"/>
      <c r="Q19" s="50"/>
      <c r="R19" s="51"/>
    </row>
    <row r="20" spans="2:18" s="1" customFormat="1" ht="18" customHeight="1">
      <c r="B20" s="49"/>
      <c r="C20" s="50"/>
      <c r="D20" s="50"/>
      <c r="E20" s="36" t="s">
        <v>138</v>
      </c>
      <c r="F20" s="50"/>
      <c r="G20" s="50"/>
      <c r="H20" s="50"/>
      <c r="I20" s="50"/>
      <c r="J20" s="50"/>
      <c r="K20" s="50"/>
      <c r="L20" s="50"/>
      <c r="M20" s="41" t="s">
        <v>35</v>
      </c>
      <c r="N20" s="50"/>
      <c r="O20" s="36" t="s">
        <v>23</v>
      </c>
      <c r="P20" s="36"/>
      <c r="Q20" s="50"/>
      <c r="R20" s="51"/>
    </row>
    <row r="21" spans="2:18" s="1" customFormat="1" ht="6.95" customHeight="1">
      <c r="B21" s="49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1"/>
    </row>
    <row r="22" spans="2:18" s="1" customFormat="1" ht="14.4" customHeight="1">
      <c r="B22" s="49"/>
      <c r="C22" s="50"/>
      <c r="D22" s="41" t="s">
        <v>42</v>
      </c>
      <c r="E22" s="50"/>
      <c r="F22" s="50"/>
      <c r="G22" s="50"/>
      <c r="H22" s="50"/>
      <c r="I22" s="50"/>
      <c r="J22" s="50"/>
      <c r="K22" s="50"/>
      <c r="L22" s="50"/>
      <c r="M22" s="41" t="s">
        <v>33</v>
      </c>
      <c r="N22" s="50"/>
      <c r="O22" s="36" t="s">
        <v>39</v>
      </c>
      <c r="P22" s="36"/>
      <c r="Q22" s="50"/>
      <c r="R22" s="51"/>
    </row>
    <row r="23" spans="2:18" s="1" customFormat="1" ht="18" customHeight="1">
      <c r="B23" s="49"/>
      <c r="C23" s="50"/>
      <c r="D23" s="50"/>
      <c r="E23" s="36" t="s">
        <v>139</v>
      </c>
      <c r="F23" s="50"/>
      <c r="G23" s="50"/>
      <c r="H23" s="50"/>
      <c r="I23" s="50"/>
      <c r="J23" s="50"/>
      <c r="K23" s="50"/>
      <c r="L23" s="50"/>
      <c r="M23" s="41" t="s">
        <v>35</v>
      </c>
      <c r="N23" s="50"/>
      <c r="O23" s="36" t="s">
        <v>140</v>
      </c>
      <c r="P23" s="36"/>
      <c r="Q23" s="50"/>
      <c r="R23" s="51"/>
    </row>
    <row r="24" spans="2:18" s="1" customFormat="1" ht="6.95" customHeight="1">
      <c r="B24" s="49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1"/>
    </row>
    <row r="25" spans="2:18" s="1" customFormat="1" ht="14.4" customHeight="1">
      <c r="B25" s="49"/>
      <c r="C25" s="50"/>
      <c r="D25" s="41" t="s">
        <v>44</v>
      </c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</row>
    <row r="26" spans="2:18" s="1" customFormat="1" ht="16.5" customHeight="1">
      <c r="B26" s="49"/>
      <c r="C26" s="50"/>
      <c r="D26" s="50"/>
      <c r="E26" s="45" t="s">
        <v>23</v>
      </c>
      <c r="F26" s="45"/>
      <c r="G26" s="45"/>
      <c r="H26" s="45"/>
      <c r="I26" s="45"/>
      <c r="J26" s="45"/>
      <c r="K26" s="45"/>
      <c r="L26" s="45"/>
      <c r="M26" s="50"/>
      <c r="N26" s="50"/>
      <c r="O26" s="50"/>
      <c r="P26" s="50"/>
      <c r="Q26" s="50"/>
      <c r="R26" s="51"/>
    </row>
    <row r="27" spans="2:18" s="1" customFormat="1" ht="6.95" customHeight="1">
      <c r="B27" s="49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1"/>
    </row>
    <row r="28" spans="2:18" s="1" customFormat="1" ht="6.95" customHeight="1">
      <c r="B28" s="49"/>
      <c r="C28" s="5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50"/>
      <c r="R28" s="51"/>
    </row>
    <row r="29" spans="2:18" s="1" customFormat="1" ht="14.4" customHeight="1">
      <c r="B29" s="49"/>
      <c r="C29" s="50"/>
      <c r="D29" s="170" t="s">
        <v>141</v>
      </c>
      <c r="E29" s="50"/>
      <c r="F29" s="50"/>
      <c r="G29" s="50"/>
      <c r="H29" s="50"/>
      <c r="I29" s="50"/>
      <c r="J29" s="50"/>
      <c r="K29" s="50"/>
      <c r="L29" s="50"/>
      <c r="M29" s="48">
        <f>N90</f>
        <v>0</v>
      </c>
      <c r="N29" s="48"/>
      <c r="O29" s="48"/>
      <c r="P29" s="48"/>
      <c r="Q29" s="50"/>
      <c r="R29" s="51"/>
    </row>
    <row r="30" spans="2:18" s="1" customFormat="1" ht="14.4" customHeight="1">
      <c r="B30" s="49"/>
      <c r="C30" s="50"/>
      <c r="D30" s="47" t="s">
        <v>122</v>
      </c>
      <c r="E30" s="50"/>
      <c r="F30" s="50"/>
      <c r="G30" s="50"/>
      <c r="H30" s="50"/>
      <c r="I30" s="50"/>
      <c r="J30" s="50"/>
      <c r="K30" s="50"/>
      <c r="L30" s="50"/>
      <c r="M30" s="48">
        <f>N102</f>
        <v>0</v>
      </c>
      <c r="N30" s="48"/>
      <c r="O30" s="48"/>
      <c r="P30" s="48"/>
      <c r="Q30" s="50"/>
      <c r="R30" s="51"/>
    </row>
    <row r="31" spans="2:18" s="1" customFormat="1" ht="6.95" customHeight="1">
      <c r="B31" s="49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1"/>
    </row>
    <row r="32" spans="2:18" s="1" customFormat="1" ht="25.4" customHeight="1">
      <c r="B32" s="49"/>
      <c r="C32" s="50"/>
      <c r="D32" s="171" t="s">
        <v>48</v>
      </c>
      <c r="E32" s="50"/>
      <c r="F32" s="50"/>
      <c r="G32" s="50"/>
      <c r="H32" s="50"/>
      <c r="I32" s="50"/>
      <c r="J32" s="50"/>
      <c r="K32" s="50"/>
      <c r="L32" s="50"/>
      <c r="M32" s="172">
        <f>ROUND(M29+M30,2)</f>
        <v>0</v>
      </c>
      <c r="N32" s="50"/>
      <c r="O32" s="50"/>
      <c r="P32" s="50"/>
      <c r="Q32" s="50"/>
      <c r="R32" s="51"/>
    </row>
    <row r="33" spans="2:18" s="1" customFormat="1" ht="6.95" customHeight="1">
      <c r="B33" s="49"/>
      <c r="C33" s="5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50"/>
      <c r="R33" s="51"/>
    </row>
    <row r="34" spans="2:18" s="1" customFormat="1" ht="14.4" customHeight="1">
      <c r="B34" s="49"/>
      <c r="C34" s="50"/>
      <c r="D34" s="57" t="s">
        <v>49</v>
      </c>
      <c r="E34" s="57" t="s">
        <v>50</v>
      </c>
      <c r="F34" s="58">
        <v>0.21</v>
      </c>
      <c r="G34" s="173" t="s">
        <v>51</v>
      </c>
      <c r="H34" s="174">
        <f>ROUND((((SUM(BE102:BE109)+SUM(BE129:BE190))+SUM(BE192:BE196))),2)</f>
        <v>0</v>
      </c>
      <c r="I34" s="50"/>
      <c r="J34" s="50"/>
      <c r="K34" s="50"/>
      <c r="L34" s="50"/>
      <c r="M34" s="174">
        <f>ROUND(((ROUND((SUM(BE102:BE109)+SUM(BE129:BE190)),2)*F34)+SUM(BE192:BE196)*F34),2)</f>
        <v>0</v>
      </c>
      <c r="N34" s="50"/>
      <c r="O34" s="50"/>
      <c r="P34" s="50"/>
      <c r="Q34" s="50"/>
      <c r="R34" s="51"/>
    </row>
    <row r="35" spans="2:18" s="1" customFormat="1" ht="14.4" customHeight="1">
      <c r="B35" s="49"/>
      <c r="C35" s="50"/>
      <c r="D35" s="50"/>
      <c r="E35" s="57" t="s">
        <v>52</v>
      </c>
      <c r="F35" s="58">
        <v>0.15</v>
      </c>
      <c r="G35" s="173" t="s">
        <v>51</v>
      </c>
      <c r="H35" s="174">
        <f>ROUND((((SUM(BF102:BF109)+SUM(BF129:BF190))+SUM(BF192:BF196))),2)</f>
        <v>0</v>
      </c>
      <c r="I35" s="50"/>
      <c r="J35" s="50"/>
      <c r="K35" s="50"/>
      <c r="L35" s="50"/>
      <c r="M35" s="174">
        <f>ROUND(((ROUND((SUM(BF102:BF109)+SUM(BF129:BF190)),2)*F35)+SUM(BF192:BF196)*F35),2)</f>
        <v>0</v>
      </c>
      <c r="N35" s="50"/>
      <c r="O35" s="50"/>
      <c r="P35" s="50"/>
      <c r="Q35" s="50"/>
      <c r="R35" s="51"/>
    </row>
    <row r="36" spans="2:18" s="1" customFormat="1" ht="14.4" customHeight="1" hidden="1">
      <c r="B36" s="49"/>
      <c r="C36" s="50"/>
      <c r="D36" s="50"/>
      <c r="E36" s="57" t="s">
        <v>53</v>
      </c>
      <c r="F36" s="58">
        <v>0.21</v>
      </c>
      <c r="G36" s="173" t="s">
        <v>51</v>
      </c>
      <c r="H36" s="174">
        <f>ROUND((((SUM(BG102:BG109)+SUM(BG129:BG190))+SUM(BG192:BG196))),2)</f>
        <v>0</v>
      </c>
      <c r="I36" s="50"/>
      <c r="J36" s="50"/>
      <c r="K36" s="50"/>
      <c r="L36" s="50"/>
      <c r="M36" s="174">
        <v>0</v>
      </c>
      <c r="N36" s="50"/>
      <c r="O36" s="50"/>
      <c r="P36" s="50"/>
      <c r="Q36" s="50"/>
      <c r="R36" s="51"/>
    </row>
    <row r="37" spans="2:18" s="1" customFormat="1" ht="14.4" customHeight="1" hidden="1">
      <c r="B37" s="49"/>
      <c r="C37" s="50"/>
      <c r="D37" s="50"/>
      <c r="E37" s="57" t="s">
        <v>54</v>
      </c>
      <c r="F37" s="58">
        <v>0.15</v>
      </c>
      <c r="G37" s="173" t="s">
        <v>51</v>
      </c>
      <c r="H37" s="174">
        <f>ROUND((((SUM(BH102:BH109)+SUM(BH129:BH190))+SUM(BH192:BH196))),2)</f>
        <v>0</v>
      </c>
      <c r="I37" s="50"/>
      <c r="J37" s="50"/>
      <c r="K37" s="50"/>
      <c r="L37" s="50"/>
      <c r="M37" s="174">
        <v>0</v>
      </c>
      <c r="N37" s="50"/>
      <c r="O37" s="50"/>
      <c r="P37" s="50"/>
      <c r="Q37" s="50"/>
      <c r="R37" s="51"/>
    </row>
    <row r="38" spans="2:18" s="1" customFormat="1" ht="14.4" customHeight="1" hidden="1">
      <c r="B38" s="49"/>
      <c r="C38" s="50"/>
      <c r="D38" s="50"/>
      <c r="E38" s="57" t="s">
        <v>55</v>
      </c>
      <c r="F38" s="58">
        <v>0</v>
      </c>
      <c r="G38" s="173" t="s">
        <v>51</v>
      </c>
      <c r="H38" s="174">
        <f>ROUND((((SUM(BI102:BI109)+SUM(BI129:BI190))+SUM(BI192:BI196))),2)</f>
        <v>0</v>
      </c>
      <c r="I38" s="50"/>
      <c r="J38" s="50"/>
      <c r="K38" s="50"/>
      <c r="L38" s="50"/>
      <c r="M38" s="174">
        <v>0</v>
      </c>
      <c r="N38" s="50"/>
      <c r="O38" s="50"/>
      <c r="P38" s="50"/>
      <c r="Q38" s="50"/>
      <c r="R38" s="51"/>
    </row>
    <row r="39" spans="2:18" s="1" customFormat="1" ht="6.95" customHeight="1">
      <c r="B39" s="49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1"/>
    </row>
    <row r="40" spans="2:18" s="1" customFormat="1" ht="25.4" customHeight="1">
      <c r="B40" s="49"/>
      <c r="C40" s="163"/>
      <c r="D40" s="175" t="s">
        <v>56</v>
      </c>
      <c r="E40" s="106"/>
      <c r="F40" s="106"/>
      <c r="G40" s="176" t="s">
        <v>57</v>
      </c>
      <c r="H40" s="177" t="s">
        <v>58</v>
      </c>
      <c r="I40" s="106"/>
      <c r="J40" s="106"/>
      <c r="K40" s="106"/>
      <c r="L40" s="178">
        <f>SUM(M32:M38)</f>
        <v>0</v>
      </c>
      <c r="M40" s="178"/>
      <c r="N40" s="178"/>
      <c r="O40" s="178"/>
      <c r="P40" s="179"/>
      <c r="Q40" s="163"/>
      <c r="R40" s="51"/>
    </row>
    <row r="41" spans="2:18" s="1" customFormat="1" ht="14.4" customHeight="1">
      <c r="B41" s="49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</row>
    <row r="42" spans="2:18" s="1" customFormat="1" ht="14.4" customHeight="1">
      <c r="B42" s="49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1"/>
    </row>
    <row r="43" spans="2:18" ht="13.5">
      <c r="B43" s="29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2"/>
    </row>
    <row r="44" spans="2:18" ht="13.5">
      <c r="B44" s="29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2"/>
    </row>
    <row r="45" spans="2:18" ht="13.5">
      <c r="B45" s="29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2"/>
    </row>
    <row r="46" spans="2:18" ht="13.5">
      <c r="B46" s="29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2"/>
    </row>
    <row r="47" spans="2:18" ht="13.5">
      <c r="B47" s="29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2"/>
    </row>
    <row r="48" spans="2:18" ht="13.5">
      <c r="B48" s="29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2"/>
    </row>
    <row r="49" spans="2:18" ht="13.5">
      <c r="B49" s="29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2"/>
    </row>
    <row r="50" spans="2:18" s="1" customFormat="1" ht="13.5">
      <c r="B50" s="49"/>
      <c r="C50" s="50"/>
      <c r="D50" s="69" t="s">
        <v>59</v>
      </c>
      <c r="E50" s="70"/>
      <c r="F50" s="70"/>
      <c r="G50" s="70"/>
      <c r="H50" s="71"/>
      <c r="I50" s="50"/>
      <c r="J50" s="69" t="s">
        <v>60</v>
      </c>
      <c r="K50" s="70"/>
      <c r="L50" s="70"/>
      <c r="M50" s="70"/>
      <c r="N50" s="70"/>
      <c r="O50" s="70"/>
      <c r="P50" s="71"/>
      <c r="Q50" s="50"/>
      <c r="R50" s="51"/>
    </row>
    <row r="51" spans="2:18" ht="13.5">
      <c r="B51" s="29"/>
      <c r="C51" s="34"/>
      <c r="D51" s="72"/>
      <c r="E51" s="34"/>
      <c r="F51" s="34"/>
      <c r="G51" s="34"/>
      <c r="H51" s="73"/>
      <c r="I51" s="34"/>
      <c r="J51" s="72"/>
      <c r="K51" s="34"/>
      <c r="L51" s="34"/>
      <c r="M51" s="34"/>
      <c r="N51" s="34"/>
      <c r="O51" s="34"/>
      <c r="P51" s="73"/>
      <c r="Q51" s="34"/>
      <c r="R51" s="32"/>
    </row>
    <row r="52" spans="2:18" ht="13.5">
      <c r="B52" s="29"/>
      <c r="C52" s="34"/>
      <c r="D52" s="72"/>
      <c r="E52" s="34"/>
      <c r="F52" s="34"/>
      <c r="G52" s="34"/>
      <c r="H52" s="73"/>
      <c r="I52" s="34"/>
      <c r="J52" s="72"/>
      <c r="K52" s="34"/>
      <c r="L52" s="34"/>
      <c r="M52" s="34"/>
      <c r="N52" s="34"/>
      <c r="O52" s="34"/>
      <c r="P52" s="73"/>
      <c r="Q52" s="34"/>
      <c r="R52" s="32"/>
    </row>
    <row r="53" spans="2:18" ht="13.5">
      <c r="B53" s="29"/>
      <c r="C53" s="34"/>
      <c r="D53" s="72"/>
      <c r="E53" s="34"/>
      <c r="F53" s="34"/>
      <c r="G53" s="34"/>
      <c r="H53" s="73"/>
      <c r="I53" s="34"/>
      <c r="J53" s="72"/>
      <c r="K53" s="34"/>
      <c r="L53" s="34"/>
      <c r="M53" s="34"/>
      <c r="N53" s="34"/>
      <c r="O53" s="34"/>
      <c r="P53" s="73"/>
      <c r="Q53" s="34"/>
      <c r="R53" s="32"/>
    </row>
    <row r="54" spans="2:18" ht="13.5">
      <c r="B54" s="29"/>
      <c r="C54" s="34"/>
      <c r="D54" s="72"/>
      <c r="E54" s="34"/>
      <c r="F54" s="34"/>
      <c r="G54" s="34"/>
      <c r="H54" s="73"/>
      <c r="I54" s="34"/>
      <c r="J54" s="72"/>
      <c r="K54" s="34"/>
      <c r="L54" s="34"/>
      <c r="M54" s="34"/>
      <c r="N54" s="34"/>
      <c r="O54" s="34"/>
      <c r="P54" s="73"/>
      <c r="Q54" s="34"/>
      <c r="R54" s="32"/>
    </row>
    <row r="55" spans="2:18" ht="13.5">
      <c r="B55" s="29"/>
      <c r="C55" s="34"/>
      <c r="D55" s="72"/>
      <c r="E55" s="34"/>
      <c r="F55" s="34"/>
      <c r="G55" s="34"/>
      <c r="H55" s="73"/>
      <c r="I55" s="34"/>
      <c r="J55" s="72"/>
      <c r="K55" s="34"/>
      <c r="L55" s="34"/>
      <c r="M55" s="34"/>
      <c r="N55" s="34"/>
      <c r="O55" s="34"/>
      <c r="P55" s="73"/>
      <c r="Q55" s="34"/>
      <c r="R55" s="32"/>
    </row>
    <row r="56" spans="2:18" ht="13.5">
      <c r="B56" s="29"/>
      <c r="C56" s="34"/>
      <c r="D56" s="72"/>
      <c r="E56" s="34"/>
      <c r="F56" s="34"/>
      <c r="G56" s="34"/>
      <c r="H56" s="73"/>
      <c r="I56" s="34"/>
      <c r="J56" s="72"/>
      <c r="K56" s="34"/>
      <c r="L56" s="34"/>
      <c r="M56" s="34"/>
      <c r="N56" s="34"/>
      <c r="O56" s="34"/>
      <c r="P56" s="73"/>
      <c r="Q56" s="34"/>
      <c r="R56" s="32"/>
    </row>
    <row r="57" spans="2:18" ht="13.5">
      <c r="B57" s="29"/>
      <c r="C57" s="34"/>
      <c r="D57" s="72"/>
      <c r="E57" s="34"/>
      <c r="F57" s="34"/>
      <c r="G57" s="34"/>
      <c r="H57" s="73"/>
      <c r="I57" s="34"/>
      <c r="J57" s="72"/>
      <c r="K57" s="34"/>
      <c r="L57" s="34"/>
      <c r="M57" s="34"/>
      <c r="N57" s="34"/>
      <c r="O57" s="34"/>
      <c r="P57" s="73"/>
      <c r="Q57" s="34"/>
      <c r="R57" s="32"/>
    </row>
    <row r="58" spans="2:18" ht="13.5">
      <c r="B58" s="29"/>
      <c r="C58" s="34"/>
      <c r="D58" s="72"/>
      <c r="E58" s="34"/>
      <c r="F58" s="34"/>
      <c r="G58" s="34"/>
      <c r="H58" s="73"/>
      <c r="I58" s="34"/>
      <c r="J58" s="72"/>
      <c r="K58" s="34"/>
      <c r="L58" s="34"/>
      <c r="M58" s="34"/>
      <c r="N58" s="34"/>
      <c r="O58" s="34"/>
      <c r="P58" s="73"/>
      <c r="Q58" s="34"/>
      <c r="R58" s="32"/>
    </row>
    <row r="59" spans="2:18" s="1" customFormat="1" ht="13.5">
      <c r="B59" s="49"/>
      <c r="C59" s="50"/>
      <c r="D59" s="74" t="s">
        <v>61</v>
      </c>
      <c r="E59" s="75"/>
      <c r="F59" s="75"/>
      <c r="G59" s="76" t="s">
        <v>62</v>
      </c>
      <c r="H59" s="77"/>
      <c r="I59" s="50"/>
      <c r="J59" s="74" t="s">
        <v>61</v>
      </c>
      <c r="K59" s="75"/>
      <c r="L59" s="75"/>
      <c r="M59" s="75"/>
      <c r="N59" s="76" t="s">
        <v>62</v>
      </c>
      <c r="O59" s="75"/>
      <c r="P59" s="77"/>
      <c r="Q59" s="50"/>
      <c r="R59" s="51"/>
    </row>
    <row r="60" spans="2:18" ht="13.5">
      <c r="B60" s="29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2"/>
    </row>
    <row r="61" spans="2:18" s="1" customFormat="1" ht="13.5">
      <c r="B61" s="49"/>
      <c r="C61" s="50"/>
      <c r="D61" s="69" t="s">
        <v>63</v>
      </c>
      <c r="E61" s="70"/>
      <c r="F61" s="70"/>
      <c r="G61" s="70"/>
      <c r="H61" s="71"/>
      <c r="I61" s="50"/>
      <c r="J61" s="69" t="s">
        <v>64</v>
      </c>
      <c r="K61" s="70"/>
      <c r="L61" s="70"/>
      <c r="M61" s="70"/>
      <c r="N61" s="70"/>
      <c r="O61" s="70"/>
      <c r="P61" s="71"/>
      <c r="Q61" s="50"/>
      <c r="R61" s="51"/>
    </row>
    <row r="62" spans="2:18" ht="13.5">
      <c r="B62" s="29"/>
      <c r="C62" s="34"/>
      <c r="D62" s="72"/>
      <c r="E62" s="34"/>
      <c r="F62" s="34"/>
      <c r="G62" s="34"/>
      <c r="H62" s="73"/>
      <c r="I62" s="34"/>
      <c r="J62" s="72"/>
      <c r="K62" s="34"/>
      <c r="L62" s="34"/>
      <c r="M62" s="34"/>
      <c r="N62" s="34"/>
      <c r="O62" s="34"/>
      <c r="P62" s="73"/>
      <c r="Q62" s="34"/>
      <c r="R62" s="32"/>
    </row>
    <row r="63" spans="2:18" ht="13.5">
      <c r="B63" s="29"/>
      <c r="C63" s="34"/>
      <c r="D63" s="72"/>
      <c r="E63" s="34"/>
      <c r="F63" s="34"/>
      <c r="G63" s="34"/>
      <c r="H63" s="73"/>
      <c r="I63" s="34"/>
      <c r="J63" s="72"/>
      <c r="K63" s="34"/>
      <c r="L63" s="34"/>
      <c r="M63" s="34"/>
      <c r="N63" s="34"/>
      <c r="O63" s="34"/>
      <c r="P63" s="73"/>
      <c r="Q63" s="34"/>
      <c r="R63" s="32"/>
    </row>
    <row r="64" spans="2:18" ht="13.5">
      <c r="B64" s="29"/>
      <c r="C64" s="34"/>
      <c r="D64" s="72"/>
      <c r="E64" s="34"/>
      <c r="F64" s="34"/>
      <c r="G64" s="34"/>
      <c r="H64" s="73"/>
      <c r="I64" s="34"/>
      <c r="J64" s="72"/>
      <c r="K64" s="34"/>
      <c r="L64" s="34"/>
      <c r="M64" s="34"/>
      <c r="N64" s="34"/>
      <c r="O64" s="34"/>
      <c r="P64" s="73"/>
      <c r="Q64" s="34"/>
      <c r="R64" s="32"/>
    </row>
    <row r="65" spans="2:18" ht="13.5">
      <c r="B65" s="29"/>
      <c r="C65" s="34"/>
      <c r="D65" s="72"/>
      <c r="E65" s="34"/>
      <c r="F65" s="34"/>
      <c r="G65" s="34"/>
      <c r="H65" s="73"/>
      <c r="I65" s="34"/>
      <c r="J65" s="72"/>
      <c r="K65" s="34"/>
      <c r="L65" s="34"/>
      <c r="M65" s="34"/>
      <c r="N65" s="34"/>
      <c r="O65" s="34"/>
      <c r="P65" s="73"/>
      <c r="Q65" s="34"/>
      <c r="R65" s="32"/>
    </row>
    <row r="66" spans="2:18" ht="13.5">
      <c r="B66" s="29"/>
      <c r="C66" s="34"/>
      <c r="D66" s="72"/>
      <c r="E66" s="34"/>
      <c r="F66" s="34"/>
      <c r="G66" s="34"/>
      <c r="H66" s="73"/>
      <c r="I66" s="34"/>
      <c r="J66" s="72"/>
      <c r="K66" s="34"/>
      <c r="L66" s="34"/>
      <c r="M66" s="34"/>
      <c r="N66" s="34"/>
      <c r="O66" s="34"/>
      <c r="P66" s="73"/>
      <c r="Q66" s="34"/>
      <c r="R66" s="32"/>
    </row>
    <row r="67" spans="2:18" ht="13.5">
      <c r="B67" s="29"/>
      <c r="C67" s="34"/>
      <c r="D67" s="72"/>
      <c r="E67" s="34"/>
      <c r="F67" s="34"/>
      <c r="G67" s="34"/>
      <c r="H67" s="73"/>
      <c r="I67" s="34"/>
      <c r="J67" s="72"/>
      <c r="K67" s="34"/>
      <c r="L67" s="34"/>
      <c r="M67" s="34"/>
      <c r="N67" s="34"/>
      <c r="O67" s="34"/>
      <c r="P67" s="73"/>
      <c r="Q67" s="34"/>
      <c r="R67" s="32"/>
    </row>
    <row r="68" spans="2:18" ht="13.5">
      <c r="B68" s="29"/>
      <c r="C68" s="34"/>
      <c r="D68" s="72"/>
      <c r="E68" s="34"/>
      <c r="F68" s="34"/>
      <c r="G68" s="34"/>
      <c r="H68" s="73"/>
      <c r="I68" s="34"/>
      <c r="J68" s="72"/>
      <c r="K68" s="34"/>
      <c r="L68" s="34"/>
      <c r="M68" s="34"/>
      <c r="N68" s="34"/>
      <c r="O68" s="34"/>
      <c r="P68" s="73"/>
      <c r="Q68" s="34"/>
      <c r="R68" s="32"/>
    </row>
    <row r="69" spans="2:18" ht="13.5">
      <c r="B69" s="29"/>
      <c r="C69" s="34"/>
      <c r="D69" s="72"/>
      <c r="E69" s="34"/>
      <c r="F69" s="34"/>
      <c r="G69" s="34"/>
      <c r="H69" s="73"/>
      <c r="I69" s="34"/>
      <c r="J69" s="72"/>
      <c r="K69" s="34"/>
      <c r="L69" s="34"/>
      <c r="M69" s="34"/>
      <c r="N69" s="34"/>
      <c r="O69" s="34"/>
      <c r="P69" s="73"/>
      <c r="Q69" s="34"/>
      <c r="R69" s="32"/>
    </row>
    <row r="70" spans="2:18" s="1" customFormat="1" ht="13.5">
      <c r="B70" s="49"/>
      <c r="C70" s="50"/>
      <c r="D70" s="74" t="s">
        <v>61</v>
      </c>
      <c r="E70" s="75"/>
      <c r="F70" s="75"/>
      <c r="G70" s="76" t="s">
        <v>62</v>
      </c>
      <c r="H70" s="77"/>
      <c r="I70" s="50"/>
      <c r="J70" s="74" t="s">
        <v>61</v>
      </c>
      <c r="K70" s="75"/>
      <c r="L70" s="75"/>
      <c r="M70" s="75"/>
      <c r="N70" s="76" t="s">
        <v>62</v>
      </c>
      <c r="O70" s="75"/>
      <c r="P70" s="77"/>
      <c r="Q70" s="50"/>
      <c r="R70" s="51"/>
    </row>
    <row r="71" spans="2:18" s="1" customFormat="1" ht="14.4" customHeight="1">
      <c r="B71" s="78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80"/>
    </row>
    <row r="75" spans="2:18" s="1" customFormat="1" ht="6.95" customHeight="1">
      <c r="B75" s="180"/>
      <c r="C75" s="181"/>
      <c r="D75" s="181"/>
      <c r="E75" s="181"/>
      <c r="F75" s="181"/>
      <c r="G75" s="181"/>
      <c r="H75" s="181"/>
      <c r="I75" s="181"/>
      <c r="J75" s="181"/>
      <c r="K75" s="181"/>
      <c r="L75" s="181"/>
      <c r="M75" s="181"/>
      <c r="N75" s="181"/>
      <c r="O75" s="181"/>
      <c r="P75" s="181"/>
      <c r="Q75" s="181"/>
      <c r="R75" s="182"/>
    </row>
    <row r="76" spans="2:21" s="1" customFormat="1" ht="36.95" customHeight="1">
      <c r="B76" s="49"/>
      <c r="C76" s="30" t="s">
        <v>142</v>
      </c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51"/>
      <c r="T76" s="183"/>
      <c r="U76" s="183"/>
    </row>
    <row r="77" spans="2:21" s="1" customFormat="1" ht="6.95" customHeight="1">
      <c r="B77" s="49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1"/>
      <c r="T77" s="183"/>
      <c r="U77" s="183"/>
    </row>
    <row r="78" spans="2:21" s="1" customFormat="1" ht="30" customHeight="1">
      <c r="B78" s="49"/>
      <c r="C78" s="41" t="s">
        <v>19</v>
      </c>
      <c r="D78" s="50"/>
      <c r="E78" s="50"/>
      <c r="F78" s="167" t="str">
        <f>F6</f>
        <v>Objekt kaple na pohřebišti v Krásném Březně p.p.č.897/2</v>
      </c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50"/>
      <c r="R78" s="51"/>
      <c r="T78" s="183"/>
      <c r="U78" s="183"/>
    </row>
    <row r="79" spans="2:21" ht="30" customHeight="1">
      <c r="B79" s="29"/>
      <c r="C79" s="41" t="s">
        <v>134</v>
      </c>
      <c r="D79" s="34"/>
      <c r="E79" s="34"/>
      <c r="F79" s="167" t="s">
        <v>135</v>
      </c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2"/>
      <c r="T79" s="184"/>
      <c r="U79" s="184"/>
    </row>
    <row r="80" spans="2:21" ht="30" customHeight="1">
      <c r="B80" s="29"/>
      <c r="C80" s="41" t="s">
        <v>136</v>
      </c>
      <c r="D80" s="34"/>
      <c r="E80" s="34"/>
      <c r="F80" s="167" t="s">
        <v>682</v>
      </c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2"/>
      <c r="T80" s="184"/>
      <c r="U80" s="184"/>
    </row>
    <row r="81" spans="2:21" s="1" customFormat="1" ht="36.95" customHeight="1">
      <c r="B81" s="49"/>
      <c r="C81" s="88" t="s">
        <v>683</v>
      </c>
      <c r="D81" s="50"/>
      <c r="E81" s="50"/>
      <c r="F81" s="90" t="str">
        <f>F9</f>
        <v xml:space="preserve">1.2.5 - SO 03  -  Venkovní kanalizace</v>
      </c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1"/>
      <c r="T81" s="183"/>
      <c r="U81" s="183"/>
    </row>
    <row r="82" spans="2:21" s="1" customFormat="1" ht="6.95" customHeight="1">
      <c r="B82" s="49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1"/>
      <c r="T82" s="183"/>
      <c r="U82" s="183"/>
    </row>
    <row r="83" spans="2:21" s="1" customFormat="1" ht="18" customHeight="1">
      <c r="B83" s="49"/>
      <c r="C83" s="41" t="s">
        <v>26</v>
      </c>
      <c r="D83" s="50"/>
      <c r="E83" s="50"/>
      <c r="F83" s="36" t="str">
        <f>F11</f>
        <v>Krásné Březno</v>
      </c>
      <c r="G83" s="50"/>
      <c r="H83" s="50"/>
      <c r="I83" s="50"/>
      <c r="J83" s="50"/>
      <c r="K83" s="41" t="s">
        <v>28</v>
      </c>
      <c r="L83" s="50"/>
      <c r="M83" s="93" t="str">
        <f>IF(O11="","",O11)</f>
        <v>14. 11. 2017</v>
      </c>
      <c r="N83" s="93"/>
      <c r="O83" s="93"/>
      <c r="P83" s="93"/>
      <c r="Q83" s="50"/>
      <c r="R83" s="51"/>
      <c r="T83" s="183"/>
      <c r="U83" s="183"/>
    </row>
    <row r="84" spans="2:21" s="1" customFormat="1" ht="6.95" customHeight="1">
      <c r="B84" s="49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1"/>
      <c r="T84" s="183"/>
      <c r="U84" s="183"/>
    </row>
    <row r="85" spans="2:21" s="1" customFormat="1" ht="13.5">
      <c r="B85" s="49"/>
      <c r="C85" s="41" t="s">
        <v>32</v>
      </c>
      <c r="D85" s="50"/>
      <c r="E85" s="50"/>
      <c r="F85" s="36" t="str">
        <f>E14</f>
        <v xml:space="preserve"> </v>
      </c>
      <c r="G85" s="50"/>
      <c r="H85" s="50"/>
      <c r="I85" s="50"/>
      <c r="J85" s="50"/>
      <c r="K85" s="41" t="s">
        <v>38</v>
      </c>
      <c r="L85" s="50"/>
      <c r="M85" s="36" t="str">
        <f>E20</f>
        <v>Ing.Jitka Gazdová</v>
      </c>
      <c r="N85" s="36"/>
      <c r="O85" s="36"/>
      <c r="P85" s="36"/>
      <c r="Q85" s="36"/>
      <c r="R85" s="51"/>
      <c r="T85" s="183"/>
      <c r="U85" s="183"/>
    </row>
    <row r="86" spans="2:21" s="1" customFormat="1" ht="14.4" customHeight="1">
      <c r="B86" s="49"/>
      <c r="C86" s="41" t="s">
        <v>36</v>
      </c>
      <c r="D86" s="50"/>
      <c r="E86" s="50"/>
      <c r="F86" s="36" t="str">
        <f>IF(E17="","",E17)</f>
        <v>Vyplň údaj</v>
      </c>
      <c r="G86" s="50"/>
      <c r="H86" s="50"/>
      <c r="I86" s="50"/>
      <c r="J86" s="50"/>
      <c r="K86" s="41" t="s">
        <v>42</v>
      </c>
      <c r="L86" s="50"/>
      <c r="M86" s="36" t="str">
        <f>E23</f>
        <v>Varia s.r.o.</v>
      </c>
      <c r="N86" s="36"/>
      <c r="O86" s="36"/>
      <c r="P86" s="36"/>
      <c r="Q86" s="36"/>
      <c r="R86" s="51"/>
      <c r="T86" s="183"/>
      <c r="U86" s="183"/>
    </row>
    <row r="87" spans="2:21" s="1" customFormat="1" ht="10.3" customHeight="1">
      <c r="B87" s="49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1"/>
      <c r="T87" s="183"/>
      <c r="U87" s="183"/>
    </row>
    <row r="88" spans="2:21" s="1" customFormat="1" ht="29.25" customHeight="1">
      <c r="B88" s="49"/>
      <c r="C88" s="185" t="s">
        <v>143</v>
      </c>
      <c r="D88" s="163"/>
      <c r="E88" s="163"/>
      <c r="F88" s="163"/>
      <c r="G88" s="163"/>
      <c r="H88" s="163"/>
      <c r="I88" s="163"/>
      <c r="J88" s="163"/>
      <c r="K88" s="163"/>
      <c r="L88" s="163"/>
      <c r="M88" s="163"/>
      <c r="N88" s="185" t="s">
        <v>144</v>
      </c>
      <c r="O88" s="163"/>
      <c r="P88" s="163"/>
      <c r="Q88" s="163"/>
      <c r="R88" s="51"/>
      <c r="T88" s="183"/>
      <c r="U88" s="183"/>
    </row>
    <row r="89" spans="2:21" s="1" customFormat="1" ht="10.3" customHeight="1">
      <c r="B89" s="49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1"/>
      <c r="T89" s="183"/>
      <c r="U89" s="183"/>
    </row>
    <row r="90" spans="2:47" s="1" customFormat="1" ht="29.25" customHeight="1">
      <c r="B90" s="49"/>
      <c r="C90" s="186" t="s">
        <v>145</v>
      </c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116">
        <f>N129</f>
        <v>0</v>
      </c>
      <c r="O90" s="187"/>
      <c r="P90" s="187"/>
      <c r="Q90" s="187"/>
      <c r="R90" s="51"/>
      <c r="T90" s="183"/>
      <c r="U90" s="183"/>
      <c r="AU90" s="25" t="s">
        <v>146</v>
      </c>
    </row>
    <row r="91" spans="2:21" s="7" customFormat="1" ht="24.95" customHeight="1">
      <c r="B91" s="188"/>
      <c r="C91" s="189"/>
      <c r="D91" s="190" t="s">
        <v>147</v>
      </c>
      <c r="E91" s="189"/>
      <c r="F91" s="189"/>
      <c r="G91" s="189"/>
      <c r="H91" s="189"/>
      <c r="I91" s="189"/>
      <c r="J91" s="189"/>
      <c r="K91" s="189"/>
      <c r="L91" s="189"/>
      <c r="M91" s="189"/>
      <c r="N91" s="191">
        <f>N130</f>
        <v>0</v>
      </c>
      <c r="O91" s="189"/>
      <c r="P91" s="189"/>
      <c r="Q91" s="189"/>
      <c r="R91" s="192"/>
      <c r="T91" s="193"/>
      <c r="U91" s="193"/>
    </row>
    <row r="92" spans="2:21" s="8" customFormat="1" ht="19.9" customHeight="1">
      <c r="B92" s="194"/>
      <c r="C92" s="137"/>
      <c r="D92" s="151" t="s">
        <v>685</v>
      </c>
      <c r="E92" s="137"/>
      <c r="F92" s="137"/>
      <c r="G92" s="137"/>
      <c r="H92" s="137"/>
      <c r="I92" s="137"/>
      <c r="J92" s="137"/>
      <c r="K92" s="137"/>
      <c r="L92" s="137"/>
      <c r="M92" s="137"/>
      <c r="N92" s="139">
        <f>N131</f>
        <v>0</v>
      </c>
      <c r="O92" s="137"/>
      <c r="P92" s="137"/>
      <c r="Q92" s="137"/>
      <c r="R92" s="195"/>
      <c r="T92" s="196"/>
      <c r="U92" s="196"/>
    </row>
    <row r="93" spans="2:21" s="8" customFormat="1" ht="19.9" customHeight="1">
      <c r="B93" s="194"/>
      <c r="C93" s="137"/>
      <c r="D93" s="151" t="s">
        <v>686</v>
      </c>
      <c r="E93" s="137"/>
      <c r="F93" s="137"/>
      <c r="G93" s="137"/>
      <c r="H93" s="137"/>
      <c r="I93" s="137"/>
      <c r="J93" s="137"/>
      <c r="K93" s="137"/>
      <c r="L93" s="137"/>
      <c r="M93" s="137"/>
      <c r="N93" s="139">
        <f>N148</f>
        <v>0</v>
      </c>
      <c r="O93" s="137"/>
      <c r="P93" s="137"/>
      <c r="Q93" s="137"/>
      <c r="R93" s="195"/>
      <c r="T93" s="196"/>
      <c r="U93" s="196"/>
    </row>
    <row r="94" spans="2:21" s="8" customFormat="1" ht="19.9" customHeight="1">
      <c r="B94" s="194"/>
      <c r="C94" s="137"/>
      <c r="D94" s="151" t="s">
        <v>687</v>
      </c>
      <c r="E94" s="137"/>
      <c r="F94" s="137"/>
      <c r="G94" s="137"/>
      <c r="H94" s="137"/>
      <c r="I94" s="137"/>
      <c r="J94" s="137"/>
      <c r="K94" s="137"/>
      <c r="L94" s="137"/>
      <c r="M94" s="137"/>
      <c r="N94" s="139">
        <f>N151</f>
        <v>0</v>
      </c>
      <c r="O94" s="137"/>
      <c r="P94" s="137"/>
      <c r="Q94" s="137"/>
      <c r="R94" s="195"/>
      <c r="T94" s="196"/>
      <c r="U94" s="196"/>
    </row>
    <row r="95" spans="2:21" s="8" customFormat="1" ht="19.9" customHeight="1">
      <c r="B95" s="194"/>
      <c r="C95" s="137"/>
      <c r="D95" s="151" t="s">
        <v>148</v>
      </c>
      <c r="E95" s="137"/>
      <c r="F95" s="137"/>
      <c r="G95" s="137"/>
      <c r="H95" s="137"/>
      <c r="I95" s="137"/>
      <c r="J95" s="137"/>
      <c r="K95" s="137"/>
      <c r="L95" s="137"/>
      <c r="M95" s="137"/>
      <c r="N95" s="139">
        <f>N154</f>
        <v>0</v>
      </c>
      <c r="O95" s="137"/>
      <c r="P95" s="137"/>
      <c r="Q95" s="137"/>
      <c r="R95" s="195"/>
      <c r="T95" s="196"/>
      <c r="U95" s="196"/>
    </row>
    <row r="96" spans="2:21" s="8" customFormat="1" ht="19.9" customHeight="1">
      <c r="B96" s="194"/>
      <c r="C96" s="137"/>
      <c r="D96" s="151" t="s">
        <v>690</v>
      </c>
      <c r="E96" s="137"/>
      <c r="F96" s="137"/>
      <c r="G96" s="137"/>
      <c r="H96" s="137"/>
      <c r="I96" s="137"/>
      <c r="J96" s="137"/>
      <c r="K96" s="137"/>
      <c r="L96" s="137"/>
      <c r="M96" s="137"/>
      <c r="N96" s="139">
        <f>N157</f>
        <v>0</v>
      </c>
      <c r="O96" s="137"/>
      <c r="P96" s="137"/>
      <c r="Q96" s="137"/>
      <c r="R96" s="195"/>
      <c r="T96" s="196"/>
      <c r="U96" s="196"/>
    </row>
    <row r="97" spans="2:21" s="8" customFormat="1" ht="19.9" customHeight="1">
      <c r="B97" s="194"/>
      <c r="C97" s="137"/>
      <c r="D97" s="151" t="s">
        <v>151</v>
      </c>
      <c r="E97" s="137"/>
      <c r="F97" s="137"/>
      <c r="G97" s="137"/>
      <c r="H97" s="137"/>
      <c r="I97" s="137"/>
      <c r="J97" s="137"/>
      <c r="K97" s="137"/>
      <c r="L97" s="137"/>
      <c r="M97" s="137"/>
      <c r="N97" s="139">
        <f>N183</f>
        <v>0</v>
      </c>
      <c r="O97" s="137"/>
      <c r="P97" s="137"/>
      <c r="Q97" s="137"/>
      <c r="R97" s="195"/>
      <c r="T97" s="196"/>
      <c r="U97" s="196"/>
    </row>
    <row r="98" spans="2:21" s="7" customFormat="1" ht="24.95" customHeight="1">
      <c r="B98" s="188"/>
      <c r="C98" s="189"/>
      <c r="D98" s="190" t="s">
        <v>152</v>
      </c>
      <c r="E98" s="189"/>
      <c r="F98" s="189"/>
      <c r="G98" s="189"/>
      <c r="H98" s="189"/>
      <c r="I98" s="189"/>
      <c r="J98" s="189"/>
      <c r="K98" s="189"/>
      <c r="L98" s="189"/>
      <c r="M98" s="189"/>
      <c r="N98" s="191">
        <f>N185</f>
        <v>0</v>
      </c>
      <c r="O98" s="189"/>
      <c r="P98" s="189"/>
      <c r="Q98" s="189"/>
      <c r="R98" s="192"/>
      <c r="T98" s="193"/>
      <c r="U98" s="193"/>
    </row>
    <row r="99" spans="2:21" s="8" customFormat="1" ht="19.9" customHeight="1">
      <c r="B99" s="194"/>
      <c r="C99" s="137"/>
      <c r="D99" s="151" t="s">
        <v>1165</v>
      </c>
      <c r="E99" s="137"/>
      <c r="F99" s="137"/>
      <c r="G99" s="137"/>
      <c r="H99" s="137"/>
      <c r="I99" s="137"/>
      <c r="J99" s="137"/>
      <c r="K99" s="137"/>
      <c r="L99" s="137"/>
      <c r="M99" s="137"/>
      <c r="N99" s="139">
        <f>N186</f>
        <v>0</v>
      </c>
      <c r="O99" s="137"/>
      <c r="P99" s="137"/>
      <c r="Q99" s="137"/>
      <c r="R99" s="195"/>
      <c r="T99" s="196"/>
      <c r="U99" s="196"/>
    </row>
    <row r="100" spans="2:21" s="7" customFormat="1" ht="21.8" customHeight="1">
      <c r="B100" s="188"/>
      <c r="C100" s="189"/>
      <c r="D100" s="190" t="s">
        <v>159</v>
      </c>
      <c r="E100" s="189"/>
      <c r="F100" s="189"/>
      <c r="G100" s="189"/>
      <c r="H100" s="189"/>
      <c r="I100" s="189"/>
      <c r="J100" s="189"/>
      <c r="K100" s="189"/>
      <c r="L100" s="189"/>
      <c r="M100" s="189"/>
      <c r="N100" s="197">
        <f>N191</f>
        <v>0</v>
      </c>
      <c r="O100" s="189"/>
      <c r="P100" s="189"/>
      <c r="Q100" s="189"/>
      <c r="R100" s="192"/>
      <c r="T100" s="193"/>
      <c r="U100" s="193"/>
    </row>
    <row r="101" spans="2:21" s="1" customFormat="1" ht="21.8" customHeight="1">
      <c r="B101" s="49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1"/>
      <c r="T101" s="183"/>
      <c r="U101" s="183"/>
    </row>
    <row r="102" spans="2:21" s="1" customFormat="1" ht="29.25" customHeight="1">
      <c r="B102" s="49"/>
      <c r="C102" s="186" t="s">
        <v>160</v>
      </c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187">
        <f>ROUND(N103+N104+N105+N106+N107+N108,2)</f>
        <v>0</v>
      </c>
      <c r="O102" s="198"/>
      <c r="P102" s="198"/>
      <c r="Q102" s="198"/>
      <c r="R102" s="51"/>
      <c r="T102" s="199"/>
      <c r="U102" s="200" t="s">
        <v>49</v>
      </c>
    </row>
    <row r="103" spans="2:65" s="1" customFormat="1" ht="18" customHeight="1">
      <c r="B103" s="49"/>
      <c r="C103" s="50"/>
      <c r="D103" s="157" t="s">
        <v>161</v>
      </c>
      <c r="E103" s="151"/>
      <c r="F103" s="151"/>
      <c r="G103" s="151"/>
      <c r="H103" s="151"/>
      <c r="I103" s="50"/>
      <c r="J103" s="50"/>
      <c r="K103" s="50"/>
      <c r="L103" s="50"/>
      <c r="M103" s="50"/>
      <c r="N103" s="152">
        <f>ROUND(N90*T103,2)</f>
        <v>0</v>
      </c>
      <c r="O103" s="139"/>
      <c r="P103" s="139"/>
      <c r="Q103" s="139"/>
      <c r="R103" s="51"/>
      <c r="S103" s="201"/>
      <c r="T103" s="202"/>
      <c r="U103" s="203" t="s">
        <v>50</v>
      </c>
      <c r="V103" s="201"/>
      <c r="W103" s="201"/>
      <c r="X103" s="201"/>
      <c r="Y103" s="201"/>
      <c r="Z103" s="201"/>
      <c r="AA103" s="201"/>
      <c r="AB103" s="201"/>
      <c r="AC103" s="201"/>
      <c r="AD103" s="201"/>
      <c r="AE103" s="201"/>
      <c r="AF103" s="201"/>
      <c r="AG103" s="201"/>
      <c r="AH103" s="201"/>
      <c r="AI103" s="201"/>
      <c r="AJ103" s="201"/>
      <c r="AK103" s="201"/>
      <c r="AL103" s="201"/>
      <c r="AM103" s="201"/>
      <c r="AN103" s="201"/>
      <c r="AO103" s="201"/>
      <c r="AP103" s="201"/>
      <c r="AQ103" s="201"/>
      <c r="AR103" s="201"/>
      <c r="AS103" s="201"/>
      <c r="AT103" s="201"/>
      <c r="AU103" s="201"/>
      <c r="AV103" s="201"/>
      <c r="AW103" s="201"/>
      <c r="AX103" s="201"/>
      <c r="AY103" s="204" t="s">
        <v>162</v>
      </c>
      <c r="AZ103" s="201"/>
      <c r="BA103" s="201"/>
      <c r="BB103" s="201"/>
      <c r="BC103" s="201"/>
      <c r="BD103" s="201"/>
      <c r="BE103" s="205">
        <f>IF(U103="základní",N103,0)</f>
        <v>0</v>
      </c>
      <c r="BF103" s="205">
        <f>IF(U103="snížená",N103,0)</f>
        <v>0</v>
      </c>
      <c r="BG103" s="205">
        <f>IF(U103="zákl. přenesená",N103,0)</f>
        <v>0</v>
      </c>
      <c r="BH103" s="205">
        <f>IF(U103="sníž. přenesená",N103,0)</f>
        <v>0</v>
      </c>
      <c r="BI103" s="205">
        <f>IF(U103="nulová",N103,0)</f>
        <v>0</v>
      </c>
      <c r="BJ103" s="204" t="s">
        <v>25</v>
      </c>
      <c r="BK103" s="201"/>
      <c r="BL103" s="201"/>
      <c r="BM103" s="201"/>
    </row>
    <row r="104" spans="2:65" s="1" customFormat="1" ht="18" customHeight="1">
      <c r="B104" s="49"/>
      <c r="C104" s="50"/>
      <c r="D104" s="157" t="s">
        <v>163</v>
      </c>
      <c r="E104" s="151"/>
      <c r="F104" s="151"/>
      <c r="G104" s="151"/>
      <c r="H104" s="151"/>
      <c r="I104" s="50"/>
      <c r="J104" s="50"/>
      <c r="K104" s="50"/>
      <c r="L104" s="50"/>
      <c r="M104" s="50"/>
      <c r="N104" s="152">
        <f>ROUND(N90*T104,2)</f>
        <v>0</v>
      </c>
      <c r="O104" s="139"/>
      <c r="P104" s="139"/>
      <c r="Q104" s="139"/>
      <c r="R104" s="51"/>
      <c r="S104" s="201"/>
      <c r="T104" s="202"/>
      <c r="U104" s="203" t="s">
        <v>50</v>
      </c>
      <c r="V104" s="201"/>
      <c r="W104" s="201"/>
      <c r="X104" s="201"/>
      <c r="Y104" s="201"/>
      <c r="Z104" s="201"/>
      <c r="AA104" s="201"/>
      <c r="AB104" s="201"/>
      <c r="AC104" s="201"/>
      <c r="AD104" s="201"/>
      <c r="AE104" s="201"/>
      <c r="AF104" s="201"/>
      <c r="AG104" s="201"/>
      <c r="AH104" s="201"/>
      <c r="AI104" s="201"/>
      <c r="AJ104" s="201"/>
      <c r="AK104" s="201"/>
      <c r="AL104" s="201"/>
      <c r="AM104" s="201"/>
      <c r="AN104" s="201"/>
      <c r="AO104" s="201"/>
      <c r="AP104" s="201"/>
      <c r="AQ104" s="201"/>
      <c r="AR104" s="201"/>
      <c r="AS104" s="201"/>
      <c r="AT104" s="201"/>
      <c r="AU104" s="201"/>
      <c r="AV104" s="201"/>
      <c r="AW104" s="201"/>
      <c r="AX104" s="201"/>
      <c r="AY104" s="204" t="s">
        <v>162</v>
      </c>
      <c r="AZ104" s="201"/>
      <c r="BA104" s="201"/>
      <c r="BB104" s="201"/>
      <c r="BC104" s="201"/>
      <c r="BD104" s="201"/>
      <c r="BE104" s="205">
        <f>IF(U104="základní",N104,0)</f>
        <v>0</v>
      </c>
      <c r="BF104" s="205">
        <f>IF(U104="snížená",N104,0)</f>
        <v>0</v>
      </c>
      <c r="BG104" s="205">
        <f>IF(U104="zákl. přenesená",N104,0)</f>
        <v>0</v>
      </c>
      <c r="BH104" s="205">
        <f>IF(U104="sníž. přenesená",N104,0)</f>
        <v>0</v>
      </c>
      <c r="BI104" s="205">
        <f>IF(U104="nulová",N104,0)</f>
        <v>0</v>
      </c>
      <c r="BJ104" s="204" t="s">
        <v>25</v>
      </c>
      <c r="BK104" s="201"/>
      <c r="BL104" s="201"/>
      <c r="BM104" s="201"/>
    </row>
    <row r="105" spans="2:65" s="1" customFormat="1" ht="18" customHeight="1">
      <c r="B105" s="49"/>
      <c r="C105" s="50"/>
      <c r="D105" s="157" t="s">
        <v>164</v>
      </c>
      <c r="E105" s="151"/>
      <c r="F105" s="151"/>
      <c r="G105" s="151"/>
      <c r="H105" s="151"/>
      <c r="I105" s="50"/>
      <c r="J105" s="50"/>
      <c r="K105" s="50"/>
      <c r="L105" s="50"/>
      <c r="M105" s="50"/>
      <c r="N105" s="152">
        <f>ROUND(N90*T105,2)</f>
        <v>0</v>
      </c>
      <c r="O105" s="139"/>
      <c r="P105" s="139"/>
      <c r="Q105" s="139"/>
      <c r="R105" s="51"/>
      <c r="S105" s="201"/>
      <c r="T105" s="202"/>
      <c r="U105" s="203" t="s">
        <v>50</v>
      </c>
      <c r="V105" s="201"/>
      <c r="W105" s="201"/>
      <c r="X105" s="201"/>
      <c r="Y105" s="201"/>
      <c r="Z105" s="201"/>
      <c r="AA105" s="201"/>
      <c r="AB105" s="201"/>
      <c r="AC105" s="201"/>
      <c r="AD105" s="201"/>
      <c r="AE105" s="201"/>
      <c r="AF105" s="201"/>
      <c r="AG105" s="201"/>
      <c r="AH105" s="201"/>
      <c r="AI105" s="201"/>
      <c r="AJ105" s="201"/>
      <c r="AK105" s="201"/>
      <c r="AL105" s="201"/>
      <c r="AM105" s="201"/>
      <c r="AN105" s="201"/>
      <c r="AO105" s="201"/>
      <c r="AP105" s="201"/>
      <c r="AQ105" s="201"/>
      <c r="AR105" s="201"/>
      <c r="AS105" s="201"/>
      <c r="AT105" s="201"/>
      <c r="AU105" s="201"/>
      <c r="AV105" s="201"/>
      <c r="AW105" s="201"/>
      <c r="AX105" s="201"/>
      <c r="AY105" s="204" t="s">
        <v>162</v>
      </c>
      <c r="AZ105" s="201"/>
      <c r="BA105" s="201"/>
      <c r="BB105" s="201"/>
      <c r="BC105" s="201"/>
      <c r="BD105" s="201"/>
      <c r="BE105" s="205">
        <f>IF(U105="základní",N105,0)</f>
        <v>0</v>
      </c>
      <c r="BF105" s="205">
        <f>IF(U105="snížená",N105,0)</f>
        <v>0</v>
      </c>
      <c r="BG105" s="205">
        <f>IF(U105="zákl. přenesená",N105,0)</f>
        <v>0</v>
      </c>
      <c r="BH105" s="205">
        <f>IF(U105="sníž. přenesená",N105,0)</f>
        <v>0</v>
      </c>
      <c r="BI105" s="205">
        <f>IF(U105="nulová",N105,0)</f>
        <v>0</v>
      </c>
      <c r="BJ105" s="204" t="s">
        <v>25</v>
      </c>
      <c r="BK105" s="201"/>
      <c r="BL105" s="201"/>
      <c r="BM105" s="201"/>
    </row>
    <row r="106" spans="2:65" s="1" customFormat="1" ht="18" customHeight="1">
      <c r="B106" s="49"/>
      <c r="C106" s="50"/>
      <c r="D106" s="157" t="s">
        <v>165</v>
      </c>
      <c r="E106" s="151"/>
      <c r="F106" s="151"/>
      <c r="G106" s="151"/>
      <c r="H106" s="151"/>
      <c r="I106" s="50"/>
      <c r="J106" s="50"/>
      <c r="K106" s="50"/>
      <c r="L106" s="50"/>
      <c r="M106" s="50"/>
      <c r="N106" s="152">
        <f>ROUND(N90*T106,2)</f>
        <v>0</v>
      </c>
      <c r="O106" s="139"/>
      <c r="P106" s="139"/>
      <c r="Q106" s="139"/>
      <c r="R106" s="51"/>
      <c r="S106" s="201"/>
      <c r="T106" s="202"/>
      <c r="U106" s="203" t="s">
        <v>50</v>
      </c>
      <c r="V106" s="201"/>
      <c r="W106" s="201"/>
      <c r="X106" s="201"/>
      <c r="Y106" s="201"/>
      <c r="Z106" s="201"/>
      <c r="AA106" s="201"/>
      <c r="AB106" s="201"/>
      <c r="AC106" s="201"/>
      <c r="AD106" s="201"/>
      <c r="AE106" s="201"/>
      <c r="AF106" s="201"/>
      <c r="AG106" s="201"/>
      <c r="AH106" s="201"/>
      <c r="AI106" s="201"/>
      <c r="AJ106" s="201"/>
      <c r="AK106" s="201"/>
      <c r="AL106" s="201"/>
      <c r="AM106" s="201"/>
      <c r="AN106" s="201"/>
      <c r="AO106" s="201"/>
      <c r="AP106" s="201"/>
      <c r="AQ106" s="201"/>
      <c r="AR106" s="201"/>
      <c r="AS106" s="201"/>
      <c r="AT106" s="201"/>
      <c r="AU106" s="201"/>
      <c r="AV106" s="201"/>
      <c r="AW106" s="201"/>
      <c r="AX106" s="201"/>
      <c r="AY106" s="204" t="s">
        <v>162</v>
      </c>
      <c r="AZ106" s="201"/>
      <c r="BA106" s="201"/>
      <c r="BB106" s="201"/>
      <c r="BC106" s="201"/>
      <c r="BD106" s="201"/>
      <c r="BE106" s="205">
        <f>IF(U106="základní",N106,0)</f>
        <v>0</v>
      </c>
      <c r="BF106" s="205">
        <f>IF(U106="snížená",N106,0)</f>
        <v>0</v>
      </c>
      <c r="BG106" s="205">
        <f>IF(U106="zákl. přenesená",N106,0)</f>
        <v>0</v>
      </c>
      <c r="BH106" s="205">
        <f>IF(U106="sníž. přenesená",N106,0)</f>
        <v>0</v>
      </c>
      <c r="BI106" s="205">
        <f>IF(U106="nulová",N106,0)</f>
        <v>0</v>
      </c>
      <c r="BJ106" s="204" t="s">
        <v>25</v>
      </c>
      <c r="BK106" s="201"/>
      <c r="BL106" s="201"/>
      <c r="BM106" s="201"/>
    </row>
    <row r="107" spans="2:65" s="1" customFormat="1" ht="18" customHeight="1">
      <c r="B107" s="49"/>
      <c r="C107" s="50"/>
      <c r="D107" s="157" t="s">
        <v>166</v>
      </c>
      <c r="E107" s="151"/>
      <c r="F107" s="151"/>
      <c r="G107" s="151"/>
      <c r="H107" s="151"/>
      <c r="I107" s="50"/>
      <c r="J107" s="50"/>
      <c r="K107" s="50"/>
      <c r="L107" s="50"/>
      <c r="M107" s="50"/>
      <c r="N107" s="152">
        <f>ROUND(N90*T107,2)</f>
        <v>0</v>
      </c>
      <c r="O107" s="139"/>
      <c r="P107" s="139"/>
      <c r="Q107" s="139"/>
      <c r="R107" s="51"/>
      <c r="S107" s="201"/>
      <c r="T107" s="202"/>
      <c r="U107" s="203" t="s">
        <v>50</v>
      </c>
      <c r="V107" s="201"/>
      <c r="W107" s="201"/>
      <c r="X107" s="201"/>
      <c r="Y107" s="201"/>
      <c r="Z107" s="201"/>
      <c r="AA107" s="201"/>
      <c r="AB107" s="201"/>
      <c r="AC107" s="201"/>
      <c r="AD107" s="201"/>
      <c r="AE107" s="201"/>
      <c r="AF107" s="201"/>
      <c r="AG107" s="201"/>
      <c r="AH107" s="201"/>
      <c r="AI107" s="201"/>
      <c r="AJ107" s="201"/>
      <c r="AK107" s="201"/>
      <c r="AL107" s="201"/>
      <c r="AM107" s="201"/>
      <c r="AN107" s="201"/>
      <c r="AO107" s="201"/>
      <c r="AP107" s="201"/>
      <c r="AQ107" s="201"/>
      <c r="AR107" s="201"/>
      <c r="AS107" s="201"/>
      <c r="AT107" s="201"/>
      <c r="AU107" s="201"/>
      <c r="AV107" s="201"/>
      <c r="AW107" s="201"/>
      <c r="AX107" s="201"/>
      <c r="AY107" s="204" t="s">
        <v>162</v>
      </c>
      <c r="AZ107" s="201"/>
      <c r="BA107" s="201"/>
      <c r="BB107" s="201"/>
      <c r="BC107" s="201"/>
      <c r="BD107" s="201"/>
      <c r="BE107" s="205">
        <f>IF(U107="základní",N107,0)</f>
        <v>0</v>
      </c>
      <c r="BF107" s="205">
        <f>IF(U107="snížená",N107,0)</f>
        <v>0</v>
      </c>
      <c r="BG107" s="205">
        <f>IF(U107="zákl. přenesená",N107,0)</f>
        <v>0</v>
      </c>
      <c r="BH107" s="205">
        <f>IF(U107="sníž. přenesená",N107,0)</f>
        <v>0</v>
      </c>
      <c r="BI107" s="205">
        <f>IF(U107="nulová",N107,0)</f>
        <v>0</v>
      </c>
      <c r="BJ107" s="204" t="s">
        <v>25</v>
      </c>
      <c r="BK107" s="201"/>
      <c r="BL107" s="201"/>
      <c r="BM107" s="201"/>
    </row>
    <row r="108" spans="2:65" s="1" customFormat="1" ht="18" customHeight="1">
      <c r="B108" s="49"/>
      <c r="C108" s="50"/>
      <c r="D108" s="151" t="s">
        <v>167</v>
      </c>
      <c r="E108" s="50"/>
      <c r="F108" s="50"/>
      <c r="G108" s="50"/>
      <c r="H108" s="50"/>
      <c r="I108" s="50"/>
      <c r="J108" s="50"/>
      <c r="K108" s="50"/>
      <c r="L108" s="50"/>
      <c r="M108" s="50"/>
      <c r="N108" s="152">
        <f>ROUND(N90*T108,2)</f>
        <v>0</v>
      </c>
      <c r="O108" s="139"/>
      <c r="P108" s="139"/>
      <c r="Q108" s="139"/>
      <c r="R108" s="51"/>
      <c r="S108" s="201"/>
      <c r="T108" s="206"/>
      <c r="U108" s="207" t="s">
        <v>50</v>
      </c>
      <c r="V108" s="201"/>
      <c r="W108" s="201"/>
      <c r="X108" s="201"/>
      <c r="Y108" s="201"/>
      <c r="Z108" s="201"/>
      <c r="AA108" s="201"/>
      <c r="AB108" s="201"/>
      <c r="AC108" s="201"/>
      <c r="AD108" s="201"/>
      <c r="AE108" s="201"/>
      <c r="AF108" s="201"/>
      <c r="AG108" s="201"/>
      <c r="AH108" s="201"/>
      <c r="AI108" s="201"/>
      <c r="AJ108" s="201"/>
      <c r="AK108" s="201"/>
      <c r="AL108" s="201"/>
      <c r="AM108" s="201"/>
      <c r="AN108" s="201"/>
      <c r="AO108" s="201"/>
      <c r="AP108" s="201"/>
      <c r="AQ108" s="201"/>
      <c r="AR108" s="201"/>
      <c r="AS108" s="201"/>
      <c r="AT108" s="201"/>
      <c r="AU108" s="201"/>
      <c r="AV108" s="201"/>
      <c r="AW108" s="201"/>
      <c r="AX108" s="201"/>
      <c r="AY108" s="204" t="s">
        <v>168</v>
      </c>
      <c r="AZ108" s="201"/>
      <c r="BA108" s="201"/>
      <c r="BB108" s="201"/>
      <c r="BC108" s="201"/>
      <c r="BD108" s="201"/>
      <c r="BE108" s="205">
        <f>IF(U108="základní",N108,0)</f>
        <v>0</v>
      </c>
      <c r="BF108" s="205">
        <f>IF(U108="snížená",N108,0)</f>
        <v>0</v>
      </c>
      <c r="BG108" s="205">
        <f>IF(U108="zákl. přenesená",N108,0)</f>
        <v>0</v>
      </c>
      <c r="BH108" s="205">
        <f>IF(U108="sníž. přenesená",N108,0)</f>
        <v>0</v>
      </c>
      <c r="BI108" s="205">
        <f>IF(U108="nulová",N108,0)</f>
        <v>0</v>
      </c>
      <c r="BJ108" s="204" t="s">
        <v>25</v>
      </c>
      <c r="BK108" s="201"/>
      <c r="BL108" s="201"/>
      <c r="BM108" s="201"/>
    </row>
    <row r="109" spans="2:21" s="1" customFormat="1" ht="13.5">
      <c r="B109" s="49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1"/>
      <c r="T109" s="183"/>
      <c r="U109" s="183"/>
    </row>
    <row r="110" spans="2:21" s="1" customFormat="1" ht="29.25" customHeight="1">
      <c r="B110" s="49"/>
      <c r="C110" s="162" t="s">
        <v>127</v>
      </c>
      <c r="D110" s="163"/>
      <c r="E110" s="163"/>
      <c r="F110" s="163"/>
      <c r="G110" s="163"/>
      <c r="H110" s="163"/>
      <c r="I110" s="163"/>
      <c r="J110" s="163"/>
      <c r="K110" s="163"/>
      <c r="L110" s="164">
        <f>ROUND(SUM(N90+N102),2)</f>
        <v>0</v>
      </c>
      <c r="M110" s="164"/>
      <c r="N110" s="164"/>
      <c r="O110" s="164"/>
      <c r="P110" s="164"/>
      <c r="Q110" s="164"/>
      <c r="R110" s="51"/>
      <c r="T110" s="183"/>
      <c r="U110" s="183"/>
    </row>
    <row r="111" spans="2:21" s="1" customFormat="1" ht="6.95" customHeight="1">
      <c r="B111" s="78"/>
      <c r="C111" s="79"/>
      <c r="D111" s="79"/>
      <c r="E111" s="79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80"/>
      <c r="T111" s="183"/>
      <c r="U111" s="183"/>
    </row>
    <row r="115" spans="2:18" s="1" customFormat="1" ht="6.95" customHeight="1">
      <c r="B115" s="81"/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3"/>
    </row>
    <row r="116" spans="2:18" s="1" customFormat="1" ht="36.95" customHeight="1">
      <c r="B116" s="49"/>
      <c r="C116" s="30" t="s">
        <v>169</v>
      </c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1"/>
    </row>
    <row r="117" spans="2:18" s="1" customFormat="1" ht="6.95" customHeight="1">
      <c r="B117" s="49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1"/>
    </row>
    <row r="118" spans="2:18" s="1" customFormat="1" ht="30" customHeight="1">
      <c r="B118" s="49"/>
      <c r="C118" s="41" t="s">
        <v>19</v>
      </c>
      <c r="D118" s="50"/>
      <c r="E118" s="50"/>
      <c r="F118" s="167" t="str">
        <f>F6</f>
        <v>Objekt kaple na pohřebišti v Krásném Březně p.p.č.897/2</v>
      </c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50"/>
      <c r="R118" s="51"/>
    </row>
    <row r="119" spans="2:18" ht="30" customHeight="1">
      <c r="B119" s="29"/>
      <c r="C119" s="41" t="s">
        <v>134</v>
      </c>
      <c r="D119" s="34"/>
      <c r="E119" s="34"/>
      <c r="F119" s="167" t="s">
        <v>135</v>
      </c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2"/>
    </row>
    <row r="120" spans="2:18" ht="30" customHeight="1">
      <c r="B120" s="29"/>
      <c r="C120" s="41" t="s">
        <v>136</v>
      </c>
      <c r="D120" s="34"/>
      <c r="E120" s="34"/>
      <c r="F120" s="167" t="s">
        <v>682</v>
      </c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2"/>
    </row>
    <row r="121" spans="2:18" s="1" customFormat="1" ht="36.95" customHeight="1">
      <c r="B121" s="49"/>
      <c r="C121" s="88" t="s">
        <v>683</v>
      </c>
      <c r="D121" s="50"/>
      <c r="E121" s="50"/>
      <c r="F121" s="90" t="str">
        <f>F9</f>
        <v xml:space="preserve">1.2.5 - SO 03  -  Venkovní kanalizace</v>
      </c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1"/>
    </row>
    <row r="122" spans="2:18" s="1" customFormat="1" ht="6.95" customHeight="1">
      <c r="B122" s="49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1"/>
    </row>
    <row r="123" spans="2:18" s="1" customFormat="1" ht="18" customHeight="1">
      <c r="B123" s="49"/>
      <c r="C123" s="41" t="s">
        <v>26</v>
      </c>
      <c r="D123" s="50"/>
      <c r="E123" s="50"/>
      <c r="F123" s="36" t="str">
        <f>F11</f>
        <v>Krásné Březno</v>
      </c>
      <c r="G123" s="50"/>
      <c r="H123" s="50"/>
      <c r="I123" s="50"/>
      <c r="J123" s="50"/>
      <c r="K123" s="41" t="s">
        <v>28</v>
      </c>
      <c r="L123" s="50"/>
      <c r="M123" s="93" t="str">
        <f>IF(O11="","",O11)</f>
        <v>14. 11. 2017</v>
      </c>
      <c r="N123" s="93"/>
      <c r="O123" s="93"/>
      <c r="P123" s="93"/>
      <c r="Q123" s="50"/>
      <c r="R123" s="51"/>
    </row>
    <row r="124" spans="2:18" s="1" customFormat="1" ht="6.95" customHeight="1">
      <c r="B124" s="49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1"/>
    </row>
    <row r="125" spans="2:18" s="1" customFormat="1" ht="13.5">
      <c r="B125" s="49"/>
      <c r="C125" s="41" t="s">
        <v>32</v>
      </c>
      <c r="D125" s="50"/>
      <c r="E125" s="50"/>
      <c r="F125" s="36" t="str">
        <f>E14</f>
        <v xml:space="preserve"> </v>
      </c>
      <c r="G125" s="50"/>
      <c r="H125" s="50"/>
      <c r="I125" s="50"/>
      <c r="J125" s="50"/>
      <c r="K125" s="41" t="s">
        <v>38</v>
      </c>
      <c r="L125" s="50"/>
      <c r="M125" s="36" t="str">
        <f>E20</f>
        <v>Ing.Jitka Gazdová</v>
      </c>
      <c r="N125" s="36"/>
      <c r="O125" s="36"/>
      <c r="P125" s="36"/>
      <c r="Q125" s="36"/>
      <c r="R125" s="51"/>
    </row>
    <row r="126" spans="2:18" s="1" customFormat="1" ht="14.4" customHeight="1">
      <c r="B126" s="49"/>
      <c r="C126" s="41" t="s">
        <v>36</v>
      </c>
      <c r="D126" s="50"/>
      <c r="E126" s="50"/>
      <c r="F126" s="36" t="str">
        <f>IF(E17="","",E17)</f>
        <v>Vyplň údaj</v>
      </c>
      <c r="G126" s="50"/>
      <c r="H126" s="50"/>
      <c r="I126" s="50"/>
      <c r="J126" s="50"/>
      <c r="K126" s="41" t="s">
        <v>42</v>
      </c>
      <c r="L126" s="50"/>
      <c r="M126" s="36" t="str">
        <f>E23</f>
        <v>Varia s.r.o.</v>
      </c>
      <c r="N126" s="36"/>
      <c r="O126" s="36"/>
      <c r="P126" s="36"/>
      <c r="Q126" s="36"/>
      <c r="R126" s="51"/>
    </row>
    <row r="127" spans="2:18" s="1" customFormat="1" ht="10.3" customHeight="1">
      <c r="B127" s="49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1"/>
    </row>
    <row r="128" spans="2:27" s="9" customFormat="1" ht="29.25" customHeight="1">
      <c r="B128" s="208"/>
      <c r="C128" s="209" t="s">
        <v>170</v>
      </c>
      <c r="D128" s="210" t="s">
        <v>171</v>
      </c>
      <c r="E128" s="210" t="s">
        <v>67</v>
      </c>
      <c r="F128" s="210" t="s">
        <v>172</v>
      </c>
      <c r="G128" s="210"/>
      <c r="H128" s="210"/>
      <c r="I128" s="210"/>
      <c r="J128" s="210" t="s">
        <v>173</v>
      </c>
      <c r="K128" s="210" t="s">
        <v>174</v>
      </c>
      <c r="L128" s="210" t="s">
        <v>175</v>
      </c>
      <c r="M128" s="210"/>
      <c r="N128" s="210" t="s">
        <v>144</v>
      </c>
      <c r="O128" s="210"/>
      <c r="P128" s="210"/>
      <c r="Q128" s="211"/>
      <c r="R128" s="212"/>
      <c r="T128" s="109" t="s">
        <v>176</v>
      </c>
      <c r="U128" s="110" t="s">
        <v>49</v>
      </c>
      <c r="V128" s="110" t="s">
        <v>177</v>
      </c>
      <c r="W128" s="110" t="s">
        <v>178</v>
      </c>
      <c r="X128" s="110" t="s">
        <v>179</v>
      </c>
      <c r="Y128" s="110" t="s">
        <v>180</v>
      </c>
      <c r="Z128" s="110" t="s">
        <v>181</v>
      </c>
      <c r="AA128" s="111" t="s">
        <v>182</v>
      </c>
    </row>
    <row r="129" spans="2:63" s="1" customFormat="1" ht="29.25" customHeight="1">
      <c r="B129" s="49"/>
      <c r="C129" s="113" t="s">
        <v>141</v>
      </c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213">
        <f>BK129</f>
        <v>0</v>
      </c>
      <c r="O129" s="214"/>
      <c r="P129" s="214"/>
      <c r="Q129" s="214"/>
      <c r="R129" s="51"/>
      <c r="T129" s="112"/>
      <c r="U129" s="70"/>
      <c r="V129" s="70"/>
      <c r="W129" s="215">
        <f>W130+W185+W191</f>
        <v>0</v>
      </c>
      <c r="X129" s="70"/>
      <c r="Y129" s="215">
        <f>Y130+Y185+Y191</f>
        <v>7.70275</v>
      </c>
      <c r="Z129" s="70"/>
      <c r="AA129" s="216">
        <f>AA130+AA185+AA191</f>
        <v>0</v>
      </c>
      <c r="AT129" s="25" t="s">
        <v>84</v>
      </c>
      <c r="AU129" s="25" t="s">
        <v>146</v>
      </c>
      <c r="BK129" s="217">
        <f>BK130+BK185+BK191</f>
        <v>0</v>
      </c>
    </row>
    <row r="130" spans="2:63" s="10" customFormat="1" ht="37.4" customHeight="1">
      <c r="B130" s="218"/>
      <c r="C130" s="219"/>
      <c r="D130" s="220" t="s">
        <v>147</v>
      </c>
      <c r="E130" s="220"/>
      <c r="F130" s="220"/>
      <c r="G130" s="220"/>
      <c r="H130" s="220"/>
      <c r="I130" s="220"/>
      <c r="J130" s="220"/>
      <c r="K130" s="220"/>
      <c r="L130" s="220"/>
      <c r="M130" s="220"/>
      <c r="N130" s="197">
        <f>BK130</f>
        <v>0</v>
      </c>
      <c r="O130" s="191"/>
      <c r="P130" s="191"/>
      <c r="Q130" s="191"/>
      <c r="R130" s="221"/>
      <c r="T130" s="222"/>
      <c r="U130" s="219"/>
      <c r="V130" s="219"/>
      <c r="W130" s="223">
        <f>W131+W148+W151+W154+W157+W183</f>
        <v>0</v>
      </c>
      <c r="X130" s="219"/>
      <c r="Y130" s="223">
        <f>Y131+Y148+Y151+Y154+Y157+Y183</f>
        <v>7.69975</v>
      </c>
      <c r="Z130" s="219"/>
      <c r="AA130" s="224">
        <f>AA131+AA148+AA151+AA154+AA157+AA183</f>
        <v>0</v>
      </c>
      <c r="AR130" s="225" t="s">
        <v>25</v>
      </c>
      <c r="AT130" s="226" t="s">
        <v>84</v>
      </c>
      <c r="AU130" s="226" t="s">
        <v>85</v>
      </c>
      <c r="AY130" s="225" t="s">
        <v>183</v>
      </c>
      <c r="BK130" s="227">
        <f>BK131+BK148+BK151+BK154+BK157+BK183</f>
        <v>0</v>
      </c>
    </row>
    <row r="131" spans="2:63" s="10" customFormat="1" ht="19.9" customHeight="1">
      <c r="B131" s="218"/>
      <c r="C131" s="219"/>
      <c r="D131" s="228" t="s">
        <v>685</v>
      </c>
      <c r="E131" s="228"/>
      <c r="F131" s="228"/>
      <c r="G131" s="228"/>
      <c r="H131" s="228"/>
      <c r="I131" s="228"/>
      <c r="J131" s="228"/>
      <c r="K131" s="228"/>
      <c r="L131" s="228"/>
      <c r="M131" s="228"/>
      <c r="N131" s="229">
        <f>BK131</f>
        <v>0</v>
      </c>
      <c r="O131" s="230"/>
      <c r="P131" s="230"/>
      <c r="Q131" s="230"/>
      <c r="R131" s="221"/>
      <c r="T131" s="222"/>
      <c r="U131" s="219"/>
      <c r="V131" s="219"/>
      <c r="W131" s="223">
        <f>SUM(W132:W147)</f>
        <v>0</v>
      </c>
      <c r="X131" s="219"/>
      <c r="Y131" s="223">
        <f>SUM(Y132:Y147)</f>
        <v>0.72</v>
      </c>
      <c r="Z131" s="219"/>
      <c r="AA131" s="224">
        <f>SUM(AA132:AA147)</f>
        <v>0</v>
      </c>
      <c r="AR131" s="225" t="s">
        <v>25</v>
      </c>
      <c r="AT131" s="226" t="s">
        <v>84</v>
      </c>
      <c r="AU131" s="226" t="s">
        <v>25</v>
      </c>
      <c r="AY131" s="225" t="s">
        <v>183</v>
      </c>
      <c r="BK131" s="227">
        <f>SUM(BK132:BK147)</f>
        <v>0</v>
      </c>
    </row>
    <row r="132" spans="2:65" s="1" customFormat="1" ht="25.5" customHeight="1">
      <c r="B132" s="49"/>
      <c r="C132" s="231" t="s">
        <v>25</v>
      </c>
      <c r="D132" s="231" t="s">
        <v>184</v>
      </c>
      <c r="E132" s="232" t="s">
        <v>1463</v>
      </c>
      <c r="F132" s="233" t="s">
        <v>1464</v>
      </c>
      <c r="G132" s="233"/>
      <c r="H132" s="233"/>
      <c r="I132" s="233"/>
      <c r="J132" s="234" t="s">
        <v>187</v>
      </c>
      <c r="K132" s="235">
        <v>17.1</v>
      </c>
      <c r="L132" s="236">
        <v>0</v>
      </c>
      <c r="M132" s="237"/>
      <c r="N132" s="238">
        <f>ROUND(L132*K132,2)</f>
        <v>0</v>
      </c>
      <c r="O132" s="238"/>
      <c r="P132" s="238"/>
      <c r="Q132" s="238"/>
      <c r="R132" s="51"/>
      <c r="T132" s="239" t="s">
        <v>23</v>
      </c>
      <c r="U132" s="59" t="s">
        <v>50</v>
      </c>
      <c r="V132" s="50"/>
      <c r="W132" s="240">
        <f>V132*K132</f>
        <v>0</v>
      </c>
      <c r="X132" s="240">
        <v>0</v>
      </c>
      <c r="Y132" s="240">
        <f>X132*K132</f>
        <v>0</v>
      </c>
      <c r="Z132" s="240">
        <v>0</v>
      </c>
      <c r="AA132" s="241">
        <f>Z132*K132</f>
        <v>0</v>
      </c>
      <c r="AR132" s="25" t="s">
        <v>188</v>
      </c>
      <c r="AT132" s="25" t="s">
        <v>184</v>
      </c>
      <c r="AU132" s="25" t="s">
        <v>95</v>
      </c>
      <c r="AY132" s="25" t="s">
        <v>183</v>
      </c>
      <c r="BE132" s="156">
        <f>IF(U132="základní",N132,0)</f>
        <v>0</v>
      </c>
      <c r="BF132" s="156">
        <f>IF(U132="snížená",N132,0)</f>
        <v>0</v>
      </c>
      <c r="BG132" s="156">
        <f>IF(U132="zákl. přenesená",N132,0)</f>
        <v>0</v>
      </c>
      <c r="BH132" s="156">
        <f>IF(U132="sníž. přenesená",N132,0)</f>
        <v>0</v>
      </c>
      <c r="BI132" s="156">
        <f>IF(U132="nulová",N132,0)</f>
        <v>0</v>
      </c>
      <c r="BJ132" s="25" t="s">
        <v>25</v>
      </c>
      <c r="BK132" s="156">
        <f>ROUND(L132*K132,2)</f>
        <v>0</v>
      </c>
      <c r="BL132" s="25" t="s">
        <v>188</v>
      </c>
      <c r="BM132" s="25" t="s">
        <v>1465</v>
      </c>
    </row>
    <row r="133" spans="2:51" s="12" customFormat="1" ht="16.5" customHeight="1">
      <c r="B133" s="252"/>
      <c r="C133" s="253"/>
      <c r="D133" s="253"/>
      <c r="E133" s="254" t="s">
        <v>23</v>
      </c>
      <c r="F133" s="255" t="s">
        <v>1466</v>
      </c>
      <c r="G133" s="256"/>
      <c r="H133" s="256"/>
      <c r="I133" s="256"/>
      <c r="J133" s="253"/>
      <c r="K133" s="254" t="s">
        <v>23</v>
      </c>
      <c r="L133" s="253"/>
      <c r="M133" s="253"/>
      <c r="N133" s="253"/>
      <c r="O133" s="253"/>
      <c r="P133" s="253"/>
      <c r="Q133" s="253"/>
      <c r="R133" s="257"/>
      <c r="T133" s="258"/>
      <c r="U133" s="253"/>
      <c r="V133" s="253"/>
      <c r="W133" s="253"/>
      <c r="X133" s="253"/>
      <c r="Y133" s="253"/>
      <c r="Z133" s="253"/>
      <c r="AA133" s="259"/>
      <c r="AT133" s="260" t="s">
        <v>191</v>
      </c>
      <c r="AU133" s="260" t="s">
        <v>95</v>
      </c>
      <c r="AV133" s="12" t="s">
        <v>25</v>
      </c>
      <c r="AW133" s="12" t="s">
        <v>41</v>
      </c>
      <c r="AX133" s="12" t="s">
        <v>85</v>
      </c>
      <c r="AY133" s="260" t="s">
        <v>183</v>
      </c>
    </row>
    <row r="134" spans="2:51" s="11" customFormat="1" ht="16.5" customHeight="1">
      <c r="B134" s="242"/>
      <c r="C134" s="243"/>
      <c r="D134" s="243"/>
      <c r="E134" s="244" t="s">
        <v>23</v>
      </c>
      <c r="F134" s="261" t="s">
        <v>1467</v>
      </c>
      <c r="G134" s="243"/>
      <c r="H134" s="243"/>
      <c r="I134" s="243"/>
      <c r="J134" s="243"/>
      <c r="K134" s="247">
        <v>17.1</v>
      </c>
      <c r="L134" s="243"/>
      <c r="M134" s="243"/>
      <c r="N134" s="243"/>
      <c r="O134" s="243"/>
      <c r="P134" s="243"/>
      <c r="Q134" s="243"/>
      <c r="R134" s="248"/>
      <c r="T134" s="249"/>
      <c r="U134" s="243"/>
      <c r="V134" s="243"/>
      <c r="W134" s="243"/>
      <c r="X134" s="243"/>
      <c r="Y134" s="243"/>
      <c r="Z134" s="243"/>
      <c r="AA134" s="250"/>
      <c r="AT134" s="251" t="s">
        <v>191</v>
      </c>
      <c r="AU134" s="251" t="s">
        <v>95</v>
      </c>
      <c r="AV134" s="11" t="s">
        <v>95</v>
      </c>
      <c r="AW134" s="11" t="s">
        <v>41</v>
      </c>
      <c r="AX134" s="11" t="s">
        <v>25</v>
      </c>
      <c r="AY134" s="251" t="s">
        <v>183</v>
      </c>
    </row>
    <row r="135" spans="2:65" s="1" customFormat="1" ht="25.5" customHeight="1">
      <c r="B135" s="49"/>
      <c r="C135" s="231" t="s">
        <v>95</v>
      </c>
      <c r="D135" s="231" t="s">
        <v>184</v>
      </c>
      <c r="E135" s="232" t="s">
        <v>1468</v>
      </c>
      <c r="F135" s="233" t="s">
        <v>1469</v>
      </c>
      <c r="G135" s="233"/>
      <c r="H135" s="233"/>
      <c r="I135" s="233"/>
      <c r="J135" s="234" t="s">
        <v>187</v>
      </c>
      <c r="K135" s="235">
        <v>17.1</v>
      </c>
      <c r="L135" s="236">
        <v>0</v>
      </c>
      <c r="M135" s="237"/>
      <c r="N135" s="238">
        <f>ROUND(L135*K135,2)</f>
        <v>0</v>
      </c>
      <c r="O135" s="238"/>
      <c r="P135" s="238"/>
      <c r="Q135" s="238"/>
      <c r="R135" s="51"/>
      <c r="T135" s="239" t="s">
        <v>23</v>
      </c>
      <c r="U135" s="59" t="s">
        <v>50</v>
      </c>
      <c r="V135" s="50"/>
      <c r="W135" s="240">
        <f>V135*K135</f>
        <v>0</v>
      </c>
      <c r="X135" s="240">
        <v>0</v>
      </c>
      <c r="Y135" s="240">
        <f>X135*K135</f>
        <v>0</v>
      </c>
      <c r="Z135" s="240">
        <v>0</v>
      </c>
      <c r="AA135" s="241">
        <f>Z135*K135</f>
        <v>0</v>
      </c>
      <c r="AR135" s="25" t="s">
        <v>188</v>
      </c>
      <c r="AT135" s="25" t="s">
        <v>184</v>
      </c>
      <c r="AU135" s="25" t="s">
        <v>95</v>
      </c>
      <c r="AY135" s="25" t="s">
        <v>183</v>
      </c>
      <c r="BE135" s="156">
        <f>IF(U135="základní",N135,0)</f>
        <v>0</v>
      </c>
      <c r="BF135" s="156">
        <f>IF(U135="snížená",N135,0)</f>
        <v>0</v>
      </c>
      <c r="BG135" s="156">
        <f>IF(U135="zákl. přenesená",N135,0)</f>
        <v>0</v>
      </c>
      <c r="BH135" s="156">
        <f>IF(U135="sníž. přenesená",N135,0)</f>
        <v>0</v>
      </c>
      <c r="BI135" s="156">
        <f>IF(U135="nulová",N135,0)</f>
        <v>0</v>
      </c>
      <c r="BJ135" s="25" t="s">
        <v>25</v>
      </c>
      <c r="BK135" s="156">
        <f>ROUND(L135*K135,2)</f>
        <v>0</v>
      </c>
      <c r="BL135" s="25" t="s">
        <v>188</v>
      </c>
      <c r="BM135" s="25" t="s">
        <v>1470</v>
      </c>
    </row>
    <row r="136" spans="2:65" s="1" customFormat="1" ht="25.5" customHeight="1">
      <c r="B136" s="49"/>
      <c r="C136" s="231" t="s">
        <v>102</v>
      </c>
      <c r="D136" s="231" t="s">
        <v>184</v>
      </c>
      <c r="E136" s="232" t="s">
        <v>1471</v>
      </c>
      <c r="F136" s="233" t="s">
        <v>1472</v>
      </c>
      <c r="G136" s="233"/>
      <c r="H136" s="233"/>
      <c r="I136" s="233"/>
      <c r="J136" s="234" t="s">
        <v>187</v>
      </c>
      <c r="K136" s="235">
        <v>17.1</v>
      </c>
      <c r="L136" s="236">
        <v>0</v>
      </c>
      <c r="M136" s="237"/>
      <c r="N136" s="238">
        <f>ROUND(L136*K136,2)</f>
        <v>0</v>
      </c>
      <c r="O136" s="238"/>
      <c r="P136" s="238"/>
      <c r="Q136" s="238"/>
      <c r="R136" s="51"/>
      <c r="T136" s="239" t="s">
        <v>23</v>
      </c>
      <c r="U136" s="59" t="s">
        <v>50</v>
      </c>
      <c r="V136" s="50"/>
      <c r="W136" s="240">
        <f>V136*K136</f>
        <v>0</v>
      </c>
      <c r="X136" s="240">
        <v>0</v>
      </c>
      <c r="Y136" s="240">
        <f>X136*K136</f>
        <v>0</v>
      </c>
      <c r="Z136" s="240">
        <v>0</v>
      </c>
      <c r="AA136" s="241">
        <f>Z136*K136</f>
        <v>0</v>
      </c>
      <c r="AR136" s="25" t="s">
        <v>188</v>
      </c>
      <c r="AT136" s="25" t="s">
        <v>184</v>
      </c>
      <c r="AU136" s="25" t="s">
        <v>95</v>
      </c>
      <c r="AY136" s="25" t="s">
        <v>183</v>
      </c>
      <c r="BE136" s="156">
        <f>IF(U136="základní",N136,0)</f>
        <v>0</v>
      </c>
      <c r="BF136" s="156">
        <f>IF(U136="snížená",N136,0)</f>
        <v>0</v>
      </c>
      <c r="BG136" s="156">
        <f>IF(U136="zákl. přenesená",N136,0)</f>
        <v>0</v>
      </c>
      <c r="BH136" s="156">
        <f>IF(U136="sníž. přenesená",N136,0)</f>
        <v>0</v>
      </c>
      <c r="BI136" s="156">
        <f>IF(U136="nulová",N136,0)</f>
        <v>0</v>
      </c>
      <c r="BJ136" s="25" t="s">
        <v>25</v>
      </c>
      <c r="BK136" s="156">
        <f>ROUND(L136*K136,2)</f>
        <v>0</v>
      </c>
      <c r="BL136" s="25" t="s">
        <v>188</v>
      </c>
      <c r="BM136" s="25" t="s">
        <v>1473</v>
      </c>
    </row>
    <row r="137" spans="2:65" s="1" customFormat="1" ht="25.5" customHeight="1">
      <c r="B137" s="49"/>
      <c r="C137" s="231" t="s">
        <v>188</v>
      </c>
      <c r="D137" s="231" t="s">
        <v>184</v>
      </c>
      <c r="E137" s="232" t="s">
        <v>1474</v>
      </c>
      <c r="F137" s="233" t="s">
        <v>1475</v>
      </c>
      <c r="G137" s="233"/>
      <c r="H137" s="233"/>
      <c r="I137" s="233"/>
      <c r="J137" s="234" t="s">
        <v>187</v>
      </c>
      <c r="K137" s="235">
        <v>9.585</v>
      </c>
      <c r="L137" s="236">
        <v>0</v>
      </c>
      <c r="M137" s="237"/>
      <c r="N137" s="238">
        <f>ROUND(L137*K137,2)</f>
        <v>0</v>
      </c>
      <c r="O137" s="238"/>
      <c r="P137" s="238"/>
      <c r="Q137" s="238"/>
      <c r="R137" s="51"/>
      <c r="T137" s="239" t="s">
        <v>23</v>
      </c>
      <c r="U137" s="59" t="s">
        <v>50</v>
      </c>
      <c r="V137" s="50"/>
      <c r="W137" s="240">
        <f>V137*K137</f>
        <v>0</v>
      </c>
      <c r="X137" s="240">
        <v>0</v>
      </c>
      <c r="Y137" s="240">
        <f>X137*K137</f>
        <v>0</v>
      </c>
      <c r="Z137" s="240">
        <v>0</v>
      </c>
      <c r="AA137" s="241">
        <f>Z137*K137</f>
        <v>0</v>
      </c>
      <c r="AR137" s="25" t="s">
        <v>188</v>
      </c>
      <c r="AT137" s="25" t="s">
        <v>184</v>
      </c>
      <c r="AU137" s="25" t="s">
        <v>95</v>
      </c>
      <c r="AY137" s="25" t="s">
        <v>183</v>
      </c>
      <c r="BE137" s="156">
        <f>IF(U137="základní",N137,0)</f>
        <v>0</v>
      </c>
      <c r="BF137" s="156">
        <f>IF(U137="snížená",N137,0)</f>
        <v>0</v>
      </c>
      <c r="BG137" s="156">
        <f>IF(U137="zákl. přenesená",N137,0)</f>
        <v>0</v>
      </c>
      <c r="BH137" s="156">
        <f>IF(U137="sníž. přenesená",N137,0)</f>
        <v>0</v>
      </c>
      <c r="BI137" s="156">
        <f>IF(U137="nulová",N137,0)</f>
        <v>0</v>
      </c>
      <c r="BJ137" s="25" t="s">
        <v>25</v>
      </c>
      <c r="BK137" s="156">
        <f>ROUND(L137*K137,2)</f>
        <v>0</v>
      </c>
      <c r="BL137" s="25" t="s">
        <v>188</v>
      </c>
      <c r="BM137" s="25" t="s">
        <v>1476</v>
      </c>
    </row>
    <row r="138" spans="2:51" s="11" customFormat="1" ht="16.5" customHeight="1">
      <c r="B138" s="242"/>
      <c r="C138" s="243"/>
      <c r="D138" s="243"/>
      <c r="E138" s="244" t="s">
        <v>23</v>
      </c>
      <c r="F138" s="245" t="s">
        <v>1477</v>
      </c>
      <c r="G138" s="246"/>
      <c r="H138" s="246"/>
      <c r="I138" s="246"/>
      <c r="J138" s="243"/>
      <c r="K138" s="247">
        <v>9.585</v>
      </c>
      <c r="L138" s="243"/>
      <c r="M138" s="243"/>
      <c r="N138" s="243"/>
      <c r="O138" s="243"/>
      <c r="P138" s="243"/>
      <c r="Q138" s="243"/>
      <c r="R138" s="248"/>
      <c r="T138" s="249"/>
      <c r="U138" s="243"/>
      <c r="V138" s="243"/>
      <c r="W138" s="243"/>
      <c r="X138" s="243"/>
      <c r="Y138" s="243"/>
      <c r="Z138" s="243"/>
      <c r="AA138" s="250"/>
      <c r="AT138" s="251" t="s">
        <v>191</v>
      </c>
      <c r="AU138" s="251" t="s">
        <v>95</v>
      </c>
      <c r="AV138" s="11" t="s">
        <v>95</v>
      </c>
      <c r="AW138" s="11" t="s">
        <v>41</v>
      </c>
      <c r="AX138" s="11" t="s">
        <v>25</v>
      </c>
      <c r="AY138" s="251" t="s">
        <v>183</v>
      </c>
    </row>
    <row r="139" spans="2:65" s="1" customFormat="1" ht="25.5" customHeight="1">
      <c r="B139" s="49"/>
      <c r="C139" s="231" t="s">
        <v>206</v>
      </c>
      <c r="D139" s="231" t="s">
        <v>184</v>
      </c>
      <c r="E139" s="232" t="s">
        <v>1478</v>
      </c>
      <c r="F139" s="233" t="s">
        <v>1479</v>
      </c>
      <c r="G139" s="233"/>
      <c r="H139" s="233"/>
      <c r="I139" s="233"/>
      <c r="J139" s="234" t="s">
        <v>187</v>
      </c>
      <c r="K139" s="235">
        <v>9.585</v>
      </c>
      <c r="L139" s="236">
        <v>0</v>
      </c>
      <c r="M139" s="237"/>
      <c r="N139" s="238">
        <f>ROUND(L139*K139,2)</f>
        <v>0</v>
      </c>
      <c r="O139" s="238"/>
      <c r="P139" s="238"/>
      <c r="Q139" s="238"/>
      <c r="R139" s="51"/>
      <c r="T139" s="239" t="s">
        <v>23</v>
      </c>
      <c r="U139" s="59" t="s">
        <v>50</v>
      </c>
      <c r="V139" s="50"/>
      <c r="W139" s="240">
        <f>V139*K139</f>
        <v>0</v>
      </c>
      <c r="X139" s="240">
        <v>0</v>
      </c>
      <c r="Y139" s="240">
        <f>X139*K139</f>
        <v>0</v>
      </c>
      <c r="Z139" s="240">
        <v>0</v>
      </c>
      <c r="AA139" s="241">
        <f>Z139*K139</f>
        <v>0</v>
      </c>
      <c r="AR139" s="25" t="s">
        <v>188</v>
      </c>
      <c r="AT139" s="25" t="s">
        <v>184</v>
      </c>
      <c r="AU139" s="25" t="s">
        <v>95</v>
      </c>
      <c r="AY139" s="25" t="s">
        <v>183</v>
      </c>
      <c r="BE139" s="156">
        <f>IF(U139="základní",N139,0)</f>
        <v>0</v>
      </c>
      <c r="BF139" s="156">
        <f>IF(U139="snížená",N139,0)</f>
        <v>0</v>
      </c>
      <c r="BG139" s="156">
        <f>IF(U139="zákl. přenesená",N139,0)</f>
        <v>0</v>
      </c>
      <c r="BH139" s="156">
        <f>IF(U139="sníž. přenesená",N139,0)</f>
        <v>0</v>
      </c>
      <c r="BI139" s="156">
        <f>IF(U139="nulová",N139,0)</f>
        <v>0</v>
      </c>
      <c r="BJ139" s="25" t="s">
        <v>25</v>
      </c>
      <c r="BK139" s="156">
        <f>ROUND(L139*K139,2)</f>
        <v>0</v>
      </c>
      <c r="BL139" s="25" t="s">
        <v>188</v>
      </c>
      <c r="BM139" s="25" t="s">
        <v>1480</v>
      </c>
    </row>
    <row r="140" spans="2:65" s="1" customFormat="1" ht="16.5" customHeight="1">
      <c r="B140" s="49"/>
      <c r="C140" s="231" t="s">
        <v>212</v>
      </c>
      <c r="D140" s="231" t="s">
        <v>184</v>
      </c>
      <c r="E140" s="232" t="s">
        <v>1481</v>
      </c>
      <c r="F140" s="233" t="s">
        <v>1482</v>
      </c>
      <c r="G140" s="233"/>
      <c r="H140" s="233"/>
      <c r="I140" s="233"/>
      <c r="J140" s="234" t="s">
        <v>187</v>
      </c>
      <c r="K140" s="235">
        <v>9.585</v>
      </c>
      <c r="L140" s="236">
        <v>0</v>
      </c>
      <c r="M140" s="237"/>
      <c r="N140" s="238">
        <f>ROUND(L140*K140,2)</f>
        <v>0</v>
      </c>
      <c r="O140" s="238"/>
      <c r="P140" s="238"/>
      <c r="Q140" s="238"/>
      <c r="R140" s="51"/>
      <c r="T140" s="239" t="s">
        <v>23</v>
      </c>
      <c r="U140" s="59" t="s">
        <v>50</v>
      </c>
      <c r="V140" s="50"/>
      <c r="W140" s="240">
        <f>V140*K140</f>
        <v>0</v>
      </c>
      <c r="X140" s="240">
        <v>0</v>
      </c>
      <c r="Y140" s="240">
        <f>X140*K140</f>
        <v>0</v>
      </c>
      <c r="Z140" s="240">
        <v>0</v>
      </c>
      <c r="AA140" s="241">
        <f>Z140*K140</f>
        <v>0</v>
      </c>
      <c r="AR140" s="25" t="s">
        <v>188</v>
      </c>
      <c r="AT140" s="25" t="s">
        <v>184</v>
      </c>
      <c r="AU140" s="25" t="s">
        <v>95</v>
      </c>
      <c r="AY140" s="25" t="s">
        <v>183</v>
      </c>
      <c r="BE140" s="156">
        <f>IF(U140="základní",N140,0)</f>
        <v>0</v>
      </c>
      <c r="BF140" s="156">
        <f>IF(U140="snížená",N140,0)</f>
        <v>0</v>
      </c>
      <c r="BG140" s="156">
        <f>IF(U140="zákl. přenesená",N140,0)</f>
        <v>0</v>
      </c>
      <c r="BH140" s="156">
        <f>IF(U140="sníž. přenesená",N140,0)</f>
        <v>0</v>
      </c>
      <c r="BI140" s="156">
        <f>IF(U140="nulová",N140,0)</f>
        <v>0</v>
      </c>
      <c r="BJ140" s="25" t="s">
        <v>25</v>
      </c>
      <c r="BK140" s="156">
        <f>ROUND(L140*K140,2)</f>
        <v>0</v>
      </c>
      <c r="BL140" s="25" t="s">
        <v>188</v>
      </c>
      <c r="BM140" s="25" t="s">
        <v>1483</v>
      </c>
    </row>
    <row r="141" spans="2:65" s="1" customFormat="1" ht="25.5" customHeight="1">
      <c r="B141" s="49"/>
      <c r="C141" s="231" t="s">
        <v>219</v>
      </c>
      <c r="D141" s="231" t="s">
        <v>184</v>
      </c>
      <c r="E141" s="232" t="s">
        <v>1484</v>
      </c>
      <c r="F141" s="233" t="s">
        <v>1485</v>
      </c>
      <c r="G141" s="233"/>
      <c r="H141" s="233"/>
      <c r="I141" s="233"/>
      <c r="J141" s="234" t="s">
        <v>202</v>
      </c>
      <c r="K141" s="235">
        <v>16.295</v>
      </c>
      <c r="L141" s="236">
        <v>0</v>
      </c>
      <c r="M141" s="237"/>
      <c r="N141" s="238">
        <f>ROUND(L141*K141,2)</f>
        <v>0</v>
      </c>
      <c r="O141" s="238"/>
      <c r="P141" s="238"/>
      <c r="Q141" s="238"/>
      <c r="R141" s="51"/>
      <c r="T141" s="239" t="s">
        <v>23</v>
      </c>
      <c r="U141" s="59" t="s">
        <v>50</v>
      </c>
      <c r="V141" s="50"/>
      <c r="W141" s="240">
        <f>V141*K141</f>
        <v>0</v>
      </c>
      <c r="X141" s="240">
        <v>0</v>
      </c>
      <c r="Y141" s="240">
        <f>X141*K141</f>
        <v>0</v>
      </c>
      <c r="Z141" s="240">
        <v>0</v>
      </c>
      <c r="AA141" s="241">
        <f>Z141*K141</f>
        <v>0</v>
      </c>
      <c r="AR141" s="25" t="s">
        <v>188</v>
      </c>
      <c r="AT141" s="25" t="s">
        <v>184</v>
      </c>
      <c r="AU141" s="25" t="s">
        <v>95</v>
      </c>
      <c r="AY141" s="25" t="s">
        <v>183</v>
      </c>
      <c r="BE141" s="156">
        <f>IF(U141="základní",N141,0)</f>
        <v>0</v>
      </c>
      <c r="BF141" s="156">
        <f>IF(U141="snížená",N141,0)</f>
        <v>0</v>
      </c>
      <c r="BG141" s="156">
        <f>IF(U141="zákl. přenesená",N141,0)</f>
        <v>0</v>
      </c>
      <c r="BH141" s="156">
        <f>IF(U141="sníž. přenesená",N141,0)</f>
        <v>0</v>
      </c>
      <c r="BI141" s="156">
        <f>IF(U141="nulová",N141,0)</f>
        <v>0</v>
      </c>
      <c r="BJ141" s="25" t="s">
        <v>25</v>
      </c>
      <c r="BK141" s="156">
        <f>ROUND(L141*K141,2)</f>
        <v>0</v>
      </c>
      <c r="BL141" s="25" t="s">
        <v>188</v>
      </c>
      <c r="BM141" s="25" t="s">
        <v>1486</v>
      </c>
    </row>
    <row r="142" spans="2:65" s="1" customFormat="1" ht="25.5" customHeight="1">
      <c r="B142" s="49"/>
      <c r="C142" s="231" t="s">
        <v>224</v>
      </c>
      <c r="D142" s="231" t="s">
        <v>184</v>
      </c>
      <c r="E142" s="232" t="s">
        <v>705</v>
      </c>
      <c r="F142" s="233" t="s">
        <v>706</v>
      </c>
      <c r="G142" s="233"/>
      <c r="H142" s="233"/>
      <c r="I142" s="233"/>
      <c r="J142" s="234" t="s">
        <v>187</v>
      </c>
      <c r="K142" s="235">
        <v>6.975</v>
      </c>
      <c r="L142" s="236">
        <v>0</v>
      </c>
      <c r="M142" s="237"/>
      <c r="N142" s="238">
        <f>ROUND(L142*K142,2)</f>
        <v>0</v>
      </c>
      <c r="O142" s="238"/>
      <c r="P142" s="238"/>
      <c r="Q142" s="238"/>
      <c r="R142" s="51"/>
      <c r="T142" s="239" t="s">
        <v>23</v>
      </c>
      <c r="U142" s="59" t="s">
        <v>50</v>
      </c>
      <c r="V142" s="50"/>
      <c r="W142" s="240">
        <f>V142*K142</f>
        <v>0</v>
      </c>
      <c r="X142" s="240">
        <v>0</v>
      </c>
      <c r="Y142" s="240">
        <f>X142*K142</f>
        <v>0</v>
      </c>
      <c r="Z142" s="240">
        <v>0</v>
      </c>
      <c r="AA142" s="241">
        <f>Z142*K142</f>
        <v>0</v>
      </c>
      <c r="AR142" s="25" t="s">
        <v>188</v>
      </c>
      <c r="AT142" s="25" t="s">
        <v>184</v>
      </c>
      <c r="AU142" s="25" t="s">
        <v>95</v>
      </c>
      <c r="AY142" s="25" t="s">
        <v>183</v>
      </c>
      <c r="BE142" s="156">
        <f>IF(U142="základní",N142,0)</f>
        <v>0</v>
      </c>
      <c r="BF142" s="156">
        <f>IF(U142="snížená",N142,0)</f>
        <v>0</v>
      </c>
      <c r="BG142" s="156">
        <f>IF(U142="zákl. přenesená",N142,0)</f>
        <v>0</v>
      </c>
      <c r="BH142" s="156">
        <f>IF(U142="sníž. přenesená",N142,0)</f>
        <v>0</v>
      </c>
      <c r="BI142" s="156">
        <f>IF(U142="nulová",N142,0)</f>
        <v>0</v>
      </c>
      <c r="BJ142" s="25" t="s">
        <v>25</v>
      </c>
      <c r="BK142" s="156">
        <f>ROUND(L142*K142,2)</f>
        <v>0</v>
      </c>
      <c r="BL142" s="25" t="s">
        <v>188</v>
      </c>
      <c r="BM142" s="25" t="s">
        <v>1487</v>
      </c>
    </row>
    <row r="143" spans="2:51" s="12" customFormat="1" ht="16.5" customHeight="1">
      <c r="B143" s="252"/>
      <c r="C143" s="253"/>
      <c r="D143" s="253"/>
      <c r="E143" s="254" t="s">
        <v>23</v>
      </c>
      <c r="F143" s="255" t="s">
        <v>1488</v>
      </c>
      <c r="G143" s="256"/>
      <c r="H143" s="256"/>
      <c r="I143" s="256"/>
      <c r="J143" s="253"/>
      <c r="K143" s="254" t="s">
        <v>23</v>
      </c>
      <c r="L143" s="253"/>
      <c r="M143" s="253"/>
      <c r="N143" s="253"/>
      <c r="O143" s="253"/>
      <c r="P143" s="253"/>
      <c r="Q143" s="253"/>
      <c r="R143" s="257"/>
      <c r="T143" s="258"/>
      <c r="U143" s="253"/>
      <c r="V143" s="253"/>
      <c r="W143" s="253"/>
      <c r="X143" s="253"/>
      <c r="Y143" s="253"/>
      <c r="Z143" s="253"/>
      <c r="AA143" s="259"/>
      <c r="AT143" s="260" t="s">
        <v>191</v>
      </c>
      <c r="AU143" s="260" t="s">
        <v>95</v>
      </c>
      <c r="AV143" s="12" t="s">
        <v>25</v>
      </c>
      <c r="AW143" s="12" t="s">
        <v>41</v>
      </c>
      <c r="AX143" s="12" t="s">
        <v>85</v>
      </c>
      <c r="AY143" s="260" t="s">
        <v>183</v>
      </c>
    </row>
    <row r="144" spans="2:51" s="11" customFormat="1" ht="16.5" customHeight="1">
      <c r="B144" s="242"/>
      <c r="C144" s="243"/>
      <c r="D144" s="243"/>
      <c r="E144" s="244" t="s">
        <v>23</v>
      </c>
      <c r="F144" s="261" t="s">
        <v>1489</v>
      </c>
      <c r="G144" s="243"/>
      <c r="H144" s="243"/>
      <c r="I144" s="243"/>
      <c r="J144" s="243"/>
      <c r="K144" s="247">
        <v>6.975</v>
      </c>
      <c r="L144" s="243"/>
      <c r="M144" s="243"/>
      <c r="N144" s="243"/>
      <c r="O144" s="243"/>
      <c r="P144" s="243"/>
      <c r="Q144" s="243"/>
      <c r="R144" s="248"/>
      <c r="T144" s="249"/>
      <c r="U144" s="243"/>
      <c r="V144" s="243"/>
      <c r="W144" s="243"/>
      <c r="X144" s="243"/>
      <c r="Y144" s="243"/>
      <c r="Z144" s="243"/>
      <c r="AA144" s="250"/>
      <c r="AT144" s="251" t="s">
        <v>191</v>
      </c>
      <c r="AU144" s="251" t="s">
        <v>95</v>
      </c>
      <c r="AV144" s="11" t="s">
        <v>95</v>
      </c>
      <c r="AW144" s="11" t="s">
        <v>41</v>
      </c>
      <c r="AX144" s="11" t="s">
        <v>25</v>
      </c>
      <c r="AY144" s="251" t="s">
        <v>183</v>
      </c>
    </row>
    <row r="145" spans="2:65" s="1" customFormat="1" ht="25.5" customHeight="1">
      <c r="B145" s="49"/>
      <c r="C145" s="231" t="s">
        <v>228</v>
      </c>
      <c r="D145" s="231" t="s">
        <v>184</v>
      </c>
      <c r="E145" s="232" t="s">
        <v>709</v>
      </c>
      <c r="F145" s="233" t="s">
        <v>710</v>
      </c>
      <c r="G145" s="233"/>
      <c r="H145" s="233"/>
      <c r="I145" s="233"/>
      <c r="J145" s="234" t="s">
        <v>187</v>
      </c>
      <c r="K145" s="235">
        <v>0.36</v>
      </c>
      <c r="L145" s="236">
        <v>0</v>
      </c>
      <c r="M145" s="237"/>
      <c r="N145" s="238">
        <f>ROUND(L145*K145,2)</f>
        <v>0</v>
      </c>
      <c r="O145" s="238"/>
      <c r="P145" s="238"/>
      <c r="Q145" s="238"/>
      <c r="R145" s="51"/>
      <c r="T145" s="239" t="s">
        <v>23</v>
      </c>
      <c r="U145" s="59" t="s">
        <v>50</v>
      </c>
      <c r="V145" s="50"/>
      <c r="W145" s="240">
        <f>V145*K145</f>
        <v>0</v>
      </c>
      <c r="X145" s="240">
        <v>0</v>
      </c>
      <c r="Y145" s="240">
        <f>X145*K145</f>
        <v>0</v>
      </c>
      <c r="Z145" s="240">
        <v>0</v>
      </c>
      <c r="AA145" s="241">
        <f>Z145*K145</f>
        <v>0</v>
      </c>
      <c r="AR145" s="25" t="s">
        <v>188</v>
      </c>
      <c r="AT145" s="25" t="s">
        <v>184</v>
      </c>
      <c r="AU145" s="25" t="s">
        <v>95</v>
      </c>
      <c r="AY145" s="25" t="s">
        <v>183</v>
      </c>
      <c r="BE145" s="156">
        <f>IF(U145="základní",N145,0)</f>
        <v>0</v>
      </c>
      <c r="BF145" s="156">
        <f>IF(U145="snížená",N145,0)</f>
        <v>0</v>
      </c>
      <c r="BG145" s="156">
        <f>IF(U145="zákl. přenesená",N145,0)</f>
        <v>0</v>
      </c>
      <c r="BH145" s="156">
        <f>IF(U145="sníž. přenesená",N145,0)</f>
        <v>0</v>
      </c>
      <c r="BI145" s="156">
        <f>IF(U145="nulová",N145,0)</f>
        <v>0</v>
      </c>
      <c r="BJ145" s="25" t="s">
        <v>25</v>
      </c>
      <c r="BK145" s="156">
        <f>ROUND(L145*K145,2)</f>
        <v>0</v>
      </c>
      <c r="BL145" s="25" t="s">
        <v>188</v>
      </c>
      <c r="BM145" s="25" t="s">
        <v>1490</v>
      </c>
    </row>
    <row r="146" spans="2:51" s="11" customFormat="1" ht="16.5" customHeight="1">
      <c r="B146" s="242"/>
      <c r="C146" s="243"/>
      <c r="D146" s="243"/>
      <c r="E146" s="244" t="s">
        <v>23</v>
      </c>
      <c r="F146" s="245" t="s">
        <v>1491</v>
      </c>
      <c r="G146" s="246"/>
      <c r="H146" s="246"/>
      <c r="I146" s="246"/>
      <c r="J146" s="243"/>
      <c r="K146" s="247">
        <v>0.36</v>
      </c>
      <c r="L146" s="243"/>
      <c r="M146" s="243"/>
      <c r="N146" s="243"/>
      <c r="O146" s="243"/>
      <c r="P146" s="243"/>
      <c r="Q146" s="243"/>
      <c r="R146" s="248"/>
      <c r="T146" s="249"/>
      <c r="U146" s="243"/>
      <c r="V146" s="243"/>
      <c r="W146" s="243"/>
      <c r="X146" s="243"/>
      <c r="Y146" s="243"/>
      <c r="Z146" s="243"/>
      <c r="AA146" s="250"/>
      <c r="AT146" s="251" t="s">
        <v>191</v>
      </c>
      <c r="AU146" s="251" t="s">
        <v>95</v>
      </c>
      <c r="AV146" s="11" t="s">
        <v>95</v>
      </c>
      <c r="AW146" s="11" t="s">
        <v>41</v>
      </c>
      <c r="AX146" s="11" t="s">
        <v>25</v>
      </c>
      <c r="AY146" s="251" t="s">
        <v>183</v>
      </c>
    </row>
    <row r="147" spans="2:65" s="1" customFormat="1" ht="25.5" customHeight="1">
      <c r="B147" s="49"/>
      <c r="C147" s="276" t="s">
        <v>30</v>
      </c>
      <c r="D147" s="276" t="s">
        <v>292</v>
      </c>
      <c r="E147" s="277" t="s">
        <v>1371</v>
      </c>
      <c r="F147" s="278" t="s">
        <v>1372</v>
      </c>
      <c r="G147" s="278"/>
      <c r="H147" s="278"/>
      <c r="I147" s="278"/>
      <c r="J147" s="279" t="s">
        <v>202</v>
      </c>
      <c r="K147" s="280">
        <v>0.72</v>
      </c>
      <c r="L147" s="281">
        <v>0</v>
      </c>
      <c r="M147" s="282"/>
      <c r="N147" s="283">
        <f>ROUND(L147*K147,2)</f>
        <v>0</v>
      </c>
      <c r="O147" s="238"/>
      <c r="P147" s="238"/>
      <c r="Q147" s="238"/>
      <c r="R147" s="51"/>
      <c r="T147" s="239" t="s">
        <v>23</v>
      </c>
      <c r="U147" s="59" t="s">
        <v>50</v>
      </c>
      <c r="V147" s="50"/>
      <c r="W147" s="240">
        <f>V147*K147</f>
        <v>0</v>
      </c>
      <c r="X147" s="240">
        <v>1</v>
      </c>
      <c r="Y147" s="240">
        <f>X147*K147</f>
        <v>0.72</v>
      </c>
      <c r="Z147" s="240">
        <v>0</v>
      </c>
      <c r="AA147" s="241">
        <f>Z147*K147</f>
        <v>0</v>
      </c>
      <c r="AR147" s="25" t="s">
        <v>224</v>
      </c>
      <c r="AT147" s="25" t="s">
        <v>292</v>
      </c>
      <c r="AU147" s="25" t="s">
        <v>95</v>
      </c>
      <c r="AY147" s="25" t="s">
        <v>183</v>
      </c>
      <c r="BE147" s="156">
        <f>IF(U147="základní",N147,0)</f>
        <v>0</v>
      </c>
      <c r="BF147" s="156">
        <f>IF(U147="snížená",N147,0)</f>
        <v>0</v>
      </c>
      <c r="BG147" s="156">
        <f>IF(U147="zákl. přenesená",N147,0)</f>
        <v>0</v>
      </c>
      <c r="BH147" s="156">
        <f>IF(U147="sníž. přenesená",N147,0)</f>
        <v>0</v>
      </c>
      <c r="BI147" s="156">
        <f>IF(U147="nulová",N147,0)</f>
        <v>0</v>
      </c>
      <c r="BJ147" s="25" t="s">
        <v>25</v>
      </c>
      <c r="BK147" s="156">
        <f>ROUND(L147*K147,2)</f>
        <v>0</v>
      </c>
      <c r="BL147" s="25" t="s">
        <v>188</v>
      </c>
      <c r="BM147" s="25" t="s">
        <v>1492</v>
      </c>
    </row>
    <row r="148" spans="2:63" s="10" customFormat="1" ht="29.85" customHeight="1">
      <c r="B148" s="218"/>
      <c r="C148" s="219"/>
      <c r="D148" s="228" t="s">
        <v>686</v>
      </c>
      <c r="E148" s="228"/>
      <c r="F148" s="228"/>
      <c r="G148" s="228"/>
      <c r="H148" s="228"/>
      <c r="I148" s="228"/>
      <c r="J148" s="228"/>
      <c r="K148" s="228"/>
      <c r="L148" s="228"/>
      <c r="M148" s="228"/>
      <c r="N148" s="271">
        <f>BK148</f>
        <v>0</v>
      </c>
      <c r="O148" s="272"/>
      <c r="P148" s="272"/>
      <c r="Q148" s="272"/>
      <c r="R148" s="221"/>
      <c r="T148" s="222"/>
      <c r="U148" s="219"/>
      <c r="V148" s="219"/>
      <c r="W148" s="223">
        <f>SUM(W149:W150)</f>
        <v>0</v>
      </c>
      <c r="X148" s="219"/>
      <c r="Y148" s="223">
        <f>SUM(Y149:Y150)</f>
        <v>0</v>
      </c>
      <c r="Z148" s="219"/>
      <c r="AA148" s="224">
        <f>SUM(AA149:AA150)</f>
        <v>0</v>
      </c>
      <c r="AR148" s="225" t="s">
        <v>25</v>
      </c>
      <c r="AT148" s="226" t="s">
        <v>84</v>
      </c>
      <c r="AU148" s="226" t="s">
        <v>25</v>
      </c>
      <c r="AY148" s="225" t="s">
        <v>183</v>
      </c>
      <c r="BK148" s="227">
        <f>SUM(BK149:BK150)</f>
        <v>0</v>
      </c>
    </row>
    <row r="149" spans="2:65" s="1" customFormat="1" ht="38.25" customHeight="1">
      <c r="B149" s="49"/>
      <c r="C149" s="231" t="s">
        <v>237</v>
      </c>
      <c r="D149" s="231" t="s">
        <v>184</v>
      </c>
      <c r="E149" s="232" t="s">
        <v>1374</v>
      </c>
      <c r="F149" s="233" t="s">
        <v>1375</v>
      </c>
      <c r="G149" s="233"/>
      <c r="H149" s="233"/>
      <c r="I149" s="233"/>
      <c r="J149" s="234" t="s">
        <v>194</v>
      </c>
      <c r="K149" s="235">
        <v>9.5</v>
      </c>
      <c r="L149" s="236">
        <v>0</v>
      </c>
      <c r="M149" s="237"/>
      <c r="N149" s="238">
        <f>ROUND(L149*K149,2)</f>
        <v>0</v>
      </c>
      <c r="O149" s="238"/>
      <c r="P149" s="238"/>
      <c r="Q149" s="238"/>
      <c r="R149" s="51"/>
      <c r="T149" s="239" t="s">
        <v>23</v>
      </c>
      <c r="U149" s="59" t="s">
        <v>50</v>
      </c>
      <c r="V149" s="50"/>
      <c r="W149" s="240">
        <f>V149*K149</f>
        <v>0</v>
      </c>
      <c r="X149" s="240">
        <v>0</v>
      </c>
      <c r="Y149" s="240">
        <f>X149*K149</f>
        <v>0</v>
      </c>
      <c r="Z149" s="240">
        <v>0</v>
      </c>
      <c r="AA149" s="241">
        <f>Z149*K149</f>
        <v>0</v>
      </c>
      <c r="AR149" s="25" t="s">
        <v>188</v>
      </c>
      <c r="AT149" s="25" t="s">
        <v>184</v>
      </c>
      <c r="AU149" s="25" t="s">
        <v>95</v>
      </c>
      <c r="AY149" s="25" t="s">
        <v>183</v>
      </c>
      <c r="BE149" s="156">
        <f>IF(U149="základní",N149,0)</f>
        <v>0</v>
      </c>
      <c r="BF149" s="156">
        <f>IF(U149="snížená",N149,0)</f>
        <v>0</v>
      </c>
      <c r="BG149" s="156">
        <f>IF(U149="zákl. přenesená",N149,0)</f>
        <v>0</v>
      </c>
      <c r="BH149" s="156">
        <f>IF(U149="sníž. přenesená",N149,0)</f>
        <v>0</v>
      </c>
      <c r="BI149" s="156">
        <f>IF(U149="nulová",N149,0)</f>
        <v>0</v>
      </c>
      <c r="BJ149" s="25" t="s">
        <v>25</v>
      </c>
      <c r="BK149" s="156">
        <f>ROUND(L149*K149,2)</f>
        <v>0</v>
      </c>
      <c r="BL149" s="25" t="s">
        <v>188</v>
      </c>
      <c r="BM149" s="25" t="s">
        <v>1493</v>
      </c>
    </row>
    <row r="150" spans="2:51" s="11" customFormat="1" ht="16.5" customHeight="1">
      <c r="B150" s="242"/>
      <c r="C150" s="243"/>
      <c r="D150" s="243"/>
      <c r="E150" s="244" t="s">
        <v>23</v>
      </c>
      <c r="F150" s="245" t="s">
        <v>1494</v>
      </c>
      <c r="G150" s="246"/>
      <c r="H150" s="246"/>
      <c r="I150" s="246"/>
      <c r="J150" s="243"/>
      <c r="K150" s="247">
        <v>9.5</v>
      </c>
      <c r="L150" s="243"/>
      <c r="M150" s="243"/>
      <c r="N150" s="243"/>
      <c r="O150" s="243"/>
      <c r="P150" s="243"/>
      <c r="Q150" s="243"/>
      <c r="R150" s="248"/>
      <c r="T150" s="249"/>
      <c r="U150" s="243"/>
      <c r="V150" s="243"/>
      <c r="W150" s="243"/>
      <c r="X150" s="243"/>
      <c r="Y150" s="243"/>
      <c r="Z150" s="243"/>
      <c r="AA150" s="250"/>
      <c r="AT150" s="251" t="s">
        <v>191</v>
      </c>
      <c r="AU150" s="251" t="s">
        <v>95</v>
      </c>
      <c r="AV150" s="11" t="s">
        <v>95</v>
      </c>
      <c r="AW150" s="11" t="s">
        <v>41</v>
      </c>
      <c r="AX150" s="11" t="s">
        <v>25</v>
      </c>
      <c r="AY150" s="251" t="s">
        <v>183</v>
      </c>
    </row>
    <row r="151" spans="2:63" s="10" customFormat="1" ht="29.85" customHeight="1">
      <c r="B151" s="218"/>
      <c r="C151" s="219"/>
      <c r="D151" s="228" t="s">
        <v>687</v>
      </c>
      <c r="E151" s="228"/>
      <c r="F151" s="228"/>
      <c r="G151" s="228"/>
      <c r="H151" s="228"/>
      <c r="I151" s="228"/>
      <c r="J151" s="228"/>
      <c r="K151" s="228"/>
      <c r="L151" s="228"/>
      <c r="M151" s="228"/>
      <c r="N151" s="229">
        <f>BK151</f>
        <v>0</v>
      </c>
      <c r="O151" s="230"/>
      <c r="P151" s="230"/>
      <c r="Q151" s="230"/>
      <c r="R151" s="221"/>
      <c r="T151" s="222"/>
      <c r="U151" s="219"/>
      <c r="V151" s="219"/>
      <c r="W151" s="223">
        <f>SUM(W152:W153)</f>
        <v>0</v>
      </c>
      <c r="X151" s="219"/>
      <c r="Y151" s="223">
        <f>SUM(Y152:Y153)</f>
        <v>2.92542</v>
      </c>
      <c r="Z151" s="219"/>
      <c r="AA151" s="224">
        <f>SUM(AA152:AA153)</f>
        <v>0</v>
      </c>
      <c r="AR151" s="225" t="s">
        <v>25</v>
      </c>
      <c r="AT151" s="226" t="s">
        <v>84</v>
      </c>
      <c r="AU151" s="226" t="s">
        <v>25</v>
      </c>
      <c r="AY151" s="225" t="s">
        <v>183</v>
      </c>
      <c r="BK151" s="227">
        <f>SUM(BK152:BK153)</f>
        <v>0</v>
      </c>
    </row>
    <row r="152" spans="2:65" s="1" customFormat="1" ht="38.25" customHeight="1">
      <c r="B152" s="49"/>
      <c r="C152" s="231" t="s">
        <v>243</v>
      </c>
      <c r="D152" s="231" t="s">
        <v>184</v>
      </c>
      <c r="E152" s="232" t="s">
        <v>1495</v>
      </c>
      <c r="F152" s="233" t="s">
        <v>1496</v>
      </c>
      <c r="G152" s="233"/>
      <c r="H152" s="233"/>
      <c r="I152" s="233"/>
      <c r="J152" s="234" t="s">
        <v>354</v>
      </c>
      <c r="K152" s="235">
        <v>1</v>
      </c>
      <c r="L152" s="236">
        <v>0</v>
      </c>
      <c r="M152" s="237"/>
      <c r="N152" s="238">
        <f>ROUND(L152*K152,2)</f>
        <v>0</v>
      </c>
      <c r="O152" s="238"/>
      <c r="P152" s="238"/>
      <c r="Q152" s="238"/>
      <c r="R152" s="51"/>
      <c r="T152" s="239" t="s">
        <v>23</v>
      </c>
      <c r="U152" s="59" t="s">
        <v>50</v>
      </c>
      <c r="V152" s="50"/>
      <c r="W152" s="240">
        <f>V152*K152</f>
        <v>0</v>
      </c>
      <c r="X152" s="240">
        <v>2.92542</v>
      </c>
      <c r="Y152" s="240">
        <f>X152*K152</f>
        <v>2.92542</v>
      </c>
      <c r="Z152" s="240">
        <v>0</v>
      </c>
      <c r="AA152" s="241">
        <f>Z152*K152</f>
        <v>0</v>
      </c>
      <c r="AR152" s="25" t="s">
        <v>188</v>
      </c>
      <c r="AT152" s="25" t="s">
        <v>184</v>
      </c>
      <c r="AU152" s="25" t="s">
        <v>95</v>
      </c>
      <c r="AY152" s="25" t="s">
        <v>183</v>
      </c>
      <c r="BE152" s="156">
        <f>IF(U152="základní",N152,0)</f>
        <v>0</v>
      </c>
      <c r="BF152" s="156">
        <f>IF(U152="snížená",N152,0)</f>
        <v>0</v>
      </c>
      <c r="BG152" s="156">
        <f>IF(U152="zákl. přenesená",N152,0)</f>
        <v>0</v>
      </c>
      <c r="BH152" s="156">
        <f>IF(U152="sníž. přenesená",N152,0)</f>
        <v>0</v>
      </c>
      <c r="BI152" s="156">
        <f>IF(U152="nulová",N152,0)</f>
        <v>0</v>
      </c>
      <c r="BJ152" s="25" t="s">
        <v>25</v>
      </c>
      <c r="BK152" s="156">
        <f>ROUND(L152*K152,2)</f>
        <v>0</v>
      </c>
      <c r="BL152" s="25" t="s">
        <v>188</v>
      </c>
      <c r="BM152" s="25" t="s">
        <v>1497</v>
      </c>
    </row>
    <row r="153" spans="2:47" s="1" customFormat="1" ht="16.5" customHeight="1">
      <c r="B153" s="49"/>
      <c r="C153" s="50"/>
      <c r="D153" s="50"/>
      <c r="E153" s="50"/>
      <c r="F153" s="293" t="s">
        <v>1498</v>
      </c>
      <c r="G153" s="70"/>
      <c r="H153" s="70"/>
      <c r="I153" s="70"/>
      <c r="J153" s="50"/>
      <c r="K153" s="50"/>
      <c r="L153" s="50"/>
      <c r="M153" s="50"/>
      <c r="N153" s="50"/>
      <c r="O153" s="50"/>
      <c r="P153" s="50"/>
      <c r="Q153" s="50"/>
      <c r="R153" s="51"/>
      <c r="T153" s="202"/>
      <c r="U153" s="50"/>
      <c r="V153" s="50"/>
      <c r="W153" s="50"/>
      <c r="X153" s="50"/>
      <c r="Y153" s="50"/>
      <c r="Z153" s="50"/>
      <c r="AA153" s="103"/>
      <c r="AT153" s="25" t="s">
        <v>664</v>
      </c>
      <c r="AU153" s="25" t="s">
        <v>95</v>
      </c>
    </row>
    <row r="154" spans="2:63" s="10" customFormat="1" ht="29.85" customHeight="1">
      <c r="B154" s="218"/>
      <c r="C154" s="219"/>
      <c r="D154" s="228" t="s">
        <v>148</v>
      </c>
      <c r="E154" s="228"/>
      <c r="F154" s="228"/>
      <c r="G154" s="228"/>
      <c r="H154" s="228"/>
      <c r="I154" s="228"/>
      <c r="J154" s="228"/>
      <c r="K154" s="228"/>
      <c r="L154" s="228"/>
      <c r="M154" s="228"/>
      <c r="N154" s="229">
        <f>BK154</f>
        <v>0</v>
      </c>
      <c r="O154" s="230"/>
      <c r="P154" s="230"/>
      <c r="Q154" s="230"/>
      <c r="R154" s="221"/>
      <c r="T154" s="222"/>
      <c r="U154" s="219"/>
      <c r="V154" s="219"/>
      <c r="W154" s="223">
        <f>SUM(W155:W156)</f>
        <v>0</v>
      </c>
      <c r="X154" s="219"/>
      <c r="Y154" s="223">
        <f>SUM(Y155:Y156)</f>
        <v>0</v>
      </c>
      <c r="Z154" s="219"/>
      <c r="AA154" s="224">
        <f>SUM(AA155:AA156)</f>
        <v>0</v>
      </c>
      <c r="AR154" s="225" t="s">
        <v>25</v>
      </c>
      <c r="AT154" s="226" t="s">
        <v>84</v>
      </c>
      <c r="AU154" s="226" t="s">
        <v>25</v>
      </c>
      <c r="AY154" s="225" t="s">
        <v>183</v>
      </c>
      <c r="BK154" s="227">
        <f>SUM(BK155:BK156)</f>
        <v>0</v>
      </c>
    </row>
    <row r="155" spans="2:65" s="1" customFormat="1" ht="25.5" customHeight="1">
      <c r="B155" s="49"/>
      <c r="C155" s="231" t="s">
        <v>248</v>
      </c>
      <c r="D155" s="231" t="s">
        <v>184</v>
      </c>
      <c r="E155" s="232" t="s">
        <v>1378</v>
      </c>
      <c r="F155" s="233" t="s">
        <v>1379</v>
      </c>
      <c r="G155" s="233"/>
      <c r="H155" s="233"/>
      <c r="I155" s="233"/>
      <c r="J155" s="234" t="s">
        <v>187</v>
      </c>
      <c r="K155" s="235">
        <v>0.18</v>
      </c>
      <c r="L155" s="236">
        <v>0</v>
      </c>
      <c r="M155" s="237"/>
      <c r="N155" s="238">
        <f>ROUND(L155*K155,2)</f>
        <v>0</v>
      </c>
      <c r="O155" s="238"/>
      <c r="P155" s="238"/>
      <c r="Q155" s="238"/>
      <c r="R155" s="51"/>
      <c r="T155" s="239" t="s">
        <v>23</v>
      </c>
      <c r="U155" s="59" t="s">
        <v>50</v>
      </c>
      <c r="V155" s="50"/>
      <c r="W155" s="240">
        <f>V155*K155</f>
        <v>0</v>
      </c>
      <c r="X155" s="240">
        <v>0</v>
      </c>
      <c r="Y155" s="240">
        <f>X155*K155</f>
        <v>0</v>
      </c>
      <c r="Z155" s="240">
        <v>0</v>
      </c>
      <c r="AA155" s="241">
        <f>Z155*K155</f>
        <v>0</v>
      </c>
      <c r="AR155" s="25" t="s">
        <v>188</v>
      </c>
      <c r="AT155" s="25" t="s">
        <v>184</v>
      </c>
      <c r="AU155" s="25" t="s">
        <v>95</v>
      </c>
      <c r="AY155" s="25" t="s">
        <v>183</v>
      </c>
      <c r="BE155" s="156">
        <f>IF(U155="základní",N155,0)</f>
        <v>0</v>
      </c>
      <c r="BF155" s="156">
        <f>IF(U155="snížená",N155,0)</f>
        <v>0</v>
      </c>
      <c r="BG155" s="156">
        <f>IF(U155="zákl. přenesená",N155,0)</f>
        <v>0</v>
      </c>
      <c r="BH155" s="156">
        <f>IF(U155="sníž. přenesená",N155,0)</f>
        <v>0</v>
      </c>
      <c r="BI155" s="156">
        <f>IF(U155="nulová",N155,0)</f>
        <v>0</v>
      </c>
      <c r="BJ155" s="25" t="s">
        <v>25</v>
      </c>
      <c r="BK155" s="156">
        <f>ROUND(L155*K155,2)</f>
        <v>0</v>
      </c>
      <c r="BL155" s="25" t="s">
        <v>188</v>
      </c>
      <c r="BM155" s="25" t="s">
        <v>1499</v>
      </c>
    </row>
    <row r="156" spans="2:51" s="11" customFormat="1" ht="16.5" customHeight="1">
      <c r="B156" s="242"/>
      <c r="C156" s="243"/>
      <c r="D156" s="243"/>
      <c r="E156" s="244" t="s">
        <v>23</v>
      </c>
      <c r="F156" s="245" t="s">
        <v>1500</v>
      </c>
      <c r="G156" s="246"/>
      <c r="H156" s="246"/>
      <c r="I156" s="246"/>
      <c r="J156" s="243"/>
      <c r="K156" s="247">
        <v>0.18</v>
      </c>
      <c r="L156" s="243"/>
      <c r="M156" s="243"/>
      <c r="N156" s="243"/>
      <c r="O156" s="243"/>
      <c r="P156" s="243"/>
      <c r="Q156" s="243"/>
      <c r="R156" s="248"/>
      <c r="T156" s="249"/>
      <c r="U156" s="243"/>
      <c r="V156" s="243"/>
      <c r="W156" s="243"/>
      <c r="X156" s="243"/>
      <c r="Y156" s="243"/>
      <c r="Z156" s="243"/>
      <c r="AA156" s="250"/>
      <c r="AT156" s="251" t="s">
        <v>191</v>
      </c>
      <c r="AU156" s="251" t="s">
        <v>95</v>
      </c>
      <c r="AV156" s="11" t="s">
        <v>95</v>
      </c>
      <c r="AW156" s="11" t="s">
        <v>41</v>
      </c>
      <c r="AX156" s="11" t="s">
        <v>25</v>
      </c>
      <c r="AY156" s="251" t="s">
        <v>183</v>
      </c>
    </row>
    <row r="157" spans="2:63" s="10" customFormat="1" ht="29.85" customHeight="1">
      <c r="B157" s="218"/>
      <c r="C157" s="219"/>
      <c r="D157" s="228" t="s">
        <v>690</v>
      </c>
      <c r="E157" s="228"/>
      <c r="F157" s="228"/>
      <c r="G157" s="228"/>
      <c r="H157" s="228"/>
      <c r="I157" s="228"/>
      <c r="J157" s="228"/>
      <c r="K157" s="228"/>
      <c r="L157" s="228"/>
      <c r="M157" s="228"/>
      <c r="N157" s="229">
        <f>BK157</f>
        <v>0</v>
      </c>
      <c r="O157" s="230"/>
      <c r="P157" s="230"/>
      <c r="Q157" s="230"/>
      <c r="R157" s="221"/>
      <c r="T157" s="222"/>
      <c r="U157" s="219"/>
      <c r="V157" s="219"/>
      <c r="W157" s="223">
        <f>SUM(W158:W182)</f>
        <v>0</v>
      </c>
      <c r="X157" s="219"/>
      <c r="Y157" s="223">
        <f>SUM(Y158:Y182)</f>
        <v>4.05433</v>
      </c>
      <c r="Z157" s="219"/>
      <c r="AA157" s="224">
        <f>SUM(AA158:AA182)</f>
        <v>0</v>
      </c>
      <c r="AR157" s="225" t="s">
        <v>25</v>
      </c>
      <c r="AT157" s="226" t="s">
        <v>84</v>
      </c>
      <c r="AU157" s="226" t="s">
        <v>25</v>
      </c>
      <c r="AY157" s="225" t="s">
        <v>183</v>
      </c>
      <c r="BK157" s="227">
        <f>SUM(BK158:BK182)</f>
        <v>0</v>
      </c>
    </row>
    <row r="158" spans="2:65" s="1" customFormat="1" ht="38.25" customHeight="1">
      <c r="B158" s="49"/>
      <c r="C158" s="231" t="s">
        <v>254</v>
      </c>
      <c r="D158" s="231" t="s">
        <v>184</v>
      </c>
      <c r="E158" s="232" t="s">
        <v>1501</v>
      </c>
      <c r="F158" s="233" t="s">
        <v>1502</v>
      </c>
      <c r="G158" s="233"/>
      <c r="H158" s="233"/>
      <c r="I158" s="233"/>
      <c r="J158" s="234" t="s">
        <v>262</v>
      </c>
      <c r="K158" s="235">
        <v>2</v>
      </c>
      <c r="L158" s="236">
        <v>0</v>
      </c>
      <c r="M158" s="237"/>
      <c r="N158" s="238">
        <f>ROUND(L158*K158,2)</f>
        <v>0</v>
      </c>
      <c r="O158" s="238"/>
      <c r="P158" s="238"/>
      <c r="Q158" s="238"/>
      <c r="R158" s="51"/>
      <c r="T158" s="239" t="s">
        <v>23</v>
      </c>
      <c r="U158" s="59" t="s">
        <v>50</v>
      </c>
      <c r="V158" s="50"/>
      <c r="W158" s="240">
        <f>V158*K158</f>
        <v>0</v>
      </c>
      <c r="X158" s="240">
        <v>1E-05</v>
      </c>
      <c r="Y158" s="240">
        <f>X158*K158</f>
        <v>2E-05</v>
      </c>
      <c r="Z158" s="240">
        <v>0</v>
      </c>
      <c r="AA158" s="241">
        <f>Z158*K158</f>
        <v>0</v>
      </c>
      <c r="AR158" s="25" t="s">
        <v>188</v>
      </c>
      <c r="AT158" s="25" t="s">
        <v>184</v>
      </c>
      <c r="AU158" s="25" t="s">
        <v>95</v>
      </c>
      <c r="AY158" s="25" t="s">
        <v>183</v>
      </c>
      <c r="BE158" s="156">
        <f>IF(U158="základní",N158,0)</f>
        <v>0</v>
      </c>
      <c r="BF158" s="156">
        <f>IF(U158="snížená",N158,0)</f>
        <v>0</v>
      </c>
      <c r="BG158" s="156">
        <f>IF(U158="zákl. přenesená",N158,0)</f>
        <v>0</v>
      </c>
      <c r="BH158" s="156">
        <f>IF(U158="sníž. přenesená",N158,0)</f>
        <v>0</v>
      </c>
      <c r="BI158" s="156">
        <f>IF(U158="nulová",N158,0)</f>
        <v>0</v>
      </c>
      <c r="BJ158" s="25" t="s">
        <v>25</v>
      </c>
      <c r="BK158" s="156">
        <f>ROUND(L158*K158,2)</f>
        <v>0</v>
      </c>
      <c r="BL158" s="25" t="s">
        <v>188</v>
      </c>
      <c r="BM158" s="25" t="s">
        <v>1503</v>
      </c>
    </row>
    <row r="159" spans="2:51" s="12" customFormat="1" ht="16.5" customHeight="1">
      <c r="B159" s="252"/>
      <c r="C159" s="253"/>
      <c r="D159" s="253"/>
      <c r="E159" s="254" t="s">
        <v>23</v>
      </c>
      <c r="F159" s="255" t="s">
        <v>1504</v>
      </c>
      <c r="G159" s="256"/>
      <c r="H159" s="256"/>
      <c r="I159" s="256"/>
      <c r="J159" s="253"/>
      <c r="K159" s="254" t="s">
        <v>23</v>
      </c>
      <c r="L159" s="253"/>
      <c r="M159" s="253"/>
      <c r="N159" s="253"/>
      <c r="O159" s="253"/>
      <c r="P159" s="253"/>
      <c r="Q159" s="253"/>
      <c r="R159" s="257"/>
      <c r="T159" s="258"/>
      <c r="U159" s="253"/>
      <c r="V159" s="253"/>
      <c r="W159" s="253"/>
      <c r="X159" s="253"/>
      <c r="Y159" s="253"/>
      <c r="Z159" s="253"/>
      <c r="AA159" s="259"/>
      <c r="AT159" s="260" t="s">
        <v>191</v>
      </c>
      <c r="AU159" s="260" t="s">
        <v>95</v>
      </c>
      <c r="AV159" s="12" t="s">
        <v>25</v>
      </c>
      <c r="AW159" s="12" t="s">
        <v>41</v>
      </c>
      <c r="AX159" s="12" t="s">
        <v>85</v>
      </c>
      <c r="AY159" s="260" t="s">
        <v>183</v>
      </c>
    </row>
    <row r="160" spans="2:51" s="11" customFormat="1" ht="16.5" customHeight="1">
      <c r="B160" s="242"/>
      <c r="C160" s="243"/>
      <c r="D160" s="243"/>
      <c r="E160" s="244" t="s">
        <v>23</v>
      </c>
      <c r="F160" s="261" t="s">
        <v>1505</v>
      </c>
      <c r="G160" s="243"/>
      <c r="H160" s="243"/>
      <c r="I160" s="243"/>
      <c r="J160" s="243"/>
      <c r="K160" s="247">
        <v>2</v>
      </c>
      <c r="L160" s="243"/>
      <c r="M160" s="243"/>
      <c r="N160" s="243"/>
      <c r="O160" s="243"/>
      <c r="P160" s="243"/>
      <c r="Q160" s="243"/>
      <c r="R160" s="248"/>
      <c r="T160" s="249"/>
      <c r="U160" s="243"/>
      <c r="V160" s="243"/>
      <c r="W160" s="243"/>
      <c r="X160" s="243"/>
      <c r="Y160" s="243"/>
      <c r="Z160" s="243"/>
      <c r="AA160" s="250"/>
      <c r="AT160" s="251" t="s">
        <v>191</v>
      </c>
      <c r="AU160" s="251" t="s">
        <v>95</v>
      </c>
      <c r="AV160" s="11" t="s">
        <v>95</v>
      </c>
      <c r="AW160" s="11" t="s">
        <v>41</v>
      </c>
      <c r="AX160" s="11" t="s">
        <v>25</v>
      </c>
      <c r="AY160" s="251" t="s">
        <v>183</v>
      </c>
    </row>
    <row r="161" spans="2:65" s="1" customFormat="1" ht="25.5" customHeight="1">
      <c r="B161" s="49"/>
      <c r="C161" s="276" t="s">
        <v>11</v>
      </c>
      <c r="D161" s="276" t="s">
        <v>292</v>
      </c>
      <c r="E161" s="277" t="s">
        <v>1506</v>
      </c>
      <c r="F161" s="278" t="s">
        <v>1507</v>
      </c>
      <c r="G161" s="278"/>
      <c r="H161" s="278"/>
      <c r="I161" s="278"/>
      <c r="J161" s="279" t="s">
        <v>354</v>
      </c>
      <c r="K161" s="280">
        <v>1</v>
      </c>
      <c r="L161" s="281">
        <v>0</v>
      </c>
      <c r="M161" s="282"/>
      <c r="N161" s="283">
        <f>ROUND(L161*K161,2)</f>
        <v>0</v>
      </c>
      <c r="O161" s="238"/>
      <c r="P161" s="238"/>
      <c r="Q161" s="238"/>
      <c r="R161" s="51"/>
      <c r="T161" s="239" t="s">
        <v>23</v>
      </c>
      <c r="U161" s="59" t="s">
        <v>50</v>
      </c>
      <c r="V161" s="50"/>
      <c r="W161" s="240">
        <f>V161*K161</f>
        <v>0</v>
      </c>
      <c r="X161" s="240">
        <v>0.00264</v>
      </c>
      <c r="Y161" s="240">
        <f>X161*K161</f>
        <v>0.00264</v>
      </c>
      <c r="Z161" s="240">
        <v>0</v>
      </c>
      <c r="AA161" s="241">
        <f>Z161*K161</f>
        <v>0</v>
      </c>
      <c r="AR161" s="25" t="s">
        <v>224</v>
      </c>
      <c r="AT161" s="25" t="s">
        <v>292</v>
      </c>
      <c r="AU161" s="25" t="s">
        <v>95</v>
      </c>
      <c r="AY161" s="25" t="s">
        <v>183</v>
      </c>
      <c r="BE161" s="156">
        <f>IF(U161="základní",N161,0)</f>
        <v>0</v>
      </c>
      <c r="BF161" s="156">
        <f>IF(U161="snížená",N161,0)</f>
        <v>0</v>
      </c>
      <c r="BG161" s="156">
        <f>IF(U161="zákl. přenesená",N161,0)</f>
        <v>0</v>
      </c>
      <c r="BH161" s="156">
        <f>IF(U161="sníž. přenesená",N161,0)</f>
        <v>0</v>
      </c>
      <c r="BI161" s="156">
        <f>IF(U161="nulová",N161,0)</f>
        <v>0</v>
      </c>
      <c r="BJ161" s="25" t="s">
        <v>25</v>
      </c>
      <c r="BK161" s="156">
        <f>ROUND(L161*K161,2)</f>
        <v>0</v>
      </c>
      <c r="BL161" s="25" t="s">
        <v>188</v>
      </c>
      <c r="BM161" s="25" t="s">
        <v>1508</v>
      </c>
    </row>
    <row r="162" spans="2:65" s="1" customFormat="1" ht="25.5" customHeight="1">
      <c r="B162" s="49"/>
      <c r="C162" s="231" t="s">
        <v>265</v>
      </c>
      <c r="D162" s="231" t="s">
        <v>184</v>
      </c>
      <c r="E162" s="232" t="s">
        <v>1509</v>
      </c>
      <c r="F162" s="233" t="s">
        <v>1510</v>
      </c>
      <c r="G162" s="233"/>
      <c r="H162" s="233"/>
      <c r="I162" s="233"/>
      <c r="J162" s="234" t="s">
        <v>354</v>
      </c>
      <c r="K162" s="235">
        <v>1</v>
      </c>
      <c r="L162" s="236">
        <v>0</v>
      </c>
      <c r="M162" s="237"/>
      <c r="N162" s="238">
        <f>ROUND(L162*K162,2)</f>
        <v>0</v>
      </c>
      <c r="O162" s="238"/>
      <c r="P162" s="238"/>
      <c r="Q162" s="238"/>
      <c r="R162" s="51"/>
      <c r="T162" s="239" t="s">
        <v>23</v>
      </c>
      <c r="U162" s="59" t="s">
        <v>50</v>
      </c>
      <c r="V162" s="50"/>
      <c r="W162" s="240">
        <f>V162*K162</f>
        <v>0</v>
      </c>
      <c r="X162" s="240">
        <v>0.05803</v>
      </c>
      <c r="Y162" s="240">
        <f>X162*K162</f>
        <v>0.05803</v>
      </c>
      <c r="Z162" s="240">
        <v>0</v>
      </c>
      <c r="AA162" s="241">
        <f>Z162*K162</f>
        <v>0</v>
      </c>
      <c r="AR162" s="25" t="s">
        <v>188</v>
      </c>
      <c r="AT162" s="25" t="s">
        <v>184</v>
      </c>
      <c r="AU162" s="25" t="s">
        <v>95</v>
      </c>
      <c r="AY162" s="25" t="s">
        <v>183</v>
      </c>
      <c r="BE162" s="156">
        <f>IF(U162="základní",N162,0)</f>
        <v>0</v>
      </c>
      <c r="BF162" s="156">
        <f>IF(U162="snížená",N162,0)</f>
        <v>0</v>
      </c>
      <c r="BG162" s="156">
        <f>IF(U162="zákl. přenesená",N162,0)</f>
        <v>0</v>
      </c>
      <c r="BH162" s="156">
        <f>IF(U162="sníž. přenesená",N162,0)</f>
        <v>0</v>
      </c>
      <c r="BI162" s="156">
        <f>IF(U162="nulová",N162,0)</f>
        <v>0</v>
      </c>
      <c r="BJ162" s="25" t="s">
        <v>25</v>
      </c>
      <c r="BK162" s="156">
        <f>ROUND(L162*K162,2)</f>
        <v>0</v>
      </c>
      <c r="BL162" s="25" t="s">
        <v>188</v>
      </c>
      <c r="BM162" s="25" t="s">
        <v>1511</v>
      </c>
    </row>
    <row r="163" spans="2:51" s="12" customFormat="1" ht="16.5" customHeight="1">
      <c r="B163" s="252"/>
      <c r="C163" s="253"/>
      <c r="D163" s="253"/>
      <c r="E163" s="254" t="s">
        <v>23</v>
      </c>
      <c r="F163" s="255" t="s">
        <v>1512</v>
      </c>
      <c r="G163" s="256"/>
      <c r="H163" s="256"/>
      <c r="I163" s="256"/>
      <c r="J163" s="253"/>
      <c r="K163" s="254" t="s">
        <v>23</v>
      </c>
      <c r="L163" s="253"/>
      <c r="M163" s="253"/>
      <c r="N163" s="253"/>
      <c r="O163" s="253"/>
      <c r="P163" s="253"/>
      <c r="Q163" s="253"/>
      <c r="R163" s="257"/>
      <c r="T163" s="258"/>
      <c r="U163" s="253"/>
      <c r="V163" s="253"/>
      <c r="W163" s="253"/>
      <c r="X163" s="253"/>
      <c r="Y163" s="253"/>
      <c r="Z163" s="253"/>
      <c r="AA163" s="259"/>
      <c r="AT163" s="260" t="s">
        <v>191</v>
      </c>
      <c r="AU163" s="260" t="s">
        <v>95</v>
      </c>
      <c r="AV163" s="12" t="s">
        <v>25</v>
      </c>
      <c r="AW163" s="12" t="s">
        <v>41</v>
      </c>
      <c r="AX163" s="12" t="s">
        <v>85</v>
      </c>
      <c r="AY163" s="260" t="s">
        <v>183</v>
      </c>
    </row>
    <row r="164" spans="2:51" s="11" customFormat="1" ht="16.5" customHeight="1">
      <c r="B164" s="242"/>
      <c r="C164" s="243"/>
      <c r="D164" s="243"/>
      <c r="E164" s="244" t="s">
        <v>23</v>
      </c>
      <c r="F164" s="261" t="s">
        <v>25</v>
      </c>
      <c r="G164" s="243"/>
      <c r="H164" s="243"/>
      <c r="I164" s="243"/>
      <c r="J164" s="243"/>
      <c r="K164" s="247">
        <v>1</v>
      </c>
      <c r="L164" s="243"/>
      <c r="M164" s="243"/>
      <c r="N164" s="243"/>
      <c r="O164" s="243"/>
      <c r="P164" s="243"/>
      <c r="Q164" s="243"/>
      <c r="R164" s="248"/>
      <c r="T164" s="249"/>
      <c r="U164" s="243"/>
      <c r="V164" s="243"/>
      <c r="W164" s="243"/>
      <c r="X164" s="243"/>
      <c r="Y164" s="243"/>
      <c r="Z164" s="243"/>
      <c r="AA164" s="250"/>
      <c r="AT164" s="251" t="s">
        <v>191</v>
      </c>
      <c r="AU164" s="251" t="s">
        <v>95</v>
      </c>
      <c r="AV164" s="11" t="s">
        <v>95</v>
      </c>
      <c r="AW164" s="11" t="s">
        <v>41</v>
      </c>
      <c r="AX164" s="11" t="s">
        <v>85</v>
      </c>
      <c r="AY164" s="251" t="s">
        <v>183</v>
      </c>
    </row>
    <row r="165" spans="2:51" s="13" customFormat="1" ht="16.5" customHeight="1">
      <c r="B165" s="262"/>
      <c r="C165" s="263"/>
      <c r="D165" s="263"/>
      <c r="E165" s="264" t="s">
        <v>23</v>
      </c>
      <c r="F165" s="265" t="s">
        <v>218</v>
      </c>
      <c r="G165" s="263"/>
      <c r="H165" s="263"/>
      <c r="I165" s="263"/>
      <c r="J165" s="263"/>
      <c r="K165" s="266">
        <v>1</v>
      </c>
      <c r="L165" s="263"/>
      <c r="M165" s="263"/>
      <c r="N165" s="263"/>
      <c r="O165" s="263"/>
      <c r="P165" s="263"/>
      <c r="Q165" s="263"/>
      <c r="R165" s="267"/>
      <c r="T165" s="268"/>
      <c r="U165" s="263"/>
      <c r="V165" s="263"/>
      <c r="W165" s="263"/>
      <c r="X165" s="263"/>
      <c r="Y165" s="263"/>
      <c r="Z165" s="263"/>
      <c r="AA165" s="269"/>
      <c r="AT165" s="270" t="s">
        <v>191</v>
      </c>
      <c r="AU165" s="270" t="s">
        <v>95</v>
      </c>
      <c r="AV165" s="13" t="s">
        <v>188</v>
      </c>
      <c r="AW165" s="13" t="s">
        <v>41</v>
      </c>
      <c r="AX165" s="13" t="s">
        <v>25</v>
      </c>
      <c r="AY165" s="270" t="s">
        <v>183</v>
      </c>
    </row>
    <row r="166" spans="2:65" s="1" customFormat="1" ht="38.25" customHeight="1">
      <c r="B166" s="49"/>
      <c r="C166" s="231" t="s">
        <v>269</v>
      </c>
      <c r="D166" s="231" t="s">
        <v>184</v>
      </c>
      <c r="E166" s="232" t="s">
        <v>1513</v>
      </c>
      <c r="F166" s="233" t="s">
        <v>1514</v>
      </c>
      <c r="G166" s="233"/>
      <c r="H166" s="233"/>
      <c r="I166" s="233"/>
      <c r="J166" s="234" t="s">
        <v>354</v>
      </c>
      <c r="K166" s="235">
        <v>1</v>
      </c>
      <c r="L166" s="236">
        <v>0</v>
      </c>
      <c r="M166" s="237"/>
      <c r="N166" s="238">
        <f>ROUND(L166*K166,2)</f>
        <v>0</v>
      </c>
      <c r="O166" s="238"/>
      <c r="P166" s="238"/>
      <c r="Q166" s="238"/>
      <c r="R166" s="51"/>
      <c r="T166" s="239" t="s">
        <v>23</v>
      </c>
      <c r="U166" s="59" t="s">
        <v>50</v>
      </c>
      <c r="V166" s="50"/>
      <c r="W166" s="240">
        <f>V166*K166</f>
        <v>0</v>
      </c>
      <c r="X166" s="240">
        <v>0.01136</v>
      </c>
      <c r="Y166" s="240">
        <f>X166*K166</f>
        <v>0.01136</v>
      </c>
      <c r="Z166" s="240">
        <v>0</v>
      </c>
      <c r="AA166" s="241">
        <f>Z166*K166</f>
        <v>0</v>
      </c>
      <c r="AR166" s="25" t="s">
        <v>188</v>
      </c>
      <c r="AT166" s="25" t="s">
        <v>184</v>
      </c>
      <c r="AU166" s="25" t="s">
        <v>95</v>
      </c>
      <c r="AY166" s="25" t="s">
        <v>183</v>
      </c>
      <c r="BE166" s="156">
        <f>IF(U166="základní",N166,0)</f>
        <v>0</v>
      </c>
      <c r="BF166" s="156">
        <f>IF(U166="snížená",N166,0)</f>
        <v>0</v>
      </c>
      <c r="BG166" s="156">
        <f>IF(U166="zákl. přenesená",N166,0)</f>
        <v>0</v>
      </c>
      <c r="BH166" s="156">
        <f>IF(U166="sníž. přenesená",N166,0)</f>
        <v>0</v>
      </c>
      <c r="BI166" s="156">
        <f>IF(U166="nulová",N166,0)</f>
        <v>0</v>
      </c>
      <c r="BJ166" s="25" t="s">
        <v>25</v>
      </c>
      <c r="BK166" s="156">
        <f>ROUND(L166*K166,2)</f>
        <v>0</v>
      </c>
      <c r="BL166" s="25" t="s">
        <v>188</v>
      </c>
      <c r="BM166" s="25" t="s">
        <v>1515</v>
      </c>
    </row>
    <row r="167" spans="2:51" s="12" customFormat="1" ht="16.5" customHeight="1">
      <c r="B167" s="252"/>
      <c r="C167" s="253"/>
      <c r="D167" s="253"/>
      <c r="E167" s="254" t="s">
        <v>23</v>
      </c>
      <c r="F167" s="255" t="s">
        <v>1512</v>
      </c>
      <c r="G167" s="256"/>
      <c r="H167" s="256"/>
      <c r="I167" s="256"/>
      <c r="J167" s="253"/>
      <c r="K167" s="254" t="s">
        <v>23</v>
      </c>
      <c r="L167" s="253"/>
      <c r="M167" s="253"/>
      <c r="N167" s="253"/>
      <c r="O167" s="253"/>
      <c r="P167" s="253"/>
      <c r="Q167" s="253"/>
      <c r="R167" s="257"/>
      <c r="T167" s="258"/>
      <c r="U167" s="253"/>
      <c r="V167" s="253"/>
      <c r="W167" s="253"/>
      <c r="X167" s="253"/>
      <c r="Y167" s="253"/>
      <c r="Z167" s="253"/>
      <c r="AA167" s="259"/>
      <c r="AT167" s="260" t="s">
        <v>191</v>
      </c>
      <c r="AU167" s="260" t="s">
        <v>95</v>
      </c>
      <c r="AV167" s="12" t="s">
        <v>25</v>
      </c>
      <c r="AW167" s="12" t="s">
        <v>41</v>
      </c>
      <c r="AX167" s="12" t="s">
        <v>85</v>
      </c>
      <c r="AY167" s="260" t="s">
        <v>183</v>
      </c>
    </row>
    <row r="168" spans="2:51" s="11" customFormat="1" ht="16.5" customHeight="1">
      <c r="B168" s="242"/>
      <c r="C168" s="243"/>
      <c r="D168" s="243"/>
      <c r="E168" s="244" t="s">
        <v>23</v>
      </c>
      <c r="F168" s="261" t="s">
        <v>25</v>
      </c>
      <c r="G168" s="243"/>
      <c r="H168" s="243"/>
      <c r="I168" s="243"/>
      <c r="J168" s="243"/>
      <c r="K168" s="247">
        <v>1</v>
      </c>
      <c r="L168" s="243"/>
      <c r="M168" s="243"/>
      <c r="N168" s="243"/>
      <c r="O168" s="243"/>
      <c r="P168" s="243"/>
      <c r="Q168" s="243"/>
      <c r="R168" s="248"/>
      <c r="T168" s="249"/>
      <c r="U168" s="243"/>
      <c r="V168" s="243"/>
      <c r="W168" s="243"/>
      <c r="X168" s="243"/>
      <c r="Y168" s="243"/>
      <c r="Z168" s="243"/>
      <c r="AA168" s="250"/>
      <c r="AT168" s="251" t="s">
        <v>191</v>
      </c>
      <c r="AU168" s="251" t="s">
        <v>95</v>
      </c>
      <c r="AV168" s="11" t="s">
        <v>95</v>
      </c>
      <c r="AW168" s="11" t="s">
        <v>41</v>
      </c>
      <c r="AX168" s="11" t="s">
        <v>85</v>
      </c>
      <c r="AY168" s="251" t="s">
        <v>183</v>
      </c>
    </row>
    <row r="169" spans="2:51" s="13" customFormat="1" ht="16.5" customHeight="1">
      <c r="B169" s="262"/>
      <c r="C169" s="263"/>
      <c r="D169" s="263"/>
      <c r="E169" s="264" t="s">
        <v>23</v>
      </c>
      <c r="F169" s="265" t="s">
        <v>218</v>
      </c>
      <c r="G169" s="263"/>
      <c r="H169" s="263"/>
      <c r="I169" s="263"/>
      <c r="J169" s="263"/>
      <c r="K169" s="266">
        <v>1</v>
      </c>
      <c r="L169" s="263"/>
      <c r="M169" s="263"/>
      <c r="N169" s="263"/>
      <c r="O169" s="263"/>
      <c r="P169" s="263"/>
      <c r="Q169" s="263"/>
      <c r="R169" s="267"/>
      <c r="T169" s="268"/>
      <c r="U169" s="263"/>
      <c r="V169" s="263"/>
      <c r="W169" s="263"/>
      <c r="X169" s="263"/>
      <c r="Y169" s="263"/>
      <c r="Z169" s="263"/>
      <c r="AA169" s="269"/>
      <c r="AT169" s="270" t="s">
        <v>191</v>
      </c>
      <c r="AU169" s="270" t="s">
        <v>95</v>
      </c>
      <c r="AV169" s="13" t="s">
        <v>188</v>
      </c>
      <c r="AW169" s="13" t="s">
        <v>41</v>
      </c>
      <c r="AX169" s="13" t="s">
        <v>25</v>
      </c>
      <c r="AY169" s="270" t="s">
        <v>183</v>
      </c>
    </row>
    <row r="170" spans="2:65" s="1" customFormat="1" ht="38.25" customHeight="1">
      <c r="B170" s="49"/>
      <c r="C170" s="231" t="s">
        <v>273</v>
      </c>
      <c r="D170" s="231" t="s">
        <v>184</v>
      </c>
      <c r="E170" s="232" t="s">
        <v>1516</v>
      </c>
      <c r="F170" s="233" t="s">
        <v>1517</v>
      </c>
      <c r="G170" s="233"/>
      <c r="H170" s="233"/>
      <c r="I170" s="233"/>
      <c r="J170" s="234" t="s">
        <v>354</v>
      </c>
      <c r="K170" s="235">
        <v>1</v>
      </c>
      <c r="L170" s="236">
        <v>0</v>
      </c>
      <c r="M170" s="237"/>
      <c r="N170" s="238">
        <f>ROUND(L170*K170,2)</f>
        <v>0</v>
      </c>
      <c r="O170" s="238"/>
      <c r="P170" s="238"/>
      <c r="Q170" s="238"/>
      <c r="R170" s="51"/>
      <c r="T170" s="239" t="s">
        <v>23</v>
      </c>
      <c r="U170" s="59" t="s">
        <v>50</v>
      </c>
      <c r="V170" s="50"/>
      <c r="W170" s="240">
        <f>V170*K170</f>
        <v>0</v>
      </c>
      <c r="X170" s="240">
        <v>0.00622</v>
      </c>
      <c r="Y170" s="240">
        <f>X170*K170</f>
        <v>0.00622</v>
      </c>
      <c r="Z170" s="240">
        <v>0</v>
      </c>
      <c r="AA170" s="241">
        <f>Z170*K170</f>
        <v>0</v>
      </c>
      <c r="AR170" s="25" t="s">
        <v>188</v>
      </c>
      <c r="AT170" s="25" t="s">
        <v>184</v>
      </c>
      <c r="AU170" s="25" t="s">
        <v>95</v>
      </c>
      <c r="AY170" s="25" t="s">
        <v>183</v>
      </c>
      <c r="BE170" s="156">
        <f>IF(U170="základní",N170,0)</f>
        <v>0</v>
      </c>
      <c r="BF170" s="156">
        <f>IF(U170="snížená",N170,0)</f>
        <v>0</v>
      </c>
      <c r="BG170" s="156">
        <f>IF(U170="zákl. přenesená",N170,0)</f>
        <v>0</v>
      </c>
      <c r="BH170" s="156">
        <f>IF(U170="sníž. přenesená",N170,0)</f>
        <v>0</v>
      </c>
      <c r="BI170" s="156">
        <f>IF(U170="nulová",N170,0)</f>
        <v>0</v>
      </c>
      <c r="BJ170" s="25" t="s">
        <v>25</v>
      </c>
      <c r="BK170" s="156">
        <f>ROUND(L170*K170,2)</f>
        <v>0</v>
      </c>
      <c r="BL170" s="25" t="s">
        <v>188</v>
      </c>
      <c r="BM170" s="25" t="s">
        <v>1518</v>
      </c>
    </row>
    <row r="171" spans="2:51" s="12" customFormat="1" ht="16.5" customHeight="1">
      <c r="B171" s="252"/>
      <c r="C171" s="253"/>
      <c r="D171" s="253"/>
      <c r="E171" s="254" t="s">
        <v>23</v>
      </c>
      <c r="F171" s="255" t="s">
        <v>1512</v>
      </c>
      <c r="G171" s="256"/>
      <c r="H171" s="256"/>
      <c r="I171" s="256"/>
      <c r="J171" s="253"/>
      <c r="K171" s="254" t="s">
        <v>23</v>
      </c>
      <c r="L171" s="253"/>
      <c r="M171" s="253"/>
      <c r="N171" s="253"/>
      <c r="O171" s="253"/>
      <c r="P171" s="253"/>
      <c r="Q171" s="253"/>
      <c r="R171" s="257"/>
      <c r="T171" s="258"/>
      <c r="U171" s="253"/>
      <c r="V171" s="253"/>
      <c r="W171" s="253"/>
      <c r="X171" s="253"/>
      <c r="Y171" s="253"/>
      <c r="Z171" s="253"/>
      <c r="AA171" s="259"/>
      <c r="AT171" s="260" t="s">
        <v>191</v>
      </c>
      <c r="AU171" s="260" t="s">
        <v>95</v>
      </c>
      <c r="AV171" s="12" t="s">
        <v>25</v>
      </c>
      <c r="AW171" s="12" t="s">
        <v>41</v>
      </c>
      <c r="AX171" s="12" t="s">
        <v>85</v>
      </c>
      <c r="AY171" s="260" t="s">
        <v>183</v>
      </c>
    </row>
    <row r="172" spans="2:51" s="11" customFormat="1" ht="16.5" customHeight="1">
      <c r="B172" s="242"/>
      <c r="C172" s="243"/>
      <c r="D172" s="243"/>
      <c r="E172" s="244" t="s">
        <v>23</v>
      </c>
      <c r="F172" s="261" t="s">
        <v>25</v>
      </c>
      <c r="G172" s="243"/>
      <c r="H172" s="243"/>
      <c r="I172" s="243"/>
      <c r="J172" s="243"/>
      <c r="K172" s="247">
        <v>1</v>
      </c>
      <c r="L172" s="243"/>
      <c r="M172" s="243"/>
      <c r="N172" s="243"/>
      <c r="O172" s="243"/>
      <c r="P172" s="243"/>
      <c r="Q172" s="243"/>
      <c r="R172" s="248"/>
      <c r="T172" s="249"/>
      <c r="U172" s="243"/>
      <c r="V172" s="243"/>
      <c r="W172" s="243"/>
      <c r="X172" s="243"/>
      <c r="Y172" s="243"/>
      <c r="Z172" s="243"/>
      <c r="AA172" s="250"/>
      <c r="AT172" s="251" t="s">
        <v>191</v>
      </c>
      <c r="AU172" s="251" t="s">
        <v>95</v>
      </c>
      <c r="AV172" s="11" t="s">
        <v>95</v>
      </c>
      <c r="AW172" s="11" t="s">
        <v>41</v>
      </c>
      <c r="AX172" s="11" t="s">
        <v>85</v>
      </c>
      <c r="AY172" s="251" t="s">
        <v>183</v>
      </c>
    </row>
    <row r="173" spans="2:51" s="13" customFormat="1" ht="16.5" customHeight="1">
      <c r="B173" s="262"/>
      <c r="C173" s="263"/>
      <c r="D173" s="263"/>
      <c r="E173" s="264" t="s">
        <v>23</v>
      </c>
      <c r="F173" s="265" t="s">
        <v>218</v>
      </c>
      <c r="G173" s="263"/>
      <c r="H173" s="263"/>
      <c r="I173" s="263"/>
      <c r="J173" s="263"/>
      <c r="K173" s="266">
        <v>1</v>
      </c>
      <c r="L173" s="263"/>
      <c r="M173" s="263"/>
      <c r="N173" s="263"/>
      <c r="O173" s="263"/>
      <c r="P173" s="263"/>
      <c r="Q173" s="263"/>
      <c r="R173" s="267"/>
      <c r="T173" s="268"/>
      <c r="U173" s="263"/>
      <c r="V173" s="263"/>
      <c r="W173" s="263"/>
      <c r="X173" s="263"/>
      <c r="Y173" s="263"/>
      <c r="Z173" s="263"/>
      <c r="AA173" s="269"/>
      <c r="AT173" s="270" t="s">
        <v>191</v>
      </c>
      <c r="AU173" s="270" t="s">
        <v>95</v>
      </c>
      <c r="AV173" s="13" t="s">
        <v>188</v>
      </c>
      <c r="AW173" s="13" t="s">
        <v>41</v>
      </c>
      <c r="AX173" s="13" t="s">
        <v>25</v>
      </c>
      <c r="AY173" s="270" t="s">
        <v>183</v>
      </c>
    </row>
    <row r="174" spans="2:65" s="1" customFormat="1" ht="38.25" customHeight="1">
      <c r="B174" s="49"/>
      <c r="C174" s="231" t="s">
        <v>277</v>
      </c>
      <c r="D174" s="231" t="s">
        <v>184</v>
      </c>
      <c r="E174" s="232" t="s">
        <v>1519</v>
      </c>
      <c r="F174" s="233" t="s">
        <v>1520</v>
      </c>
      <c r="G174" s="233"/>
      <c r="H174" s="233"/>
      <c r="I174" s="233"/>
      <c r="J174" s="234" t="s">
        <v>354</v>
      </c>
      <c r="K174" s="235">
        <v>1</v>
      </c>
      <c r="L174" s="236">
        <v>0</v>
      </c>
      <c r="M174" s="237"/>
      <c r="N174" s="238">
        <f>ROUND(L174*K174,2)</f>
        <v>0</v>
      </c>
      <c r="O174" s="238"/>
      <c r="P174" s="238"/>
      <c r="Q174" s="238"/>
      <c r="R174" s="51"/>
      <c r="T174" s="239" t="s">
        <v>23</v>
      </c>
      <c r="U174" s="59" t="s">
        <v>50</v>
      </c>
      <c r="V174" s="50"/>
      <c r="W174" s="240">
        <f>V174*K174</f>
        <v>0</v>
      </c>
      <c r="X174" s="240">
        <v>0</v>
      </c>
      <c r="Y174" s="240">
        <f>X174*K174</f>
        <v>0</v>
      </c>
      <c r="Z174" s="240">
        <v>0</v>
      </c>
      <c r="AA174" s="241">
        <f>Z174*K174</f>
        <v>0</v>
      </c>
      <c r="AR174" s="25" t="s">
        <v>188</v>
      </c>
      <c r="AT174" s="25" t="s">
        <v>184</v>
      </c>
      <c r="AU174" s="25" t="s">
        <v>95</v>
      </c>
      <c r="AY174" s="25" t="s">
        <v>183</v>
      </c>
      <c r="BE174" s="156">
        <f>IF(U174="základní",N174,0)</f>
        <v>0</v>
      </c>
      <c r="BF174" s="156">
        <f>IF(U174="snížená",N174,0)</f>
        <v>0</v>
      </c>
      <c r="BG174" s="156">
        <f>IF(U174="zákl. přenesená",N174,0)</f>
        <v>0</v>
      </c>
      <c r="BH174" s="156">
        <f>IF(U174="sníž. přenesená",N174,0)</f>
        <v>0</v>
      </c>
      <c r="BI174" s="156">
        <f>IF(U174="nulová",N174,0)</f>
        <v>0</v>
      </c>
      <c r="BJ174" s="25" t="s">
        <v>25</v>
      </c>
      <c r="BK174" s="156">
        <f>ROUND(L174*K174,2)</f>
        <v>0</v>
      </c>
      <c r="BL174" s="25" t="s">
        <v>188</v>
      </c>
      <c r="BM174" s="25" t="s">
        <v>1521</v>
      </c>
    </row>
    <row r="175" spans="2:51" s="12" customFormat="1" ht="16.5" customHeight="1">
      <c r="B175" s="252"/>
      <c r="C175" s="253"/>
      <c r="D175" s="253"/>
      <c r="E175" s="254" t="s">
        <v>23</v>
      </c>
      <c r="F175" s="255" t="s">
        <v>1512</v>
      </c>
      <c r="G175" s="256"/>
      <c r="H175" s="256"/>
      <c r="I175" s="256"/>
      <c r="J175" s="253"/>
      <c r="K175" s="254" t="s">
        <v>23</v>
      </c>
      <c r="L175" s="253"/>
      <c r="M175" s="253"/>
      <c r="N175" s="253"/>
      <c r="O175" s="253"/>
      <c r="P175" s="253"/>
      <c r="Q175" s="253"/>
      <c r="R175" s="257"/>
      <c r="T175" s="258"/>
      <c r="U175" s="253"/>
      <c r="V175" s="253"/>
      <c r="W175" s="253"/>
      <c r="X175" s="253"/>
      <c r="Y175" s="253"/>
      <c r="Z175" s="253"/>
      <c r="AA175" s="259"/>
      <c r="AT175" s="260" t="s">
        <v>191</v>
      </c>
      <c r="AU175" s="260" t="s">
        <v>95</v>
      </c>
      <c r="AV175" s="12" t="s">
        <v>25</v>
      </c>
      <c r="AW175" s="12" t="s">
        <v>41</v>
      </c>
      <c r="AX175" s="12" t="s">
        <v>85</v>
      </c>
      <c r="AY175" s="260" t="s">
        <v>183</v>
      </c>
    </row>
    <row r="176" spans="2:51" s="11" customFormat="1" ht="16.5" customHeight="1">
      <c r="B176" s="242"/>
      <c r="C176" s="243"/>
      <c r="D176" s="243"/>
      <c r="E176" s="244" t="s">
        <v>23</v>
      </c>
      <c r="F176" s="261" t="s">
        <v>25</v>
      </c>
      <c r="G176" s="243"/>
      <c r="H176" s="243"/>
      <c r="I176" s="243"/>
      <c r="J176" s="243"/>
      <c r="K176" s="247">
        <v>1</v>
      </c>
      <c r="L176" s="243"/>
      <c r="M176" s="243"/>
      <c r="N176" s="243"/>
      <c r="O176" s="243"/>
      <c r="P176" s="243"/>
      <c r="Q176" s="243"/>
      <c r="R176" s="248"/>
      <c r="T176" s="249"/>
      <c r="U176" s="243"/>
      <c r="V176" s="243"/>
      <c r="W176" s="243"/>
      <c r="X176" s="243"/>
      <c r="Y176" s="243"/>
      <c r="Z176" s="243"/>
      <c r="AA176" s="250"/>
      <c r="AT176" s="251" t="s">
        <v>191</v>
      </c>
      <c r="AU176" s="251" t="s">
        <v>95</v>
      </c>
      <c r="AV176" s="11" t="s">
        <v>95</v>
      </c>
      <c r="AW176" s="11" t="s">
        <v>41</v>
      </c>
      <c r="AX176" s="11" t="s">
        <v>85</v>
      </c>
      <c r="AY176" s="251" t="s">
        <v>183</v>
      </c>
    </row>
    <row r="177" spans="2:51" s="13" customFormat="1" ht="16.5" customHeight="1">
      <c r="B177" s="262"/>
      <c r="C177" s="263"/>
      <c r="D177" s="263"/>
      <c r="E177" s="264" t="s">
        <v>23</v>
      </c>
      <c r="F177" s="265" t="s">
        <v>218</v>
      </c>
      <c r="G177" s="263"/>
      <c r="H177" s="263"/>
      <c r="I177" s="263"/>
      <c r="J177" s="263"/>
      <c r="K177" s="266">
        <v>1</v>
      </c>
      <c r="L177" s="263"/>
      <c r="M177" s="263"/>
      <c r="N177" s="263"/>
      <c r="O177" s="263"/>
      <c r="P177" s="263"/>
      <c r="Q177" s="263"/>
      <c r="R177" s="267"/>
      <c r="T177" s="268"/>
      <c r="U177" s="263"/>
      <c r="V177" s="263"/>
      <c r="W177" s="263"/>
      <c r="X177" s="263"/>
      <c r="Y177" s="263"/>
      <c r="Z177" s="263"/>
      <c r="AA177" s="269"/>
      <c r="AT177" s="270" t="s">
        <v>191</v>
      </c>
      <c r="AU177" s="270" t="s">
        <v>95</v>
      </c>
      <c r="AV177" s="13" t="s">
        <v>188</v>
      </c>
      <c r="AW177" s="13" t="s">
        <v>41</v>
      </c>
      <c r="AX177" s="13" t="s">
        <v>25</v>
      </c>
      <c r="AY177" s="270" t="s">
        <v>183</v>
      </c>
    </row>
    <row r="178" spans="2:65" s="1" customFormat="1" ht="38.25" customHeight="1">
      <c r="B178" s="49"/>
      <c r="C178" s="231" t="s">
        <v>281</v>
      </c>
      <c r="D178" s="231" t="s">
        <v>184</v>
      </c>
      <c r="E178" s="232" t="s">
        <v>1522</v>
      </c>
      <c r="F178" s="233" t="s">
        <v>1523</v>
      </c>
      <c r="G178" s="233"/>
      <c r="H178" s="233"/>
      <c r="I178" s="233"/>
      <c r="J178" s="234" t="s">
        <v>354</v>
      </c>
      <c r="K178" s="235">
        <v>1</v>
      </c>
      <c r="L178" s="236">
        <v>0</v>
      </c>
      <c r="M178" s="237"/>
      <c r="N178" s="238">
        <f>ROUND(L178*K178,2)</f>
        <v>0</v>
      </c>
      <c r="O178" s="238"/>
      <c r="P178" s="238"/>
      <c r="Q178" s="238"/>
      <c r="R178" s="51"/>
      <c r="T178" s="239" t="s">
        <v>23</v>
      </c>
      <c r="U178" s="59" t="s">
        <v>50</v>
      </c>
      <c r="V178" s="50"/>
      <c r="W178" s="240">
        <f>V178*K178</f>
        <v>0</v>
      </c>
      <c r="X178" s="240">
        <v>0.00268</v>
      </c>
      <c r="Y178" s="240">
        <f>X178*K178</f>
        <v>0.00268</v>
      </c>
      <c r="Z178" s="240">
        <v>0</v>
      </c>
      <c r="AA178" s="241">
        <f>Z178*K178</f>
        <v>0</v>
      </c>
      <c r="AR178" s="25" t="s">
        <v>188</v>
      </c>
      <c r="AT178" s="25" t="s">
        <v>184</v>
      </c>
      <c r="AU178" s="25" t="s">
        <v>95</v>
      </c>
      <c r="AY178" s="25" t="s">
        <v>183</v>
      </c>
      <c r="BE178" s="156">
        <f>IF(U178="základní",N178,0)</f>
        <v>0</v>
      </c>
      <c r="BF178" s="156">
        <f>IF(U178="snížená",N178,0)</f>
        <v>0</v>
      </c>
      <c r="BG178" s="156">
        <f>IF(U178="zákl. přenesená",N178,0)</f>
        <v>0</v>
      </c>
      <c r="BH178" s="156">
        <f>IF(U178="sníž. přenesená",N178,0)</f>
        <v>0</v>
      </c>
      <c r="BI178" s="156">
        <f>IF(U178="nulová",N178,0)</f>
        <v>0</v>
      </c>
      <c r="BJ178" s="25" t="s">
        <v>25</v>
      </c>
      <c r="BK178" s="156">
        <f>ROUND(L178*K178,2)</f>
        <v>0</v>
      </c>
      <c r="BL178" s="25" t="s">
        <v>188</v>
      </c>
      <c r="BM178" s="25" t="s">
        <v>1524</v>
      </c>
    </row>
    <row r="179" spans="2:51" s="12" customFormat="1" ht="16.5" customHeight="1">
      <c r="B179" s="252"/>
      <c r="C179" s="253"/>
      <c r="D179" s="253"/>
      <c r="E179" s="254" t="s">
        <v>23</v>
      </c>
      <c r="F179" s="255" t="s">
        <v>1512</v>
      </c>
      <c r="G179" s="256"/>
      <c r="H179" s="256"/>
      <c r="I179" s="256"/>
      <c r="J179" s="253"/>
      <c r="K179" s="254" t="s">
        <v>23</v>
      </c>
      <c r="L179" s="253"/>
      <c r="M179" s="253"/>
      <c r="N179" s="253"/>
      <c r="O179" s="253"/>
      <c r="P179" s="253"/>
      <c r="Q179" s="253"/>
      <c r="R179" s="257"/>
      <c r="T179" s="258"/>
      <c r="U179" s="253"/>
      <c r="V179" s="253"/>
      <c r="W179" s="253"/>
      <c r="X179" s="253"/>
      <c r="Y179" s="253"/>
      <c r="Z179" s="253"/>
      <c r="AA179" s="259"/>
      <c r="AT179" s="260" t="s">
        <v>191</v>
      </c>
      <c r="AU179" s="260" t="s">
        <v>95</v>
      </c>
      <c r="AV179" s="12" t="s">
        <v>25</v>
      </c>
      <c r="AW179" s="12" t="s">
        <v>41</v>
      </c>
      <c r="AX179" s="12" t="s">
        <v>85</v>
      </c>
      <c r="AY179" s="260" t="s">
        <v>183</v>
      </c>
    </row>
    <row r="180" spans="2:51" s="11" customFormat="1" ht="16.5" customHeight="1">
      <c r="B180" s="242"/>
      <c r="C180" s="243"/>
      <c r="D180" s="243"/>
      <c r="E180" s="244" t="s">
        <v>23</v>
      </c>
      <c r="F180" s="261" t="s">
        <v>25</v>
      </c>
      <c r="G180" s="243"/>
      <c r="H180" s="243"/>
      <c r="I180" s="243"/>
      <c r="J180" s="243"/>
      <c r="K180" s="247">
        <v>1</v>
      </c>
      <c r="L180" s="243"/>
      <c r="M180" s="243"/>
      <c r="N180" s="243"/>
      <c r="O180" s="243"/>
      <c r="P180" s="243"/>
      <c r="Q180" s="243"/>
      <c r="R180" s="248"/>
      <c r="T180" s="249"/>
      <c r="U180" s="243"/>
      <c r="V180" s="243"/>
      <c r="W180" s="243"/>
      <c r="X180" s="243"/>
      <c r="Y180" s="243"/>
      <c r="Z180" s="243"/>
      <c r="AA180" s="250"/>
      <c r="AT180" s="251" t="s">
        <v>191</v>
      </c>
      <c r="AU180" s="251" t="s">
        <v>95</v>
      </c>
      <c r="AV180" s="11" t="s">
        <v>95</v>
      </c>
      <c r="AW180" s="11" t="s">
        <v>41</v>
      </c>
      <c r="AX180" s="11" t="s">
        <v>85</v>
      </c>
      <c r="AY180" s="251" t="s">
        <v>183</v>
      </c>
    </row>
    <row r="181" spans="2:51" s="13" customFormat="1" ht="16.5" customHeight="1">
      <c r="B181" s="262"/>
      <c r="C181" s="263"/>
      <c r="D181" s="263"/>
      <c r="E181" s="264" t="s">
        <v>23</v>
      </c>
      <c r="F181" s="265" t="s">
        <v>218</v>
      </c>
      <c r="G181" s="263"/>
      <c r="H181" s="263"/>
      <c r="I181" s="263"/>
      <c r="J181" s="263"/>
      <c r="K181" s="266">
        <v>1</v>
      </c>
      <c r="L181" s="263"/>
      <c r="M181" s="263"/>
      <c r="N181" s="263"/>
      <c r="O181" s="263"/>
      <c r="P181" s="263"/>
      <c r="Q181" s="263"/>
      <c r="R181" s="267"/>
      <c r="T181" s="268"/>
      <c r="U181" s="263"/>
      <c r="V181" s="263"/>
      <c r="W181" s="263"/>
      <c r="X181" s="263"/>
      <c r="Y181" s="263"/>
      <c r="Z181" s="263"/>
      <c r="AA181" s="269"/>
      <c r="AT181" s="270" t="s">
        <v>191</v>
      </c>
      <c r="AU181" s="270" t="s">
        <v>95</v>
      </c>
      <c r="AV181" s="13" t="s">
        <v>188</v>
      </c>
      <c r="AW181" s="13" t="s">
        <v>41</v>
      </c>
      <c r="AX181" s="13" t="s">
        <v>25</v>
      </c>
      <c r="AY181" s="270" t="s">
        <v>183</v>
      </c>
    </row>
    <row r="182" spans="2:65" s="1" customFormat="1" ht="38.25" customHeight="1">
      <c r="B182" s="49"/>
      <c r="C182" s="231" t="s">
        <v>10</v>
      </c>
      <c r="D182" s="231" t="s">
        <v>184</v>
      </c>
      <c r="E182" s="232" t="s">
        <v>1525</v>
      </c>
      <c r="F182" s="233" t="s">
        <v>1526</v>
      </c>
      <c r="G182" s="233"/>
      <c r="H182" s="233"/>
      <c r="I182" s="233"/>
      <c r="J182" s="234" t="s">
        <v>1222</v>
      </c>
      <c r="K182" s="235">
        <v>1</v>
      </c>
      <c r="L182" s="236">
        <v>0</v>
      </c>
      <c r="M182" s="237"/>
      <c r="N182" s="238">
        <f>ROUND(L182*K182,2)</f>
        <v>0</v>
      </c>
      <c r="O182" s="238"/>
      <c r="P182" s="238"/>
      <c r="Q182" s="238"/>
      <c r="R182" s="51"/>
      <c r="T182" s="239" t="s">
        <v>23</v>
      </c>
      <c r="U182" s="59" t="s">
        <v>50</v>
      </c>
      <c r="V182" s="50"/>
      <c r="W182" s="240">
        <f>V182*K182</f>
        <v>0</v>
      </c>
      <c r="X182" s="240">
        <v>3.97338</v>
      </c>
      <c r="Y182" s="240">
        <f>X182*K182</f>
        <v>3.97338</v>
      </c>
      <c r="Z182" s="240">
        <v>0</v>
      </c>
      <c r="AA182" s="241">
        <f>Z182*K182</f>
        <v>0</v>
      </c>
      <c r="AR182" s="25" t="s">
        <v>188</v>
      </c>
      <c r="AT182" s="25" t="s">
        <v>184</v>
      </c>
      <c r="AU182" s="25" t="s">
        <v>95</v>
      </c>
      <c r="AY182" s="25" t="s">
        <v>183</v>
      </c>
      <c r="BE182" s="156">
        <f>IF(U182="základní",N182,0)</f>
        <v>0</v>
      </c>
      <c r="BF182" s="156">
        <f>IF(U182="snížená",N182,0)</f>
        <v>0</v>
      </c>
      <c r="BG182" s="156">
        <f>IF(U182="zákl. přenesená",N182,0)</f>
        <v>0</v>
      </c>
      <c r="BH182" s="156">
        <f>IF(U182="sníž. přenesená",N182,0)</f>
        <v>0</v>
      </c>
      <c r="BI182" s="156">
        <f>IF(U182="nulová",N182,0)</f>
        <v>0</v>
      </c>
      <c r="BJ182" s="25" t="s">
        <v>25</v>
      </c>
      <c r="BK182" s="156">
        <f>ROUND(L182*K182,2)</f>
        <v>0</v>
      </c>
      <c r="BL182" s="25" t="s">
        <v>188</v>
      </c>
      <c r="BM182" s="25" t="s">
        <v>1527</v>
      </c>
    </row>
    <row r="183" spans="2:63" s="10" customFormat="1" ht="29.85" customHeight="1">
      <c r="B183" s="218"/>
      <c r="C183" s="219"/>
      <c r="D183" s="228" t="s">
        <v>151</v>
      </c>
      <c r="E183" s="228"/>
      <c r="F183" s="228"/>
      <c r="G183" s="228"/>
      <c r="H183" s="228"/>
      <c r="I183" s="228"/>
      <c r="J183" s="228"/>
      <c r="K183" s="228"/>
      <c r="L183" s="228"/>
      <c r="M183" s="228"/>
      <c r="N183" s="271">
        <f>BK183</f>
        <v>0</v>
      </c>
      <c r="O183" s="272"/>
      <c r="P183" s="272"/>
      <c r="Q183" s="272"/>
      <c r="R183" s="221"/>
      <c r="T183" s="222"/>
      <c r="U183" s="219"/>
      <c r="V183" s="219"/>
      <c r="W183" s="223">
        <f>W184</f>
        <v>0</v>
      </c>
      <c r="X183" s="219"/>
      <c r="Y183" s="223">
        <f>Y184</f>
        <v>0</v>
      </c>
      <c r="Z183" s="219"/>
      <c r="AA183" s="224">
        <f>AA184</f>
        <v>0</v>
      </c>
      <c r="AR183" s="225" t="s">
        <v>25</v>
      </c>
      <c r="AT183" s="226" t="s">
        <v>84</v>
      </c>
      <c r="AU183" s="226" t="s">
        <v>25</v>
      </c>
      <c r="AY183" s="225" t="s">
        <v>183</v>
      </c>
      <c r="BK183" s="227">
        <f>BK184</f>
        <v>0</v>
      </c>
    </row>
    <row r="184" spans="2:65" s="1" customFormat="1" ht="25.5" customHeight="1">
      <c r="B184" s="49"/>
      <c r="C184" s="231" t="s">
        <v>291</v>
      </c>
      <c r="D184" s="231" t="s">
        <v>184</v>
      </c>
      <c r="E184" s="232" t="s">
        <v>1528</v>
      </c>
      <c r="F184" s="233" t="s">
        <v>1529</v>
      </c>
      <c r="G184" s="233"/>
      <c r="H184" s="233"/>
      <c r="I184" s="233"/>
      <c r="J184" s="234" t="s">
        <v>202</v>
      </c>
      <c r="K184" s="235">
        <v>7.7</v>
      </c>
      <c r="L184" s="236">
        <v>0</v>
      </c>
      <c r="M184" s="237"/>
      <c r="N184" s="238">
        <f>ROUND(L184*K184,2)</f>
        <v>0</v>
      </c>
      <c r="O184" s="238"/>
      <c r="P184" s="238"/>
      <c r="Q184" s="238"/>
      <c r="R184" s="51"/>
      <c r="T184" s="239" t="s">
        <v>23</v>
      </c>
      <c r="U184" s="59" t="s">
        <v>50</v>
      </c>
      <c r="V184" s="50"/>
      <c r="W184" s="240">
        <f>V184*K184</f>
        <v>0</v>
      </c>
      <c r="X184" s="240">
        <v>0</v>
      </c>
      <c r="Y184" s="240">
        <f>X184*K184</f>
        <v>0</v>
      </c>
      <c r="Z184" s="240">
        <v>0</v>
      </c>
      <c r="AA184" s="241">
        <f>Z184*K184</f>
        <v>0</v>
      </c>
      <c r="AR184" s="25" t="s">
        <v>188</v>
      </c>
      <c r="AT184" s="25" t="s">
        <v>184</v>
      </c>
      <c r="AU184" s="25" t="s">
        <v>95</v>
      </c>
      <c r="AY184" s="25" t="s">
        <v>183</v>
      </c>
      <c r="BE184" s="156">
        <f>IF(U184="základní",N184,0)</f>
        <v>0</v>
      </c>
      <c r="BF184" s="156">
        <f>IF(U184="snížená",N184,0)</f>
        <v>0</v>
      </c>
      <c r="BG184" s="156">
        <f>IF(U184="zákl. přenesená",N184,0)</f>
        <v>0</v>
      </c>
      <c r="BH184" s="156">
        <f>IF(U184="sníž. přenesená",N184,0)</f>
        <v>0</v>
      </c>
      <c r="BI184" s="156">
        <f>IF(U184="nulová",N184,0)</f>
        <v>0</v>
      </c>
      <c r="BJ184" s="25" t="s">
        <v>25</v>
      </c>
      <c r="BK184" s="156">
        <f>ROUND(L184*K184,2)</f>
        <v>0</v>
      </c>
      <c r="BL184" s="25" t="s">
        <v>188</v>
      </c>
      <c r="BM184" s="25" t="s">
        <v>1530</v>
      </c>
    </row>
    <row r="185" spans="2:63" s="10" customFormat="1" ht="37.4" customHeight="1">
      <c r="B185" s="218"/>
      <c r="C185" s="219"/>
      <c r="D185" s="220" t="s">
        <v>152</v>
      </c>
      <c r="E185" s="220"/>
      <c r="F185" s="220"/>
      <c r="G185" s="220"/>
      <c r="H185" s="220"/>
      <c r="I185" s="220"/>
      <c r="J185" s="220"/>
      <c r="K185" s="220"/>
      <c r="L185" s="220"/>
      <c r="M185" s="220"/>
      <c r="N185" s="273">
        <f>BK185</f>
        <v>0</v>
      </c>
      <c r="O185" s="274"/>
      <c r="P185" s="274"/>
      <c r="Q185" s="274"/>
      <c r="R185" s="221"/>
      <c r="T185" s="222"/>
      <c r="U185" s="219"/>
      <c r="V185" s="219"/>
      <c r="W185" s="223">
        <f>W186</f>
        <v>0</v>
      </c>
      <c r="X185" s="219"/>
      <c r="Y185" s="223">
        <f>Y186</f>
        <v>0.003</v>
      </c>
      <c r="Z185" s="219"/>
      <c r="AA185" s="224">
        <f>AA186</f>
        <v>0</v>
      </c>
      <c r="AR185" s="225" t="s">
        <v>95</v>
      </c>
      <c r="AT185" s="226" t="s">
        <v>84</v>
      </c>
      <c r="AU185" s="226" t="s">
        <v>85</v>
      </c>
      <c r="AY185" s="225" t="s">
        <v>183</v>
      </c>
      <c r="BK185" s="227">
        <f>BK186</f>
        <v>0</v>
      </c>
    </row>
    <row r="186" spans="2:63" s="10" customFormat="1" ht="19.9" customHeight="1">
      <c r="B186" s="218"/>
      <c r="C186" s="219"/>
      <c r="D186" s="228" t="s">
        <v>1165</v>
      </c>
      <c r="E186" s="228"/>
      <c r="F186" s="228"/>
      <c r="G186" s="228"/>
      <c r="H186" s="228"/>
      <c r="I186" s="228"/>
      <c r="J186" s="228"/>
      <c r="K186" s="228"/>
      <c r="L186" s="228"/>
      <c r="M186" s="228"/>
      <c r="N186" s="229">
        <f>BK186</f>
        <v>0</v>
      </c>
      <c r="O186" s="230"/>
      <c r="P186" s="230"/>
      <c r="Q186" s="230"/>
      <c r="R186" s="221"/>
      <c r="T186" s="222"/>
      <c r="U186" s="219"/>
      <c r="V186" s="219"/>
      <c r="W186" s="223">
        <f>SUM(W187:W190)</f>
        <v>0</v>
      </c>
      <c r="X186" s="219"/>
      <c r="Y186" s="223">
        <f>SUM(Y187:Y190)</f>
        <v>0.003</v>
      </c>
      <c r="Z186" s="219"/>
      <c r="AA186" s="224">
        <f>SUM(AA187:AA190)</f>
        <v>0</v>
      </c>
      <c r="AR186" s="225" t="s">
        <v>95</v>
      </c>
      <c r="AT186" s="226" t="s">
        <v>84</v>
      </c>
      <c r="AU186" s="226" t="s">
        <v>25</v>
      </c>
      <c r="AY186" s="225" t="s">
        <v>183</v>
      </c>
      <c r="BK186" s="227">
        <f>SUM(BK187:BK190)</f>
        <v>0</v>
      </c>
    </row>
    <row r="187" spans="2:65" s="1" customFormat="1" ht="38.25" customHeight="1">
      <c r="B187" s="49"/>
      <c r="C187" s="231" t="s">
        <v>297</v>
      </c>
      <c r="D187" s="231" t="s">
        <v>184</v>
      </c>
      <c r="E187" s="232" t="s">
        <v>1531</v>
      </c>
      <c r="F187" s="233" t="s">
        <v>1532</v>
      </c>
      <c r="G187" s="233"/>
      <c r="H187" s="233"/>
      <c r="I187" s="233"/>
      <c r="J187" s="234" t="s">
        <v>354</v>
      </c>
      <c r="K187" s="235">
        <v>2</v>
      </c>
      <c r="L187" s="236">
        <v>0</v>
      </c>
      <c r="M187" s="237"/>
      <c r="N187" s="238">
        <f>ROUND(L187*K187,2)</f>
        <v>0</v>
      </c>
      <c r="O187" s="238"/>
      <c r="P187" s="238"/>
      <c r="Q187" s="238"/>
      <c r="R187" s="51"/>
      <c r="T187" s="239" t="s">
        <v>23</v>
      </c>
      <c r="U187" s="59" t="s">
        <v>50</v>
      </c>
      <c r="V187" s="50"/>
      <c r="W187" s="240">
        <f>V187*K187</f>
        <v>0</v>
      </c>
      <c r="X187" s="240">
        <v>0.0015</v>
      </c>
      <c r="Y187" s="240">
        <f>X187*K187</f>
        <v>0.003</v>
      </c>
      <c r="Z187" s="240">
        <v>0</v>
      </c>
      <c r="AA187" s="241">
        <f>Z187*K187</f>
        <v>0</v>
      </c>
      <c r="AR187" s="25" t="s">
        <v>265</v>
      </c>
      <c r="AT187" s="25" t="s">
        <v>184</v>
      </c>
      <c r="AU187" s="25" t="s">
        <v>95</v>
      </c>
      <c r="AY187" s="25" t="s">
        <v>183</v>
      </c>
      <c r="BE187" s="156">
        <f>IF(U187="základní",N187,0)</f>
        <v>0</v>
      </c>
      <c r="BF187" s="156">
        <f>IF(U187="snížená",N187,0)</f>
        <v>0</v>
      </c>
      <c r="BG187" s="156">
        <f>IF(U187="zákl. přenesená",N187,0)</f>
        <v>0</v>
      </c>
      <c r="BH187" s="156">
        <f>IF(U187="sníž. přenesená",N187,0)</f>
        <v>0</v>
      </c>
      <c r="BI187" s="156">
        <f>IF(U187="nulová",N187,0)</f>
        <v>0</v>
      </c>
      <c r="BJ187" s="25" t="s">
        <v>25</v>
      </c>
      <c r="BK187" s="156">
        <f>ROUND(L187*K187,2)</f>
        <v>0</v>
      </c>
      <c r="BL187" s="25" t="s">
        <v>265</v>
      </c>
      <c r="BM187" s="25" t="s">
        <v>1533</v>
      </c>
    </row>
    <row r="188" spans="2:51" s="12" customFormat="1" ht="16.5" customHeight="1">
      <c r="B188" s="252"/>
      <c r="C188" s="253"/>
      <c r="D188" s="253"/>
      <c r="E188" s="254" t="s">
        <v>23</v>
      </c>
      <c r="F188" s="255" t="s">
        <v>1534</v>
      </c>
      <c r="G188" s="256"/>
      <c r="H188" s="256"/>
      <c r="I188" s="256"/>
      <c r="J188" s="253"/>
      <c r="K188" s="254" t="s">
        <v>23</v>
      </c>
      <c r="L188" s="253"/>
      <c r="M188" s="253"/>
      <c r="N188" s="253"/>
      <c r="O188" s="253"/>
      <c r="P188" s="253"/>
      <c r="Q188" s="253"/>
      <c r="R188" s="257"/>
      <c r="T188" s="258"/>
      <c r="U188" s="253"/>
      <c r="V188" s="253"/>
      <c r="W188" s="253"/>
      <c r="X188" s="253"/>
      <c r="Y188" s="253"/>
      <c r="Z188" s="253"/>
      <c r="AA188" s="259"/>
      <c r="AT188" s="260" t="s">
        <v>191</v>
      </c>
      <c r="AU188" s="260" t="s">
        <v>95</v>
      </c>
      <c r="AV188" s="12" t="s">
        <v>25</v>
      </c>
      <c r="AW188" s="12" t="s">
        <v>41</v>
      </c>
      <c r="AX188" s="12" t="s">
        <v>85</v>
      </c>
      <c r="AY188" s="260" t="s">
        <v>183</v>
      </c>
    </row>
    <row r="189" spans="2:51" s="11" customFormat="1" ht="16.5" customHeight="1">
      <c r="B189" s="242"/>
      <c r="C189" s="243"/>
      <c r="D189" s="243"/>
      <c r="E189" s="244" t="s">
        <v>23</v>
      </c>
      <c r="F189" s="261" t="s">
        <v>95</v>
      </c>
      <c r="G189" s="243"/>
      <c r="H189" s="243"/>
      <c r="I189" s="243"/>
      <c r="J189" s="243"/>
      <c r="K189" s="247">
        <v>2</v>
      </c>
      <c r="L189" s="243"/>
      <c r="M189" s="243"/>
      <c r="N189" s="243"/>
      <c r="O189" s="243"/>
      <c r="P189" s="243"/>
      <c r="Q189" s="243"/>
      <c r="R189" s="248"/>
      <c r="T189" s="249"/>
      <c r="U189" s="243"/>
      <c r="V189" s="243"/>
      <c r="W189" s="243"/>
      <c r="X189" s="243"/>
      <c r="Y189" s="243"/>
      <c r="Z189" s="243"/>
      <c r="AA189" s="250"/>
      <c r="AT189" s="251" t="s">
        <v>191</v>
      </c>
      <c r="AU189" s="251" t="s">
        <v>95</v>
      </c>
      <c r="AV189" s="11" t="s">
        <v>95</v>
      </c>
      <c r="AW189" s="11" t="s">
        <v>41</v>
      </c>
      <c r="AX189" s="11" t="s">
        <v>25</v>
      </c>
      <c r="AY189" s="251" t="s">
        <v>183</v>
      </c>
    </row>
    <row r="190" spans="2:65" s="1" customFormat="1" ht="25.5" customHeight="1">
      <c r="B190" s="49"/>
      <c r="C190" s="231" t="s">
        <v>307</v>
      </c>
      <c r="D190" s="231" t="s">
        <v>184</v>
      </c>
      <c r="E190" s="232" t="s">
        <v>1535</v>
      </c>
      <c r="F190" s="233" t="s">
        <v>1536</v>
      </c>
      <c r="G190" s="233"/>
      <c r="H190" s="233"/>
      <c r="I190" s="233"/>
      <c r="J190" s="234" t="s">
        <v>202</v>
      </c>
      <c r="K190" s="235">
        <v>0.003</v>
      </c>
      <c r="L190" s="236">
        <v>0</v>
      </c>
      <c r="M190" s="237"/>
      <c r="N190" s="238">
        <f>ROUND(L190*K190,2)</f>
        <v>0</v>
      </c>
      <c r="O190" s="238"/>
      <c r="P190" s="238"/>
      <c r="Q190" s="238"/>
      <c r="R190" s="51"/>
      <c r="T190" s="239" t="s">
        <v>23</v>
      </c>
      <c r="U190" s="59" t="s">
        <v>50</v>
      </c>
      <c r="V190" s="50"/>
      <c r="W190" s="240">
        <f>V190*K190</f>
        <v>0</v>
      </c>
      <c r="X190" s="240">
        <v>0</v>
      </c>
      <c r="Y190" s="240">
        <f>X190*K190</f>
        <v>0</v>
      </c>
      <c r="Z190" s="240">
        <v>0</v>
      </c>
      <c r="AA190" s="241">
        <f>Z190*K190</f>
        <v>0</v>
      </c>
      <c r="AR190" s="25" t="s">
        <v>265</v>
      </c>
      <c r="AT190" s="25" t="s">
        <v>184</v>
      </c>
      <c r="AU190" s="25" t="s">
        <v>95</v>
      </c>
      <c r="AY190" s="25" t="s">
        <v>183</v>
      </c>
      <c r="BE190" s="156">
        <f>IF(U190="základní",N190,0)</f>
        <v>0</v>
      </c>
      <c r="BF190" s="156">
        <f>IF(U190="snížená",N190,0)</f>
        <v>0</v>
      </c>
      <c r="BG190" s="156">
        <f>IF(U190="zákl. přenesená",N190,0)</f>
        <v>0</v>
      </c>
      <c r="BH190" s="156">
        <f>IF(U190="sníž. přenesená",N190,0)</f>
        <v>0</v>
      </c>
      <c r="BI190" s="156">
        <f>IF(U190="nulová",N190,0)</f>
        <v>0</v>
      </c>
      <c r="BJ190" s="25" t="s">
        <v>25</v>
      </c>
      <c r="BK190" s="156">
        <f>ROUND(L190*K190,2)</f>
        <v>0</v>
      </c>
      <c r="BL190" s="25" t="s">
        <v>265</v>
      </c>
      <c r="BM190" s="25" t="s">
        <v>1537</v>
      </c>
    </row>
    <row r="191" spans="2:63" s="1" customFormat="1" ht="49.9" customHeight="1">
      <c r="B191" s="49"/>
      <c r="C191" s="50"/>
      <c r="D191" s="220" t="s">
        <v>680</v>
      </c>
      <c r="E191" s="50"/>
      <c r="F191" s="50"/>
      <c r="G191" s="50"/>
      <c r="H191" s="50"/>
      <c r="I191" s="50"/>
      <c r="J191" s="50"/>
      <c r="K191" s="50"/>
      <c r="L191" s="50"/>
      <c r="M191" s="50"/>
      <c r="N191" s="302">
        <f>BK191</f>
        <v>0</v>
      </c>
      <c r="O191" s="303"/>
      <c r="P191" s="303"/>
      <c r="Q191" s="303"/>
      <c r="R191" s="51"/>
      <c r="T191" s="202"/>
      <c r="U191" s="50"/>
      <c r="V191" s="50"/>
      <c r="W191" s="50"/>
      <c r="X191" s="50"/>
      <c r="Y191" s="50"/>
      <c r="Z191" s="50"/>
      <c r="AA191" s="103"/>
      <c r="AT191" s="25" t="s">
        <v>84</v>
      </c>
      <c r="AU191" s="25" t="s">
        <v>85</v>
      </c>
      <c r="AY191" s="25" t="s">
        <v>681</v>
      </c>
      <c r="BK191" s="156">
        <f>SUM(BK192:BK196)</f>
        <v>0</v>
      </c>
    </row>
    <row r="192" spans="2:63" s="1" customFormat="1" ht="22.3" customHeight="1">
      <c r="B192" s="49"/>
      <c r="C192" s="297" t="s">
        <v>23</v>
      </c>
      <c r="D192" s="297" t="s">
        <v>184</v>
      </c>
      <c r="E192" s="298" t="s">
        <v>23</v>
      </c>
      <c r="F192" s="299" t="s">
        <v>23</v>
      </c>
      <c r="G192" s="299"/>
      <c r="H192" s="299"/>
      <c r="I192" s="299"/>
      <c r="J192" s="300" t="s">
        <v>23</v>
      </c>
      <c r="K192" s="294"/>
      <c r="L192" s="236"/>
      <c r="M192" s="238"/>
      <c r="N192" s="238">
        <f>BK192</f>
        <v>0</v>
      </c>
      <c r="O192" s="238"/>
      <c r="P192" s="238"/>
      <c r="Q192" s="238"/>
      <c r="R192" s="51"/>
      <c r="T192" s="239" t="s">
        <v>23</v>
      </c>
      <c r="U192" s="301" t="s">
        <v>50</v>
      </c>
      <c r="V192" s="50"/>
      <c r="W192" s="50"/>
      <c r="X192" s="50"/>
      <c r="Y192" s="50"/>
      <c r="Z192" s="50"/>
      <c r="AA192" s="103"/>
      <c r="AT192" s="25" t="s">
        <v>681</v>
      </c>
      <c r="AU192" s="25" t="s">
        <v>25</v>
      </c>
      <c r="AY192" s="25" t="s">
        <v>681</v>
      </c>
      <c r="BE192" s="156">
        <f>IF(U192="základní",N192,0)</f>
        <v>0</v>
      </c>
      <c r="BF192" s="156">
        <f>IF(U192="snížená",N192,0)</f>
        <v>0</v>
      </c>
      <c r="BG192" s="156">
        <f>IF(U192="zákl. přenesená",N192,0)</f>
        <v>0</v>
      </c>
      <c r="BH192" s="156">
        <f>IF(U192="sníž. přenesená",N192,0)</f>
        <v>0</v>
      </c>
      <c r="BI192" s="156">
        <f>IF(U192="nulová",N192,0)</f>
        <v>0</v>
      </c>
      <c r="BJ192" s="25" t="s">
        <v>25</v>
      </c>
      <c r="BK192" s="156">
        <f>L192*K192</f>
        <v>0</v>
      </c>
    </row>
    <row r="193" spans="2:63" s="1" customFormat="1" ht="22.3" customHeight="1">
      <c r="B193" s="49"/>
      <c r="C193" s="297" t="s">
        <v>23</v>
      </c>
      <c r="D193" s="297" t="s">
        <v>184</v>
      </c>
      <c r="E193" s="298" t="s">
        <v>23</v>
      </c>
      <c r="F193" s="299" t="s">
        <v>23</v>
      </c>
      <c r="G193" s="299"/>
      <c r="H193" s="299"/>
      <c r="I193" s="299"/>
      <c r="J193" s="300" t="s">
        <v>23</v>
      </c>
      <c r="K193" s="294"/>
      <c r="L193" s="236"/>
      <c r="M193" s="238"/>
      <c r="N193" s="238">
        <f>BK193</f>
        <v>0</v>
      </c>
      <c r="O193" s="238"/>
      <c r="P193" s="238"/>
      <c r="Q193" s="238"/>
      <c r="R193" s="51"/>
      <c r="T193" s="239" t="s">
        <v>23</v>
      </c>
      <c r="U193" s="301" t="s">
        <v>50</v>
      </c>
      <c r="V193" s="50"/>
      <c r="W193" s="50"/>
      <c r="X193" s="50"/>
      <c r="Y193" s="50"/>
      <c r="Z193" s="50"/>
      <c r="AA193" s="103"/>
      <c r="AT193" s="25" t="s">
        <v>681</v>
      </c>
      <c r="AU193" s="25" t="s">
        <v>25</v>
      </c>
      <c r="AY193" s="25" t="s">
        <v>681</v>
      </c>
      <c r="BE193" s="156">
        <f>IF(U193="základní",N193,0)</f>
        <v>0</v>
      </c>
      <c r="BF193" s="156">
        <f>IF(U193="snížená",N193,0)</f>
        <v>0</v>
      </c>
      <c r="BG193" s="156">
        <f>IF(U193="zákl. přenesená",N193,0)</f>
        <v>0</v>
      </c>
      <c r="BH193" s="156">
        <f>IF(U193="sníž. přenesená",N193,0)</f>
        <v>0</v>
      </c>
      <c r="BI193" s="156">
        <f>IF(U193="nulová",N193,0)</f>
        <v>0</v>
      </c>
      <c r="BJ193" s="25" t="s">
        <v>25</v>
      </c>
      <c r="BK193" s="156">
        <f>L193*K193</f>
        <v>0</v>
      </c>
    </row>
    <row r="194" spans="2:63" s="1" customFormat="1" ht="22.3" customHeight="1">
      <c r="B194" s="49"/>
      <c r="C194" s="297" t="s">
        <v>23</v>
      </c>
      <c r="D194" s="297" t="s">
        <v>184</v>
      </c>
      <c r="E194" s="298" t="s">
        <v>23</v>
      </c>
      <c r="F194" s="299" t="s">
        <v>23</v>
      </c>
      <c r="G194" s="299"/>
      <c r="H194" s="299"/>
      <c r="I194" s="299"/>
      <c r="J194" s="300" t="s">
        <v>23</v>
      </c>
      <c r="K194" s="294"/>
      <c r="L194" s="236"/>
      <c r="M194" s="238"/>
      <c r="N194" s="238">
        <f>BK194</f>
        <v>0</v>
      </c>
      <c r="O194" s="238"/>
      <c r="P194" s="238"/>
      <c r="Q194" s="238"/>
      <c r="R194" s="51"/>
      <c r="T194" s="239" t="s">
        <v>23</v>
      </c>
      <c r="U194" s="301" t="s">
        <v>50</v>
      </c>
      <c r="V194" s="50"/>
      <c r="W194" s="50"/>
      <c r="X194" s="50"/>
      <c r="Y194" s="50"/>
      <c r="Z194" s="50"/>
      <c r="AA194" s="103"/>
      <c r="AT194" s="25" t="s">
        <v>681</v>
      </c>
      <c r="AU194" s="25" t="s">
        <v>25</v>
      </c>
      <c r="AY194" s="25" t="s">
        <v>681</v>
      </c>
      <c r="BE194" s="156">
        <f>IF(U194="základní",N194,0)</f>
        <v>0</v>
      </c>
      <c r="BF194" s="156">
        <f>IF(U194="snížená",N194,0)</f>
        <v>0</v>
      </c>
      <c r="BG194" s="156">
        <f>IF(U194="zákl. přenesená",N194,0)</f>
        <v>0</v>
      </c>
      <c r="BH194" s="156">
        <f>IF(U194="sníž. přenesená",N194,0)</f>
        <v>0</v>
      </c>
      <c r="BI194" s="156">
        <f>IF(U194="nulová",N194,0)</f>
        <v>0</v>
      </c>
      <c r="BJ194" s="25" t="s">
        <v>25</v>
      </c>
      <c r="BK194" s="156">
        <f>L194*K194</f>
        <v>0</v>
      </c>
    </row>
    <row r="195" spans="2:63" s="1" customFormat="1" ht="22.3" customHeight="1">
      <c r="B195" s="49"/>
      <c r="C195" s="297" t="s">
        <v>23</v>
      </c>
      <c r="D195" s="297" t="s">
        <v>184</v>
      </c>
      <c r="E195" s="298" t="s">
        <v>23</v>
      </c>
      <c r="F195" s="299" t="s">
        <v>23</v>
      </c>
      <c r="G195" s="299"/>
      <c r="H195" s="299"/>
      <c r="I195" s="299"/>
      <c r="J195" s="300" t="s">
        <v>23</v>
      </c>
      <c r="K195" s="294"/>
      <c r="L195" s="236"/>
      <c r="M195" s="238"/>
      <c r="N195" s="238">
        <f>BK195</f>
        <v>0</v>
      </c>
      <c r="O195" s="238"/>
      <c r="P195" s="238"/>
      <c r="Q195" s="238"/>
      <c r="R195" s="51"/>
      <c r="T195" s="239" t="s">
        <v>23</v>
      </c>
      <c r="U195" s="301" t="s">
        <v>50</v>
      </c>
      <c r="V195" s="50"/>
      <c r="W195" s="50"/>
      <c r="X195" s="50"/>
      <c r="Y195" s="50"/>
      <c r="Z195" s="50"/>
      <c r="AA195" s="103"/>
      <c r="AT195" s="25" t="s">
        <v>681</v>
      </c>
      <c r="AU195" s="25" t="s">
        <v>25</v>
      </c>
      <c r="AY195" s="25" t="s">
        <v>681</v>
      </c>
      <c r="BE195" s="156">
        <f>IF(U195="základní",N195,0)</f>
        <v>0</v>
      </c>
      <c r="BF195" s="156">
        <f>IF(U195="snížená",N195,0)</f>
        <v>0</v>
      </c>
      <c r="BG195" s="156">
        <f>IF(U195="zákl. přenesená",N195,0)</f>
        <v>0</v>
      </c>
      <c r="BH195" s="156">
        <f>IF(U195="sníž. přenesená",N195,0)</f>
        <v>0</v>
      </c>
      <c r="BI195" s="156">
        <f>IF(U195="nulová",N195,0)</f>
        <v>0</v>
      </c>
      <c r="BJ195" s="25" t="s">
        <v>25</v>
      </c>
      <c r="BK195" s="156">
        <f>L195*K195</f>
        <v>0</v>
      </c>
    </row>
    <row r="196" spans="2:63" s="1" customFormat="1" ht="22.3" customHeight="1">
      <c r="B196" s="49"/>
      <c r="C196" s="297" t="s">
        <v>23</v>
      </c>
      <c r="D196" s="297" t="s">
        <v>184</v>
      </c>
      <c r="E196" s="298" t="s">
        <v>23</v>
      </c>
      <c r="F196" s="299" t="s">
        <v>23</v>
      </c>
      <c r="G196" s="299"/>
      <c r="H196" s="299"/>
      <c r="I196" s="299"/>
      <c r="J196" s="300" t="s">
        <v>23</v>
      </c>
      <c r="K196" s="294"/>
      <c r="L196" s="236"/>
      <c r="M196" s="238"/>
      <c r="N196" s="238">
        <f>BK196</f>
        <v>0</v>
      </c>
      <c r="O196" s="238"/>
      <c r="P196" s="238"/>
      <c r="Q196" s="238"/>
      <c r="R196" s="51"/>
      <c r="T196" s="239" t="s">
        <v>23</v>
      </c>
      <c r="U196" s="301" t="s">
        <v>50</v>
      </c>
      <c r="V196" s="75"/>
      <c r="W196" s="75"/>
      <c r="X196" s="75"/>
      <c r="Y196" s="75"/>
      <c r="Z196" s="75"/>
      <c r="AA196" s="77"/>
      <c r="AT196" s="25" t="s">
        <v>681</v>
      </c>
      <c r="AU196" s="25" t="s">
        <v>25</v>
      </c>
      <c r="AY196" s="25" t="s">
        <v>681</v>
      </c>
      <c r="BE196" s="156">
        <f>IF(U196="základní",N196,0)</f>
        <v>0</v>
      </c>
      <c r="BF196" s="156">
        <f>IF(U196="snížená",N196,0)</f>
        <v>0</v>
      </c>
      <c r="BG196" s="156">
        <f>IF(U196="zákl. přenesená",N196,0)</f>
        <v>0</v>
      </c>
      <c r="BH196" s="156">
        <f>IF(U196="sníž. přenesená",N196,0)</f>
        <v>0</v>
      </c>
      <c r="BI196" s="156">
        <f>IF(U196="nulová",N196,0)</f>
        <v>0</v>
      </c>
      <c r="BJ196" s="25" t="s">
        <v>25</v>
      </c>
      <c r="BK196" s="156">
        <f>L196*K196</f>
        <v>0</v>
      </c>
    </row>
    <row r="197" spans="2:18" s="1" customFormat="1" ht="6.95" customHeight="1">
      <c r="B197" s="78"/>
      <c r="C197" s="79"/>
      <c r="D197" s="79"/>
      <c r="E197" s="79"/>
      <c r="F197" s="79"/>
      <c r="G197" s="79"/>
      <c r="H197" s="79"/>
      <c r="I197" s="79"/>
      <c r="J197" s="79"/>
      <c r="K197" s="79"/>
      <c r="L197" s="79"/>
      <c r="M197" s="79"/>
      <c r="N197" s="79"/>
      <c r="O197" s="79"/>
      <c r="P197" s="79"/>
      <c r="Q197" s="79"/>
      <c r="R197" s="80"/>
    </row>
  </sheetData>
  <sheetProtection password="CC35" sheet="1" objects="1" scenarios="1" formatColumns="0" formatRows="0"/>
  <mergeCells count="204">
    <mergeCell ref="C2:Q2"/>
    <mergeCell ref="C4:Q4"/>
    <mergeCell ref="F6:P6"/>
    <mergeCell ref="F8:P8"/>
    <mergeCell ref="F7:P7"/>
    <mergeCell ref="F9:P9"/>
    <mergeCell ref="O11:P11"/>
    <mergeCell ref="O13:P13"/>
    <mergeCell ref="O14:P14"/>
    <mergeCell ref="O16:P16"/>
    <mergeCell ref="E17:L17"/>
    <mergeCell ref="O17:P17"/>
    <mergeCell ref="O19:P19"/>
    <mergeCell ref="O20:P20"/>
    <mergeCell ref="O22:P22"/>
    <mergeCell ref="O23:P23"/>
    <mergeCell ref="E26:L26"/>
    <mergeCell ref="M29:P29"/>
    <mergeCell ref="M30:P30"/>
    <mergeCell ref="M32:P32"/>
    <mergeCell ref="H34:J34"/>
    <mergeCell ref="M34:P34"/>
    <mergeCell ref="H35:J35"/>
    <mergeCell ref="M35:P35"/>
    <mergeCell ref="H36:J36"/>
    <mergeCell ref="M36:P36"/>
    <mergeCell ref="H37:J37"/>
    <mergeCell ref="M37:P37"/>
    <mergeCell ref="H38:J38"/>
    <mergeCell ref="M38:P38"/>
    <mergeCell ref="L40:P40"/>
    <mergeCell ref="C76:Q76"/>
    <mergeCell ref="F78:P78"/>
    <mergeCell ref="F80:P80"/>
    <mergeCell ref="F79:P79"/>
    <mergeCell ref="F81:P81"/>
    <mergeCell ref="M83:P83"/>
    <mergeCell ref="M85:Q85"/>
    <mergeCell ref="M86:Q86"/>
    <mergeCell ref="C88:G88"/>
    <mergeCell ref="N88:Q88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2:Q102"/>
    <mergeCell ref="D103:H103"/>
    <mergeCell ref="N103:Q103"/>
    <mergeCell ref="D104:H104"/>
    <mergeCell ref="N104:Q104"/>
    <mergeCell ref="D105:H105"/>
    <mergeCell ref="N105:Q105"/>
    <mergeCell ref="D106:H106"/>
    <mergeCell ref="N106:Q106"/>
    <mergeCell ref="D107:H107"/>
    <mergeCell ref="N107:Q107"/>
    <mergeCell ref="N108:Q108"/>
    <mergeCell ref="L110:Q110"/>
    <mergeCell ref="C116:Q116"/>
    <mergeCell ref="F118:P118"/>
    <mergeCell ref="F120:P120"/>
    <mergeCell ref="F119:P119"/>
    <mergeCell ref="F121:P121"/>
    <mergeCell ref="M123:P123"/>
    <mergeCell ref="M125:Q125"/>
    <mergeCell ref="M126:Q126"/>
    <mergeCell ref="F128:I128"/>
    <mergeCell ref="L128:M128"/>
    <mergeCell ref="N128:Q128"/>
    <mergeCell ref="F132:I132"/>
    <mergeCell ref="L132:M132"/>
    <mergeCell ref="N132:Q132"/>
    <mergeCell ref="F133:I133"/>
    <mergeCell ref="F134:I134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8:I138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43:I143"/>
    <mergeCell ref="F144:I144"/>
    <mergeCell ref="F145:I145"/>
    <mergeCell ref="L145:M145"/>
    <mergeCell ref="N145:Q145"/>
    <mergeCell ref="F146:I146"/>
    <mergeCell ref="F147:I147"/>
    <mergeCell ref="L147:M147"/>
    <mergeCell ref="N147:Q147"/>
    <mergeCell ref="F149:I149"/>
    <mergeCell ref="L149:M149"/>
    <mergeCell ref="N149:Q149"/>
    <mergeCell ref="F150:I150"/>
    <mergeCell ref="F152:I152"/>
    <mergeCell ref="L152:M152"/>
    <mergeCell ref="N152:Q152"/>
    <mergeCell ref="F153:I153"/>
    <mergeCell ref="F155:I155"/>
    <mergeCell ref="L155:M155"/>
    <mergeCell ref="N155:Q155"/>
    <mergeCell ref="F156:I156"/>
    <mergeCell ref="F158:I158"/>
    <mergeCell ref="L158:M158"/>
    <mergeCell ref="N158:Q158"/>
    <mergeCell ref="F159:I159"/>
    <mergeCell ref="F160:I160"/>
    <mergeCell ref="F161:I161"/>
    <mergeCell ref="L161:M161"/>
    <mergeCell ref="N161:Q161"/>
    <mergeCell ref="F162:I162"/>
    <mergeCell ref="L162:M162"/>
    <mergeCell ref="N162:Q162"/>
    <mergeCell ref="F163:I163"/>
    <mergeCell ref="F164:I164"/>
    <mergeCell ref="F165:I165"/>
    <mergeCell ref="F166:I166"/>
    <mergeCell ref="L166:M166"/>
    <mergeCell ref="N166:Q166"/>
    <mergeCell ref="F167:I167"/>
    <mergeCell ref="F168:I168"/>
    <mergeCell ref="F169:I169"/>
    <mergeCell ref="F170:I170"/>
    <mergeCell ref="L170:M170"/>
    <mergeCell ref="N170:Q170"/>
    <mergeCell ref="F171:I171"/>
    <mergeCell ref="F172:I172"/>
    <mergeCell ref="F173:I173"/>
    <mergeCell ref="F174:I174"/>
    <mergeCell ref="L174:M174"/>
    <mergeCell ref="N174:Q174"/>
    <mergeCell ref="F175:I175"/>
    <mergeCell ref="F176:I176"/>
    <mergeCell ref="F177:I177"/>
    <mergeCell ref="F178:I178"/>
    <mergeCell ref="L178:M178"/>
    <mergeCell ref="N178:Q178"/>
    <mergeCell ref="F179:I179"/>
    <mergeCell ref="F180:I180"/>
    <mergeCell ref="F181:I181"/>
    <mergeCell ref="F182:I182"/>
    <mergeCell ref="L182:M182"/>
    <mergeCell ref="N182:Q182"/>
    <mergeCell ref="F184:I184"/>
    <mergeCell ref="L184:M184"/>
    <mergeCell ref="N184:Q184"/>
    <mergeCell ref="F187:I187"/>
    <mergeCell ref="L187:M187"/>
    <mergeCell ref="N187:Q187"/>
    <mergeCell ref="F188:I188"/>
    <mergeCell ref="F189:I189"/>
    <mergeCell ref="F190:I190"/>
    <mergeCell ref="L190:M190"/>
    <mergeCell ref="N190:Q190"/>
    <mergeCell ref="F192:I192"/>
    <mergeCell ref="L192:M192"/>
    <mergeCell ref="N192:Q192"/>
    <mergeCell ref="F193:I193"/>
    <mergeCell ref="L193:M193"/>
    <mergeCell ref="N193:Q193"/>
    <mergeCell ref="F194:I194"/>
    <mergeCell ref="L194:M194"/>
    <mergeCell ref="N194:Q194"/>
    <mergeCell ref="F195:I195"/>
    <mergeCell ref="L195:M195"/>
    <mergeCell ref="N195:Q195"/>
    <mergeCell ref="F196:I196"/>
    <mergeCell ref="L196:M196"/>
    <mergeCell ref="N196:Q196"/>
    <mergeCell ref="N129:Q129"/>
    <mergeCell ref="N130:Q130"/>
    <mergeCell ref="N131:Q131"/>
    <mergeCell ref="N148:Q148"/>
    <mergeCell ref="N151:Q151"/>
    <mergeCell ref="N154:Q154"/>
    <mergeCell ref="N157:Q157"/>
    <mergeCell ref="N183:Q183"/>
    <mergeCell ref="N185:Q185"/>
    <mergeCell ref="N186:Q186"/>
    <mergeCell ref="N191:Q191"/>
    <mergeCell ref="H1:K1"/>
    <mergeCell ref="S2:AC2"/>
  </mergeCells>
  <dataValidations count="2">
    <dataValidation type="list" allowBlank="1" showInputMessage="1" showErrorMessage="1" error="Povoleny jsou hodnoty K, M." sqref="D192:D197">
      <formula1>"K, M"</formula1>
    </dataValidation>
    <dataValidation type="list" allowBlank="1" showInputMessage="1" showErrorMessage="1" error="Povoleny jsou hodnoty základní, snížená, zákl. přenesená, sníž. přenesená, nulová." sqref="U192:U197">
      <formula1>"základní, snížená, zákl. přenesená, sníž. přenesená, nulová"</formula1>
    </dataValidation>
  </dataValidations>
  <hyperlinks>
    <hyperlink ref="F1:G1" location="C2" display="1) Krycí list rozpočtu"/>
    <hyperlink ref="H1:K1" location="C88" display="2) Rekapitulace rozpočtu"/>
    <hyperlink ref="L1" location="C128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38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8" customHeight="1">
      <c r="A1" s="165"/>
      <c r="B1" s="16"/>
      <c r="C1" s="16"/>
      <c r="D1" s="17" t="s">
        <v>1</v>
      </c>
      <c r="E1" s="16"/>
      <c r="F1" s="18" t="s">
        <v>128</v>
      </c>
      <c r="G1" s="18"/>
      <c r="H1" s="166" t="s">
        <v>129</v>
      </c>
      <c r="I1" s="166"/>
      <c r="J1" s="166"/>
      <c r="K1" s="166"/>
      <c r="L1" s="18" t="s">
        <v>130</v>
      </c>
      <c r="M1" s="16"/>
      <c r="N1" s="16"/>
      <c r="O1" s="17" t="s">
        <v>131</v>
      </c>
      <c r="P1" s="16"/>
      <c r="Q1" s="16"/>
      <c r="R1" s="16"/>
      <c r="S1" s="18" t="s">
        <v>132</v>
      </c>
      <c r="T1" s="18"/>
      <c r="U1" s="165"/>
      <c r="V1" s="165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</row>
    <row r="2" spans="3:46" ht="36.95" customHeight="1">
      <c r="C2" s="22" t="s">
        <v>7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S2" s="24" t="s">
        <v>8</v>
      </c>
      <c r="AT2" s="25" t="s">
        <v>118</v>
      </c>
    </row>
    <row r="3" spans="2:46" ht="6.95" customHeight="1">
      <c r="B3" s="26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8"/>
      <c r="AT3" s="25" t="s">
        <v>95</v>
      </c>
    </row>
    <row r="4" spans="2:46" ht="36.95" customHeight="1">
      <c r="B4" s="29"/>
      <c r="C4" s="30" t="s">
        <v>133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2"/>
      <c r="T4" s="23" t="s">
        <v>13</v>
      </c>
      <c r="AT4" s="25" t="s">
        <v>6</v>
      </c>
    </row>
    <row r="5" spans="2:18" ht="6.95" customHeight="1">
      <c r="B5" s="29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2"/>
    </row>
    <row r="6" spans="2:18" ht="25.4" customHeight="1">
      <c r="B6" s="29"/>
      <c r="C6" s="34"/>
      <c r="D6" s="41" t="s">
        <v>19</v>
      </c>
      <c r="E6" s="34"/>
      <c r="F6" s="167" t="str">
        <f>'Rekapitulace stavby'!K6</f>
        <v>Objekt kaple na pohřebišti v Krásném Březně p.p.č.897/2</v>
      </c>
      <c r="G6" s="41"/>
      <c r="H6" s="41"/>
      <c r="I6" s="41"/>
      <c r="J6" s="41"/>
      <c r="K6" s="41"/>
      <c r="L6" s="41"/>
      <c r="M6" s="41"/>
      <c r="N6" s="41"/>
      <c r="O6" s="41"/>
      <c r="P6" s="41"/>
      <c r="Q6" s="34"/>
      <c r="R6" s="32"/>
    </row>
    <row r="7" spans="2:18" ht="25.4" customHeight="1">
      <c r="B7" s="29"/>
      <c r="C7" s="34"/>
      <c r="D7" s="41" t="s">
        <v>134</v>
      </c>
      <c r="E7" s="34"/>
      <c r="F7" s="167" t="s">
        <v>135</v>
      </c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2"/>
    </row>
    <row r="8" spans="2:18" ht="25.4" customHeight="1">
      <c r="B8" s="29"/>
      <c r="C8" s="34"/>
      <c r="D8" s="41" t="s">
        <v>136</v>
      </c>
      <c r="E8" s="34"/>
      <c r="F8" s="167" t="s">
        <v>682</v>
      </c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2"/>
    </row>
    <row r="9" spans="2:18" s="1" customFormat="1" ht="32.85" customHeight="1">
      <c r="B9" s="49"/>
      <c r="C9" s="50"/>
      <c r="D9" s="38" t="s">
        <v>683</v>
      </c>
      <c r="E9" s="50"/>
      <c r="F9" s="39" t="s">
        <v>1538</v>
      </c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</row>
    <row r="10" spans="2:18" s="1" customFormat="1" ht="14.4" customHeight="1">
      <c r="B10" s="49"/>
      <c r="C10" s="50"/>
      <c r="D10" s="41" t="s">
        <v>22</v>
      </c>
      <c r="E10" s="50"/>
      <c r="F10" s="36" t="s">
        <v>23</v>
      </c>
      <c r="G10" s="50"/>
      <c r="H10" s="50"/>
      <c r="I10" s="50"/>
      <c r="J10" s="50"/>
      <c r="K10" s="50"/>
      <c r="L10" s="50"/>
      <c r="M10" s="41" t="s">
        <v>24</v>
      </c>
      <c r="N10" s="50"/>
      <c r="O10" s="36" t="s">
        <v>23</v>
      </c>
      <c r="P10" s="50"/>
      <c r="Q10" s="50"/>
      <c r="R10" s="51"/>
    </row>
    <row r="11" spans="2:18" s="1" customFormat="1" ht="14.4" customHeight="1">
      <c r="B11" s="49"/>
      <c r="C11" s="50"/>
      <c r="D11" s="41" t="s">
        <v>26</v>
      </c>
      <c r="E11" s="50"/>
      <c r="F11" s="36" t="s">
        <v>27</v>
      </c>
      <c r="G11" s="50"/>
      <c r="H11" s="50"/>
      <c r="I11" s="50"/>
      <c r="J11" s="50"/>
      <c r="K11" s="50"/>
      <c r="L11" s="50"/>
      <c r="M11" s="41" t="s">
        <v>28</v>
      </c>
      <c r="N11" s="50"/>
      <c r="O11" s="168" t="str">
        <f>'Rekapitulace stavby'!AN8</f>
        <v>14. 11. 2017</v>
      </c>
      <c r="P11" s="93"/>
      <c r="Q11" s="50"/>
      <c r="R11" s="51"/>
    </row>
    <row r="12" spans="2:18" s="1" customFormat="1" ht="10.8" customHeight="1">
      <c r="B12" s="49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1"/>
    </row>
    <row r="13" spans="2:18" s="1" customFormat="1" ht="14.4" customHeight="1">
      <c r="B13" s="49"/>
      <c r="C13" s="50"/>
      <c r="D13" s="41" t="s">
        <v>32</v>
      </c>
      <c r="E13" s="50"/>
      <c r="F13" s="50"/>
      <c r="G13" s="50"/>
      <c r="H13" s="50"/>
      <c r="I13" s="50"/>
      <c r="J13" s="50"/>
      <c r="K13" s="50"/>
      <c r="L13" s="50"/>
      <c r="M13" s="41" t="s">
        <v>33</v>
      </c>
      <c r="N13" s="50"/>
      <c r="O13" s="36" t="str">
        <f>IF('Rekapitulace stavby'!AN10="","",'Rekapitulace stavby'!AN10)</f>
        <v/>
      </c>
      <c r="P13" s="36"/>
      <c r="Q13" s="50"/>
      <c r="R13" s="51"/>
    </row>
    <row r="14" spans="2:18" s="1" customFormat="1" ht="18" customHeight="1">
      <c r="B14" s="49"/>
      <c r="C14" s="50"/>
      <c r="D14" s="50"/>
      <c r="E14" s="36" t="str">
        <f>IF('Rekapitulace stavby'!E11="","",'Rekapitulace stavby'!E11)</f>
        <v xml:space="preserve"> </v>
      </c>
      <c r="F14" s="50"/>
      <c r="G14" s="50"/>
      <c r="H14" s="50"/>
      <c r="I14" s="50"/>
      <c r="J14" s="50"/>
      <c r="K14" s="50"/>
      <c r="L14" s="50"/>
      <c r="M14" s="41" t="s">
        <v>35</v>
      </c>
      <c r="N14" s="50"/>
      <c r="O14" s="36" t="str">
        <f>IF('Rekapitulace stavby'!AN11="","",'Rekapitulace stavby'!AN11)</f>
        <v/>
      </c>
      <c r="P14" s="36"/>
      <c r="Q14" s="50"/>
      <c r="R14" s="51"/>
    </row>
    <row r="15" spans="2:18" s="1" customFormat="1" ht="6.95" customHeight="1">
      <c r="B15" s="49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1"/>
    </row>
    <row r="16" spans="2:18" s="1" customFormat="1" ht="14.4" customHeight="1">
      <c r="B16" s="49"/>
      <c r="C16" s="50"/>
      <c r="D16" s="41" t="s">
        <v>36</v>
      </c>
      <c r="E16" s="50"/>
      <c r="F16" s="50"/>
      <c r="G16" s="50"/>
      <c r="H16" s="50"/>
      <c r="I16" s="50"/>
      <c r="J16" s="50"/>
      <c r="K16" s="50"/>
      <c r="L16" s="50"/>
      <c r="M16" s="41" t="s">
        <v>33</v>
      </c>
      <c r="N16" s="50"/>
      <c r="O16" s="42" t="str">
        <f>IF('Rekapitulace stavby'!AN13="","",'Rekapitulace stavby'!AN13)</f>
        <v>Vyplň údaj</v>
      </c>
      <c r="P16" s="36"/>
      <c r="Q16" s="50"/>
      <c r="R16" s="51"/>
    </row>
    <row r="17" spans="2:18" s="1" customFormat="1" ht="18" customHeight="1">
      <c r="B17" s="49"/>
      <c r="C17" s="50"/>
      <c r="D17" s="50"/>
      <c r="E17" s="42" t="str">
        <f>IF('Rekapitulace stavby'!E14="","",'Rekapitulace stavby'!E14)</f>
        <v>Vyplň údaj</v>
      </c>
      <c r="F17" s="169"/>
      <c r="G17" s="169"/>
      <c r="H17" s="169"/>
      <c r="I17" s="169"/>
      <c r="J17" s="169"/>
      <c r="K17" s="169"/>
      <c r="L17" s="169"/>
      <c r="M17" s="41" t="s">
        <v>35</v>
      </c>
      <c r="N17" s="50"/>
      <c r="O17" s="42" t="str">
        <f>IF('Rekapitulace stavby'!AN14="","",'Rekapitulace stavby'!AN14)</f>
        <v>Vyplň údaj</v>
      </c>
      <c r="P17" s="36"/>
      <c r="Q17" s="50"/>
      <c r="R17" s="51"/>
    </row>
    <row r="18" spans="2:18" s="1" customFormat="1" ht="6.95" customHeight="1">
      <c r="B18" s="49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1"/>
    </row>
    <row r="19" spans="2:18" s="1" customFormat="1" ht="14.4" customHeight="1">
      <c r="B19" s="49"/>
      <c r="C19" s="50"/>
      <c r="D19" s="41" t="s">
        <v>38</v>
      </c>
      <c r="E19" s="50"/>
      <c r="F19" s="50"/>
      <c r="G19" s="50"/>
      <c r="H19" s="50"/>
      <c r="I19" s="50"/>
      <c r="J19" s="50"/>
      <c r="K19" s="50"/>
      <c r="L19" s="50"/>
      <c r="M19" s="41" t="s">
        <v>33</v>
      </c>
      <c r="N19" s="50"/>
      <c r="O19" s="36" t="s">
        <v>23</v>
      </c>
      <c r="P19" s="36"/>
      <c r="Q19" s="50"/>
      <c r="R19" s="51"/>
    </row>
    <row r="20" spans="2:18" s="1" customFormat="1" ht="18" customHeight="1">
      <c r="B20" s="49"/>
      <c r="C20" s="50"/>
      <c r="D20" s="50"/>
      <c r="E20" s="36" t="s">
        <v>138</v>
      </c>
      <c r="F20" s="50"/>
      <c r="G20" s="50"/>
      <c r="H20" s="50"/>
      <c r="I20" s="50"/>
      <c r="J20" s="50"/>
      <c r="K20" s="50"/>
      <c r="L20" s="50"/>
      <c r="M20" s="41" t="s">
        <v>35</v>
      </c>
      <c r="N20" s="50"/>
      <c r="O20" s="36" t="s">
        <v>23</v>
      </c>
      <c r="P20" s="36"/>
      <c r="Q20" s="50"/>
      <c r="R20" s="51"/>
    </row>
    <row r="21" spans="2:18" s="1" customFormat="1" ht="6.95" customHeight="1">
      <c r="B21" s="49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1"/>
    </row>
    <row r="22" spans="2:18" s="1" customFormat="1" ht="14.4" customHeight="1">
      <c r="B22" s="49"/>
      <c r="C22" s="50"/>
      <c r="D22" s="41" t="s">
        <v>42</v>
      </c>
      <c r="E22" s="50"/>
      <c r="F22" s="50"/>
      <c r="G22" s="50"/>
      <c r="H22" s="50"/>
      <c r="I22" s="50"/>
      <c r="J22" s="50"/>
      <c r="K22" s="50"/>
      <c r="L22" s="50"/>
      <c r="M22" s="41" t="s">
        <v>33</v>
      </c>
      <c r="N22" s="50"/>
      <c r="O22" s="36" t="s">
        <v>39</v>
      </c>
      <c r="P22" s="36"/>
      <c r="Q22" s="50"/>
      <c r="R22" s="51"/>
    </row>
    <row r="23" spans="2:18" s="1" customFormat="1" ht="18" customHeight="1">
      <c r="B23" s="49"/>
      <c r="C23" s="50"/>
      <c r="D23" s="50"/>
      <c r="E23" s="36" t="s">
        <v>139</v>
      </c>
      <c r="F23" s="50"/>
      <c r="G23" s="50"/>
      <c r="H23" s="50"/>
      <c r="I23" s="50"/>
      <c r="J23" s="50"/>
      <c r="K23" s="50"/>
      <c r="L23" s="50"/>
      <c r="M23" s="41" t="s">
        <v>35</v>
      </c>
      <c r="N23" s="50"/>
      <c r="O23" s="36" t="s">
        <v>140</v>
      </c>
      <c r="P23" s="36"/>
      <c r="Q23" s="50"/>
      <c r="R23" s="51"/>
    </row>
    <row r="24" spans="2:18" s="1" customFormat="1" ht="6.95" customHeight="1">
      <c r="B24" s="49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1"/>
    </row>
    <row r="25" spans="2:18" s="1" customFormat="1" ht="14.4" customHeight="1">
      <c r="B25" s="49"/>
      <c r="C25" s="50"/>
      <c r="D25" s="41" t="s">
        <v>44</v>
      </c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</row>
    <row r="26" spans="2:18" s="1" customFormat="1" ht="16.5" customHeight="1">
      <c r="B26" s="49"/>
      <c r="C26" s="50"/>
      <c r="D26" s="50"/>
      <c r="E26" s="45" t="s">
        <v>23</v>
      </c>
      <c r="F26" s="45"/>
      <c r="G26" s="45"/>
      <c r="H26" s="45"/>
      <c r="I26" s="45"/>
      <c r="J26" s="45"/>
      <c r="K26" s="45"/>
      <c r="L26" s="45"/>
      <c r="M26" s="50"/>
      <c r="N26" s="50"/>
      <c r="O26" s="50"/>
      <c r="P26" s="50"/>
      <c r="Q26" s="50"/>
      <c r="R26" s="51"/>
    </row>
    <row r="27" spans="2:18" s="1" customFormat="1" ht="6.95" customHeight="1">
      <c r="B27" s="49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1"/>
    </row>
    <row r="28" spans="2:18" s="1" customFormat="1" ht="6.95" customHeight="1">
      <c r="B28" s="49"/>
      <c r="C28" s="5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50"/>
      <c r="R28" s="51"/>
    </row>
    <row r="29" spans="2:18" s="1" customFormat="1" ht="14.4" customHeight="1">
      <c r="B29" s="49"/>
      <c r="C29" s="50"/>
      <c r="D29" s="170" t="s">
        <v>141</v>
      </c>
      <c r="E29" s="50"/>
      <c r="F29" s="50"/>
      <c r="G29" s="50"/>
      <c r="H29" s="50"/>
      <c r="I29" s="50"/>
      <c r="J29" s="50"/>
      <c r="K29" s="50"/>
      <c r="L29" s="50"/>
      <c r="M29" s="48">
        <f>N90</f>
        <v>0</v>
      </c>
      <c r="N29" s="48"/>
      <c r="O29" s="48"/>
      <c r="P29" s="48"/>
      <c r="Q29" s="50"/>
      <c r="R29" s="51"/>
    </row>
    <row r="30" spans="2:18" s="1" customFormat="1" ht="14.4" customHeight="1">
      <c r="B30" s="49"/>
      <c r="C30" s="50"/>
      <c r="D30" s="47" t="s">
        <v>122</v>
      </c>
      <c r="E30" s="50"/>
      <c r="F30" s="50"/>
      <c r="G30" s="50"/>
      <c r="H30" s="50"/>
      <c r="I30" s="50"/>
      <c r="J30" s="50"/>
      <c r="K30" s="50"/>
      <c r="L30" s="50"/>
      <c r="M30" s="48">
        <f>N96</f>
        <v>0</v>
      </c>
      <c r="N30" s="48"/>
      <c r="O30" s="48"/>
      <c r="P30" s="48"/>
      <c r="Q30" s="50"/>
      <c r="R30" s="51"/>
    </row>
    <row r="31" spans="2:18" s="1" customFormat="1" ht="6.95" customHeight="1">
      <c r="B31" s="49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1"/>
    </row>
    <row r="32" spans="2:18" s="1" customFormat="1" ht="25.4" customHeight="1">
      <c r="B32" s="49"/>
      <c r="C32" s="50"/>
      <c r="D32" s="171" t="s">
        <v>48</v>
      </c>
      <c r="E32" s="50"/>
      <c r="F32" s="50"/>
      <c r="G32" s="50"/>
      <c r="H32" s="50"/>
      <c r="I32" s="50"/>
      <c r="J32" s="50"/>
      <c r="K32" s="50"/>
      <c r="L32" s="50"/>
      <c r="M32" s="172">
        <f>ROUND(M29+M30,2)</f>
        <v>0</v>
      </c>
      <c r="N32" s="50"/>
      <c r="O32" s="50"/>
      <c r="P32" s="50"/>
      <c r="Q32" s="50"/>
      <c r="R32" s="51"/>
    </row>
    <row r="33" spans="2:18" s="1" customFormat="1" ht="6.95" customHeight="1">
      <c r="B33" s="49"/>
      <c r="C33" s="5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50"/>
      <c r="R33" s="51"/>
    </row>
    <row r="34" spans="2:18" s="1" customFormat="1" ht="14.4" customHeight="1">
      <c r="B34" s="49"/>
      <c r="C34" s="50"/>
      <c r="D34" s="57" t="s">
        <v>49</v>
      </c>
      <c r="E34" s="57" t="s">
        <v>50</v>
      </c>
      <c r="F34" s="58">
        <v>0.21</v>
      </c>
      <c r="G34" s="173" t="s">
        <v>51</v>
      </c>
      <c r="H34" s="174">
        <f>ROUND((((SUM(BE96:BE103)+SUM(BE123:BE131))+SUM(BE133:BE137))),2)</f>
        <v>0</v>
      </c>
      <c r="I34" s="50"/>
      <c r="J34" s="50"/>
      <c r="K34" s="50"/>
      <c r="L34" s="50"/>
      <c r="M34" s="174">
        <f>ROUND(((ROUND((SUM(BE96:BE103)+SUM(BE123:BE131)),2)*F34)+SUM(BE133:BE137)*F34),2)</f>
        <v>0</v>
      </c>
      <c r="N34" s="50"/>
      <c r="O34" s="50"/>
      <c r="P34" s="50"/>
      <c r="Q34" s="50"/>
      <c r="R34" s="51"/>
    </row>
    <row r="35" spans="2:18" s="1" customFormat="1" ht="14.4" customHeight="1">
      <c r="B35" s="49"/>
      <c r="C35" s="50"/>
      <c r="D35" s="50"/>
      <c r="E35" s="57" t="s">
        <v>52</v>
      </c>
      <c r="F35" s="58">
        <v>0.15</v>
      </c>
      <c r="G35" s="173" t="s">
        <v>51</v>
      </c>
      <c r="H35" s="174">
        <f>ROUND((((SUM(BF96:BF103)+SUM(BF123:BF131))+SUM(BF133:BF137))),2)</f>
        <v>0</v>
      </c>
      <c r="I35" s="50"/>
      <c r="J35" s="50"/>
      <c r="K35" s="50"/>
      <c r="L35" s="50"/>
      <c r="M35" s="174">
        <f>ROUND(((ROUND((SUM(BF96:BF103)+SUM(BF123:BF131)),2)*F35)+SUM(BF133:BF137)*F35),2)</f>
        <v>0</v>
      </c>
      <c r="N35" s="50"/>
      <c r="O35" s="50"/>
      <c r="P35" s="50"/>
      <c r="Q35" s="50"/>
      <c r="R35" s="51"/>
    </row>
    <row r="36" spans="2:18" s="1" customFormat="1" ht="14.4" customHeight="1" hidden="1">
      <c r="B36" s="49"/>
      <c r="C36" s="50"/>
      <c r="D36" s="50"/>
      <c r="E36" s="57" t="s">
        <v>53</v>
      </c>
      <c r="F36" s="58">
        <v>0.21</v>
      </c>
      <c r="G36" s="173" t="s">
        <v>51</v>
      </c>
      <c r="H36" s="174">
        <f>ROUND((((SUM(BG96:BG103)+SUM(BG123:BG131))+SUM(BG133:BG137))),2)</f>
        <v>0</v>
      </c>
      <c r="I36" s="50"/>
      <c r="J36" s="50"/>
      <c r="K36" s="50"/>
      <c r="L36" s="50"/>
      <c r="M36" s="174">
        <v>0</v>
      </c>
      <c r="N36" s="50"/>
      <c r="O36" s="50"/>
      <c r="P36" s="50"/>
      <c r="Q36" s="50"/>
      <c r="R36" s="51"/>
    </row>
    <row r="37" spans="2:18" s="1" customFormat="1" ht="14.4" customHeight="1" hidden="1">
      <c r="B37" s="49"/>
      <c r="C37" s="50"/>
      <c r="D37" s="50"/>
      <c r="E37" s="57" t="s">
        <v>54</v>
      </c>
      <c r="F37" s="58">
        <v>0.15</v>
      </c>
      <c r="G37" s="173" t="s">
        <v>51</v>
      </c>
      <c r="H37" s="174">
        <f>ROUND((((SUM(BH96:BH103)+SUM(BH123:BH131))+SUM(BH133:BH137))),2)</f>
        <v>0</v>
      </c>
      <c r="I37" s="50"/>
      <c r="J37" s="50"/>
      <c r="K37" s="50"/>
      <c r="L37" s="50"/>
      <c r="M37" s="174">
        <v>0</v>
      </c>
      <c r="N37" s="50"/>
      <c r="O37" s="50"/>
      <c r="P37" s="50"/>
      <c r="Q37" s="50"/>
      <c r="R37" s="51"/>
    </row>
    <row r="38" spans="2:18" s="1" customFormat="1" ht="14.4" customHeight="1" hidden="1">
      <c r="B38" s="49"/>
      <c r="C38" s="50"/>
      <c r="D38" s="50"/>
      <c r="E38" s="57" t="s">
        <v>55</v>
      </c>
      <c r="F38" s="58">
        <v>0</v>
      </c>
      <c r="G38" s="173" t="s">
        <v>51</v>
      </c>
      <c r="H38" s="174">
        <f>ROUND((((SUM(BI96:BI103)+SUM(BI123:BI131))+SUM(BI133:BI137))),2)</f>
        <v>0</v>
      </c>
      <c r="I38" s="50"/>
      <c r="J38" s="50"/>
      <c r="K38" s="50"/>
      <c r="L38" s="50"/>
      <c r="M38" s="174">
        <v>0</v>
      </c>
      <c r="N38" s="50"/>
      <c r="O38" s="50"/>
      <c r="P38" s="50"/>
      <c r="Q38" s="50"/>
      <c r="R38" s="51"/>
    </row>
    <row r="39" spans="2:18" s="1" customFormat="1" ht="6.95" customHeight="1">
      <c r="B39" s="49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1"/>
    </row>
    <row r="40" spans="2:18" s="1" customFormat="1" ht="25.4" customHeight="1">
      <c r="B40" s="49"/>
      <c r="C40" s="163"/>
      <c r="D40" s="175" t="s">
        <v>56</v>
      </c>
      <c r="E40" s="106"/>
      <c r="F40" s="106"/>
      <c r="G40" s="176" t="s">
        <v>57</v>
      </c>
      <c r="H40" s="177" t="s">
        <v>58</v>
      </c>
      <c r="I40" s="106"/>
      <c r="J40" s="106"/>
      <c r="K40" s="106"/>
      <c r="L40" s="178">
        <f>SUM(M32:M38)</f>
        <v>0</v>
      </c>
      <c r="M40" s="178"/>
      <c r="N40" s="178"/>
      <c r="O40" s="178"/>
      <c r="P40" s="179"/>
      <c r="Q40" s="163"/>
      <c r="R40" s="51"/>
    </row>
    <row r="41" spans="2:18" s="1" customFormat="1" ht="14.4" customHeight="1">
      <c r="B41" s="49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</row>
    <row r="42" spans="2:18" s="1" customFormat="1" ht="14.4" customHeight="1">
      <c r="B42" s="49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1"/>
    </row>
    <row r="43" spans="2:18" ht="13.5">
      <c r="B43" s="29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2"/>
    </row>
    <row r="44" spans="2:18" ht="13.5">
      <c r="B44" s="29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2"/>
    </row>
    <row r="45" spans="2:18" ht="13.5">
      <c r="B45" s="29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2"/>
    </row>
    <row r="46" spans="2:18" ht="13.5">
      <c r="B46" s="29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2"/>
    </row>
    <row r="47" spans="2:18" ht="13.5">
      <c r="B47" s="29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2"/>
    </row>
    <row r="48" spans="2:18" ht="13.5">
      <c r="B48" s="29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2"/>
    </row>
    <row r="49" spans="2:18" ht="13.5">
      <c r="B49" s="29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2"/>
    </row>
    <row r="50" spans="2:18" s="1" customFormat="1" ht="13.5">
      <c r="B50" s="49"/>
      <c r="C50" s="50"/>
      <c r="D50" s="69" t="s">
        <v>59</v>
      </c>
      <c r="E50" s="70"/>
      <c r="F50" s="70"/>
      <c r="G50" s="70"/>
      <c r="H50" s="71"/>
      <c r="I50" s="50"/>
      <c r="J50" s="69" t="s">
        <v>60</v>
      </c>
      <c r="K50" s="70"/>
      <c r="L50" s="70"/>
      <c r="M50" s="70"/>
      <c r="N50" s="70"/>
      <c r="O50" s="70"/>
      <c r="P50" s="71"/>
      <c r="Q50" s="50"/>
      <c r="R50" s="51"/>
    </row>
    <row r="51" spans="2:18" ht="13.5">
      <c r="B51" s="29"/>
      <c r="C51" s="34"/>
      <c r="D51" s="72"/>
      <c r="E51" s="34"/>
      <c r="F51" s="34"/>
      <c r="G51" s="34"/>
      <c r="H51" s="73"/>
      <c r="I51" s="34"/>
      <c r="J51" s="72"/>
      <c r="K51" s="34"/>
      <c r="L51" s="34"/>
      <c r="M51" s="34"/>
      <c r="N51" s="34"/>
      <c r="O51" s="34"/>
      <c r="P51" s="73"/>
      <c r="Q51" s="34"/>
      <c r="R51" s="32"/>
    </row>
    <row r="52" spans="2:18" ht="13.5">
      <c r="B52" s="29"/>
      <c r="C52" s="34"/>
      <c r="D52" s="72"/>
      <c r="E52" s="34"/>
      <c r="F52" s="34"/>
      <c r="G52" s="34"/>
      <c r="H52" s="73"/>
      <c r="I52" s="34"/>
      <c r="J52" s="72"/>
      <c r="K52" s="34"/>
      <c r="L52" s="34"/>
      <c r="M52" s="34"/>
      <c r="N52" s="34"/>
      <c r="O52" s="34"/>
      <c r="P52" s="73"/>
      <c r="Q52" s="34"/>
      <c r="R52" s="32"/>
    </row>
    <row r="53" spans="2:18" ht="13.5">
      <c r="B53" s="29"/>
      <c r="C53" s="34"/>
      <c r="D53" s="72"/>
      <c r="E53" s="34"/>
      <c r="F53" s="34"/>
      <c r="G53" s="34"/>
      <c r="H53" s="73"/>
      <c r="I53" s="34"/>
      <c r="J53" s="72"/>
      <c r="K53" s="34"/>
      <c r="L53" s="34"/>
      <c r="M53" s="34"/>
      <c r="N53" s="34"/>
      <c r="O53" s="34"/>
      <c r="P53" s="73"/>
      <c r="Q53" s="34"/>
      <c r="R53" s="32"/>
    </row>
    <row r="54" spans="2:18" ht="13.5">
      <c r="B54" s="29"/>
      <c r="C54" s="34"/>
      <c r="D54" s="72"/>
      <c r="E54" s="34"/>
      <c r="F54" s="34"/>
      <c r="G54" s="34"/>
      <c r="H54" s="73"/>
      <c r="I54" s="34"/>
      <c r="J54" s="72"/>
      <c r="K54" s="34"/>
      <c r="L54" s="34"/>
      <c r="M54" s="34"/>
      <c r="N54" s="34"/>
      <c r="O54" s="34"/>
      <c r="P54" s="73"/>
      <c r="Q54" s="34"/>
      <c r="R54" s="32"/>
    </row>
    <row r="55" spans="2:18" ht="13.5">
      <c r="B55" s="29"/>
      <c r="C55" s="34"/>
      <c r="D55" s="72"/>
      <c r="E55" s="34"/>
      <c r="F55" s="34"/>
      <c r="G55" s="34"/>
      <c r="H55" s="73"/>
      <c r="I55" s="34"/>
      <c r="J55" s="72"/>
      <c r="K55" s="34"/>
      <c r="L55" s="34"/>
      <c r="M55" s="34"/>
      <c r="N55" s="34"/>
      <c r="O55" s="34"/>
      <c r="P55" s="73"/>
      <c r="Q55" s="34"/>
      <c r="R55" s="32"/>
    </row>
    <row r="56" spans="2:18" ht="13.5">
      <c r="B56" s="29"/>
      <c r="C56" s="34"/>
      <c r="D56" s="72"/>
      <c r="E56" s="34"/>
      <c r="F56" s="34"/>
      <c r="G56" s="34"/>
      <c r="H56" s="73"/>
      <c r="I56" s="34"/>
      <c r="J56" s="72"/>
      <c r="K56" s="34"/>
      <c r="L56" s="34"/>
      <c r="M56" s="34"/>
      <c r="N56" s="34"/>
      <c r="O56" s="34"/>
      <c r="P56" s="73"/>
      <c r="Q56" s="34"/>
      <c r="R56" s="32"/>
    </row>
    <row r="57" spans="2:18" ht="13.5">
      <c r="B57" s="29"/>
      <c r="C57" s="34"/>
      <c r="D57" s="72"/>
      <c r="E57" s="34"/>
      <c r="F57" s="34"/>
      <c r="G57" s="34"/>
      <c r="H57" s="73"/>
      <c r="I57" s="34"/>
      <c r="J57" s="72"/>
      <c r="K57" s="34"/>
      <c r="L57" s="34"/>
      <c r="M57" s="34"/>
      <c r="N57" s="34"/>
      <c r="O57" s="34"/>
      <c r="P57" s="73"/>
      <c r="Q57" s="34"/>
      <c r="R57" s="32"/>
    </row>
    <row r="58" spans="2:18" ht="13.5">
      <c r="B58" s="29"/>
      <c r="C58" s="34"/>
      <c r="D58" s="72"/>
      <c r="E58" s="34"/>
      <c r="F58" s="34"/>
      <c r="G58" s="34"/>
      <c r="H58" s="73"/>
      <c r="I58" s="34"/>
      <c r="J58" s="72"/>
      <c r="K58" s="34"/>
      <c r="L58" s="34"/>
      <c r="M58" s="34"/>
      <c r="N58" s="34"/>
      <c r="O58" s="34"/>
      <c r="P58" s="73"/>
      <c r="Q58" s="34"/>
      <c r="R58" s="32"/>
    </row>
    <row r="59" spans="2:18" s="1" customFormat="1" ht="13.5">
      <c r="B59" s="49"/>
      <c r="C59" s="50"/>
      <c r="D59" s="74" t="s">
        <v>61</v>
      </c>
      <c r="E59" s="75"/>
      <c r="F59" s="75"/>
      <c r="G59" s="76" t="s">
        <v>62</v>
      </c>
      <c r="H59" s="77"/>
      <c r="I59" s="50"/>
      <c r="J59" s="74" t="s">
        <v>61</v>
      </c>
      <c r="K59" s="75"/>
      <c r="L59" s="75"/>
      <c r="M59" s="75"/>
      <c r="N59" s="76" t="s">
        <v>62</v>
      </c>
      <c r="O59" s="75"/>
      <c r="P59" s="77"/>
      <c r="Q59" s="50"/>
      <c r="R59" s="51"/>
    </row>
    <row r="60" spans="2:18" ht="13.5">
      <c r="B60" s="29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2"/>
    </row>
    <row r="61" spans="2:18" s="1" customFormat="1" ht="13.5">
      <c r="B61" s="49"/>
      <c r="C61" s="50"/>
      <c r="D61" s="69" t="s">
        <v>63</v>
      </c>
      <c r="E61" s="70"/>
      <c r="F61" s="70"/>
      <c r="G61" s="70"/>
      <c r="H61" s="71"/>
      <c r="I61" s="50"/>
      <c r="J61" s="69" t="s">
        <v>64</v>
      </c>
      <c r="K61" s="70"/>
      <c r="L61" s="70"/>
      <c r="M61" s="70"/>
      <c r="N61" s="70"/>
      <c r="O61" s="70"/>
      <c r="P61" s="71"/>
      <c r="Q61" s="50"/>
      <c r="R61" s="51"/>
    </row>
    <row r="62" spans="2:18" ht="13.5">
      <c r="B62" s="29"/>
      <c r="C62" s="34"/>
      <c r="D62" s="72"/>
      <c r="E62" s="34"/>
      <c r="F62" s="34"/>
      <c r="G62" s="34"/>
      <c r="H62" s="73"/>
      <c r="I62" s="34"/>
      <c r="J62" s="72"/>
      <c r="K62" s="34"/>
      <c r="L62" s="34"/>
      <c r="M62" s="34"/>
      <c r="N62" s="34"/>
      <c r="O62" s="34"/>
      <c r="P62" s="73"/>
      <c r="Q62" s="34"/>
      <c r="R62" s="32"/>
    </row>
    <row r="63" spans="2:18" ht="13.5">
      <c r="B63" s="29"/>
      <c r="C63" s="34"/>
      <c r="D63" s="72"/>
      <c r="E63" s="34"/>
      <c r="F63" s="34"/>
      <c r="G63" s="34"/>
      <c r="H63" s="73"/>
      <c r="I63" s="34"/>
      <c r="J63" s="72"/>
      <c r="K63" s="34"/>
      <c r="L63" s="34"/>
      <c r="M63" s="34"/>
      <c r="N63" s="34"/>
      <c r="O63" s="34"/>
      <c r="P63" s="73"/>
      <c r="Q63" s="34"/>
      <c r="R63" s="32"/>
    </row>
    <row r="64" spans="2:18" ht="13.5">
      <c r="B64" s="29"/>
      <c r="C64" s="34"/>
      <c r="D64" s="72"/>
      <c r="E64" s="34"/>
      <c r="F64" s="34"/>
      <c r="G64" s="34"/>
      <c r="H64" s="73"/>
      <c r="I64" s="34"/>
      <c r="J64" s="72"/>
      <c r="K64" s="34"/>
      <c r="L64" s="34"/>
      <c r="M64" s="34"/>
      <c r="N64" s="34"/>
      <c r="O64" s="34"/>
      <c r="P64" s="73"/>
      <c r="Q64" s="34"/>
      <c r="R64" s="32"/>
    </row>
    <row r="65" spans="2:18" ht="13.5">
      <c r="B65" s="29"/>
      <c r="C65" s="34"/>
      <c r="D65" s="72"/>
      <c r="E65" s="34"/>
      <c r="F65" s="34"/>
      <c r="G65" s="34"/>
      <c r="H65" s="73"/>
      <c r="I65" s="34"/>
      <c r="J65" s="72"/>
      <c r="K65" s="34"/>
      <c r="L65" s="34"/>
      <c r="M65" s="34"/>
      <c r="N65" s="34"/>
      <c r="O65" s="34"/>
      <c r="P65" s="73"/>
      <c r="Q65" s="34"/>
      <c r="R65" s="32"/>
    </row>
    <row r="66" spans="2:18" ht="13.5">
      <c r="B66" s="29"/>
      <c r="C66" s="34"/>
      <c r="D66" s="72"/>
      <c r="E66" s="34"/>
      <c r="F66" s="34"/>
      <c r="G66" s="34"/>
      <c r="H66" s="73"/>
      <c r="I66" s="34"/>
      <c r="J66" s="72"/>
      <c r="K66" s="34"/>
      <c r="L66" s="34"/>
      <c r="M66" s="34"/>
      <c r="N66" s="34"/>
      <c r="O66" s="34"/>
      <c r="P66" s="73"/>
      <c r="Q66" s="34"/>
      <c r="R66" s="32"/>
    </row>
    <row r="67" spans="2:18" ht="13.5">
      <c r="B67" s="29"/>
      <c r="C67" s="34"/>
      <c r="D67" s="72"/>
      <c r="E67" s="34"/>
      <c r="F67" s="34"/>
      <c r="G67" s="34"/>
      <c r="H67" s="73"/>
      <c r="I67" s="34"/>
      <c r="J67" s="72"/>
      <c r="K67" s="34"/>
      <c r="L67" s="34"/>
      <c r="M67" s="34"/>
      <c r="N67" s="34"/>
      <c r="O67" s="34"/>
      <c r="P67" s="73"/>
      <c r="Q67" s="34"/>
      <c r="R67" s="32"/>
    </row>
    <row r="68" spans="2:18" ht="13.5">
      <c r="B68" s="29"/>
      <c r="C68" s="34"/>
      <c r="D68" s="72"/>
      <c r="E68" s="34"/>
      <c r="F68" s="34"/>
      <c r="G68" s="34"/>
      <c r="H68" s="73"/>
      <c r="I68" s="34"/>
      <c r="J68" s="72"/>
      <c r="K68" s="34"/>
      <c r="L68" s="34"/>
      <c r="M68" s="34"/>
      <c r="N68" s="34"/>
      <c r="O68" s="34"/>
      <c r="P68" s="73"/>
      <c r="Q68" s="34"/>
      <c r="R68" s="32"/>
    </row>
    <row r="69" spans="2:18" ht="13.5">
      <c r="B69" s="29"/>
      <c r="C69" s="34"/>
      <c r="D69" s="72"/>
      <c r="E69" s="34"/>
      <c r="F69" s="34"/>
      <c r="G69" s="34"/>
      <c r="H69" s="73"/>
      <c r="I69" s="34"/>
      <c r="J69" s="72"/>
      <c r="K69" s="34"/>
      <c r="L69" s="34"/>
      <c r="M69" s="34"/>
      <c r="N69" s="34"/>
      <c r="O69" s="34"/>
      <c r="P69" s="73"/>
      <c r="Q69" s="34"/>
      <c r="R69" s="32"/>
    </row>
    <row r="70" spans="2:18" s="1" customFormat="1" ht="13.5">
      <c r="B70" s="49"/>
      <c r="C70" s="50"/>
      <c r="D70" s="74" t="s">
        <v>61</v>
      </c>
      <c r="E70" s="75"/>
      <c r="F70" s="75"/>
      <c r="G70" s="76" t="s">
        <v>62</v>
      </c>
      <c r="H70" s="77"/>
      <c r="I70" s="50"/>
      <c r="J70" s="74" t="s">
        <v>61</v>
      </c>
      <c r="K70" s="75"/>
      <c r="L70" s="75"/>
      <c r="M70" s="75"/>
      <c r="N70" s="76" t="s">
        <v>62</v>
      </c>
      <c r="O70" s="75"/>
      <c r="P70" s="77"/>
      <c r="Q70" s="50"/>
      <c r="R70" s="51"/>
    </row>
    <row r="71" spans="2:18" s="1" customFormat="1" ht="14.4" customHeight="1">
      <c r="B71" s="78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80"/>
    </row>
    <row r="75" spans="2:18" s="1" customFormat="1" ht="6.95" customHeight="1">
      <c r="B75" s="180"/>
      <c r="C75" s="181"/>
      <c r="D75" s="181"/>
      <c r="E75" s="181"/>
      <c r="F75" s="181"/>
      <c r="G75" s="181"/>
      <c r="H75" s="181"/>
      <c r="I75" s="181"/>
      <c r="J75" s="181"/>
      <c r="K75" s="181"/>
      <c r="L75" s="181"/>
      <c r="M75" s="181"/>
      <c r="N75" s="181"/>
      <c r="O75" s="181"/>
      <c r="P75" s="181"/>
      <c r="Q75" s="181"/>
      <c r="R75" s="182"/>
    </row>
    <row r="76" spans="2:21" s="1" customFormat="1" ht="36.95" customHeight="1">
      <c r="B76" s="49"/>
      <c r="C76" s="30" t="s">
        <v>142</v>
      </c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51"/>
      <c r="T76" s="183"/>
      <c r="U76" s="183"/>
    </row>
    <row r="77" spans="2:21" s="1" customFormat="1" ht="6.95" customHeight="1">
      <c r="B77" s="49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1"/>
      <c r="T77" s="183"/>
      <c r="U77" s="183"/>
    </row>
    <row r="78" spans="2:21" s="1" customFormat="1" ht="30" customHeight="1">
      <c r="B78" s="49"/>
      <c r="C78" s="41" t="s">
        <v>19</v>
      </c>
      <c r="D78" s="50"/>
      <c r="E78" s="50"/>
      <c r="F78" s="167" t="str">
        <f>F6</f>
        <v>Objekt kaple na pohřebišti v Krásném Březně p.p.č.897/2</v>
      </c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50"/>
      <c r="R78" s="51"/>
      <c r="T78" s="183"/>
      <c r="U78" s="183"/>
    </row>
    <row r="79" spans="2:21" ht="30" customHeight="1">
      <c r="B79" s="29"/>
      <c r="C79" s="41" t="s">
        <v>134</v>
      </c>
      <c r="D79" s="34"/>
      <c r="E79" s="34"/>
      <c r="F79" s="167" t="s">
        <v>135</v>
      </c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2"/>
      <c r="T79" s="184"/>
      <c r="U79" s="184"/>
    </row>
    <row r="80" spans="2:21" ht="30" customHeight="1">
      <c r="B80" s="29"/>
      <c r="C80" s="41" t="s">
        <v>136</v>
      </c>
      <c r="D80" s="34"/>
      <c r="E80" s="34"/>
      <c r="F80" s="167" t="s">
        <v>682</v>
      </c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2"/>
      <c r="T80" s="184"/>
      <c r="U80" s="184"/>
    </row>
    <row r="81" spans="2:21" s="1" customFormat="1" ht="36.95" customHeight="1">
      <c r="B81" s="49"/>
      <c r="C81" s="88" t="s">
        <v>683</v>
      </c>
      <c r="D81" s="50"/>
      <c r="E81" s="50"/>
      <c r="F81" s="90" t="str">
        <f>F9</f>
        <v>1.2.6 - Demolice sociálního zařízení</v>
      </c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1"/>
      <c r="T81" s="183"/>
      <c r="U81" s="183"/>
    </row>
    <row r="82" spans="2:21" s="1" customFormat="1" ht="6.95" customHeight="1">
      <c r="B82" s="49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1"/>
      <c r="T82" s="183"/>
      <c r="U82" s="183"/>
    </row>
    <row r="83" spans="2:21" s="1" customFormat="1" ht="18" customHeight="1">
      <c r="B83" s="49"/>
      <c r="C83" s="41" t="s">
        <v>26</v>
      </c>
      <c r="D83" s="50"/>
      <c r="E83" s="50"/>
      <c r="F83" s="36" t="str">
        <f>F11</f>
        <v>Krásné Březno</v>
      </c>
      <c r="G83" s="50"/>
      <c r="H83" s="50"/>
      <c r="I83" s="50"/>
      <c r="J83" s="50"/>
      <c r="K83" s="41" t="s">
        <v>28</v>
      </c>
      <c r="L83" s="50"/>
      <c r="M83" s="93" t="str">
        <f>IF(O11="","",O11)</f>
        <v>14. 11. 2017</v>
      </c>
      <c r="N83" s="93"/>
      <c r="O83" s="93"/>
      <c r="P83" s="93"/>
      <c r="Q83" s="50"/>
      <c r="R83" s="51"/>
      <c r="T83" s="183"/>
      <c r="U83" s="183"/>
    </row>
    <row r="84" spans="2:21" s="1" customFormat="1" ht="6.95" customHeight="1">
      <c r="B84" s="49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1"/>
      <c r="T84" s="183"/>
      <c r="U84" s="183"/>
    </row>
    <row r="85" spans="2:21" s="1" customFormat="1" ht="13.5">
      <c r="B85" s="49"/>
      <c r="C85" s="41" t="s">
        <v>32</v>
      </c>
      <c r="D85" s="50"/>
      <c r="E85" s="50"/>
      <c r="F85" s="36" t="str">
        <f>E14</f>
        <v xml:space="preserve"> </v>
      </c>
      <c r="G85" s="50"/>
      <c r="H85" s="50"/>
      <c r="I85" s="50"/>
      <c r="J85" s="50"/>
      <c r="K85" s="41" t="s">
        <v>38</v>
      </c>
      <c r="L85" s="50"/>
      <c r="M85" s="36" t="str">
        <f>E20</f>
        <v>Ing.Jitka Gazdová</v>
      </c>
      <c r="N85" s="36"/>
      <c r="O85" s="36"/>
      <c r="P85" s="36"/>
      <c r="Q85" s="36"/>
      <c r="R85" s="51"/>
      <c r="T85" s="183"/>
      <c r="U85" s="183"/>
    </row>
    <row r="86" spans="2:21" s="1" customFormat="1" ht="14.4" customHeight="1">
      <c r="B86" s="49"/>
      <c r="C86" s="41" t="s">
        <v>36</v>
      </c>
      <c r="D86" s="50"/>
      <c r="E86" s="50"/>
      <c r="F86" s="36" t="str">
        <f>IF(E17="","",E17)</f>
        <v>Vyplň údaj</v>
      </c>
      <c r="G86" s="50"/>
      <c r="H86" s="50"/>
      <c r="I86" s="50"/>
      <c r="J86" s="50"/>
      <c r="K86" s="41" t="s">
        <v>42</v>
      </c>
      <c r="L86" s="50"/>
      <c r="M86" s="36" t="str">
        <f>E23</f>
        <v>Varia s.r.o.</v>
      </c>
      <c r="N86" s="36"/>
      <c r="O86" s="36"/>
      <c r="P86" s="36"/>
      <c r="Q86" s="36"/>
      <c r="R86" s="51"/>
      <c r="T86" s="183"/>
      <c r="U86" s="183"/>
    </row>
    <row r="87" spans="2:21" s="1" customFormat="1" ht="10.3" customHeight="1">
      <c r="B87" s="49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1"/>
      <c r="T87" s="183"/>
      <c r="U87" s="183"/>
    </row>
    <row r="88" spans="2:21" s="1" customFormat="1" ht="29.25" customHeight="1">
      <c r="B88" s="49"/>
      <c r="C88" s="185" t="s">
        <v>143</v>
      </c>
      <c r="D88" s="163"/>
      <c r="E88" s="163"/>
      <c r="F88" s="163"/>
      <c r="G88" s="163"/>
      <c r="H88" s="163"/>
      <c r="I88" s="163"/>
      <c r="J88" s="163"/>
      <c r="K88" s="163"/>
      <c r="L88" s="163"/>
      <c r="M88" s="163"/>
      <c r="N88" s="185" t="s">
        <v>144</v>
      </c>
      <c r="O88" s="163"/>
      <c r="P88" s="163"/>
      <c r="Q88" s="163"/>
      <c r="R88" s="51"/>
      <c r="T88" s="183"/>
      <c r="U88" s="183"/>
    </row>
    <row r="89" spans="2:21" s="1" customFormat="1" ht="10.3" customHeight="1">
      <c r="B89" s="49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1"/>
      <c r="T89" s="183"/>
      <c r="U89" s="183"/>
    </row>
    <row r="90" spans="2:47" s="1" customFormat="1" ht="29.25" customHeight="1">
      <c r="B90" s="49"/>
      <c r="C90" s="186" t="s">
        <v>145</v>
      </c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116">
        <f>N123</f>
        <v>0</v>
      </c>
      <c r="O90" s="187"/>
      <c r="P90" s="187"/>
      <c r="Q90" s="187"/>
      <c r="R90" s="51"/>
      <c r="T90" s="183"/>
      <c r="U90" s="183"/>
      <c r="AU90" s="25" t="s">
        <v>146</v>
      </c>
    </row>
    <row r="91" spans="2:21" s="7" customFormat="1" ht="24.95" customHeight="1">
      <c r="B91" s="188"/>
      <c r="C91" s="189"/>
      <c r="D91" s="190" t="s">
        <v>147</v>
      </c>
      <c r="E91" s="189"/>
      <c r="F91" s="189"/>
      <c r="G91" s="189"/>
      <c r="H91" s="189"/>
      <c r="I91" s="189"/>
      <c r="J91" s="189"/>
      <c r="K91" s="189"/>
      <c r="L91" s="189"/>
      <c r="M91" s="189"/>
      <c r="N91" s="191">
        <f>N124</f>
        <v>0</v>
      </c>
      <c r="O91" s="189"/>
      <c r="P91" s="189"/>
      <c r="Q91" s="189"/>
      <c r="R91" s="192"/>
      <c r="T91" s="193"/>
      <c r="U91" s="193"/>
    </row>
    <row r="92" spans="2:21" s="8" customFormat="1" ht="19.9" customHeight="1">
      <c r="B92" s="194"/>
      <c r="C92" s="137"/>
      <c r="D92" s="151" t="s">
        <v>149</v>
      </c>
      <c r="E92" s="137"/>
      <c r="F92" s="137"/>
      <c r="G92" s="137"/>
      <c r="H92" s="137"/>
      <c r="I92" s="137"/>
      <c r="J92" s="137"/>
      <c r="K92" s="137"/>
      <c r="L92" s="137"/>
      <c r="M92" s="137"/>
      <c r="N92" s="139">
        <f>N125</f>
        <v>0</v>
      </c>
      <c r="O92" s="137"/>
      <c r="P92" s="137"/>
      <c r="Q92" s="137"/>
      <c r="R92" s="195"/>
      <c r="T92" s="196"/>
      <c r="U92" s="196"/>
    </row>
    <row r="93" spans="2:21" s="8" customFormat="1" ht="19.9" customHeight="1">
      <c r="B93" s="194"/>
      <c r="C93" s="137"/>
      <c r="D93" s="151" t="s">
        <v>150</v>
      </c>
      <c r="E93" s="137"/>
      <c r="F93" s="137"/>
      <c r="G93" s="137"/>
      <c r="H93" s="137"/>
      <c r="I93" s="137"/>
      <c r="J93" s="137"/>
      <c r="K93" s="137"/>
      <c r="L93" s="137"/>
      <c r="M93" s="137"/>
      <c r="N93" s="139">
        <f>N127</f>
        <v>0</v>
      </c>
      <c r="O93" s="137"/>
      <c r="P93" s="137"/>
      <c r="Q93" s="137"/>
      <c r="R93" s="195"/>
      <c r="T93" s="196"/>
      <c r="U93" s="196"/>
    </row>
    <row r="94" spans="2:21" s="7" customFormat="1" ht="21.8" customHeight="1">
      <c r="B94" s="188"/>
      <c r="C94" s="189"/>
      <c r="D94" s="190" t="s">
        <v>159</v>
      </c>
      <c r="E94" s="189"/>
      <c r="F94" s="189"/>
      <c r="G94" s="189"/>
      <c r="H94" s="189"/>
      <c r="I94" s="189"/>
      <c r="J94" s="189"/>
      <c r="K94" s="189"/>
      <c r="L94" s="189"/>
      <c r="M94" s="189"/>
      <c r="N94" s="197">
        <f>N132</f>
        <v>0</v>
      </c>
      <c r="O94" s="189"/>
      <c r="P94" s="189"/>
      <c r="Q94" s="189"/>
      <c r="R94" s="192"/>
      <c r="T94" s="193"/>
      <c r="U94" s="193"/>
    </row>
    <row r="95" spans="2:21" s="1" customFormat="1" ht="21.8" customHeight="1">
      <c r="B95" s="49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1"/>
      <c r="T95" s="183"/>
      <c r="U95" s="183"/>
    </row>
    <row r="96" spans="2:21" s="1" customFormat="1" ht="29.25" customHeight="1">
      <c r="B96" s="49"/>
      <c r="C96" s="186" t="s">
        <v>160</v>
      </c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187">
        <f>ROUND(N97+N98+N99+N100+N101+N102,2)</f>
        <v>0</v>
      </c>
      <c r="O96" s="198"/>
      <c r="P96" s="198"/>
      <c r="Q96" s="198"/>
      <c r="R96" s="51"/>
      <c r="T96" s="199"/>
      <c r="U96" s="200" t="s">
        <v>49</v>
      </c>
    </row>
    <row r="97" spans="2:65" s="1" customFormat="1" ht="18" customHeight="1">
      <c r="B97" s="49"/>
      <c r="C97" s="50"/>
      <c r="D97" s="157" t="s">
        <v>161</v>
      </c>
      <c r="E97" s="151"/>
      <c r="F97" s="151"/>
      <c r="G97" s="151"/>
      <c r="H97" s="151"/>
      <c r="I97" s="50"/>
      <c r="J97" s="50"/>
      <c r="K97" s="50"/>
      <c r="L97" s="50"/>
      <c r="M97" s="50"/>
      <c r="N97" s="152">
        <f>ROUND(N90*T97,2)</f>
        <v>0</v>
      </c>
      <c r="O97" s="139"/>
      <c r="P97" s="139"/>
      <c r="Q97" s="139"/>
      <c r="R97" s="51"/>
      <c r="S97" s="201"/>
      <c r="T97" s="202"/>
      <c r="U97" s="203" t="s">
        <v>50</v>
      </c>
      <c r="V97" s="201"/>
      <c r="W97" s="201"/>
      <c r="X97" s="201"/>
      <c r="Y97" s="201"/>
      <c r="Z97" s="201"/>
      <c r="AA97" s="201"/>
      <c r="AB97" s="201"/>
      <c r="AC97" s="201"/>
      <c r="AD97" s="201"/>
      <c r="AE97" s="201"/>
      <c r="AF97" s="201"/>
      <c r="AG97" s="201"/>
      <c r="AH97" s="201"/>
      <c r="AI97" s="201"/>
      <c r="AJ97" s="201"/>
      <c r="AK97" s="201"/>
      <c r="AL97" s="201"/>
      <c r="AM97" s="201"/>
      <c r="AN97" s="201"/>
      <c r="AO97" s="201"/>
      <c r="AP97" s="201"/>
      <c r="AQ97" s="201"/>
      <c r="AR97" s="201"/>
      <c r="AS97" s="201"/>
      <c r="AT97" s="201"/>
      <c r="AU97" s="201"/>
      <c r="AV97" s="201"/>
      <c r="AW97" s="201"/>
      <c r="AX97" s="201"/>
      <c r="AY97" s="204" t="s">
        <v>162</v>
      </c>
      <c r="AZ97" s="201"/>
      <c r="BA97" s="201"/>
      <c r="BB97" s="201"/>
      <c r="BC97" s="201"/>
      <c r="BD97" s="201"/>
      <c r="BE97" s="205">
        <f>IF(U97="základní",N97,0)</f>
        <v>0</v>
      </c>
      <c r="BF97" s="205">
        <f>IF(U97="snížená",N97,0)</f>
        <v>0</v>
      </c>
      <c r="BG97" s="205">
        <f>IF(U97="zákl. přenesená",N97,0)</f>
        <v>0</v>
      </c>
      <c r="BH97" s="205">
        <f>IF(U97="sníž. přenesená",N97,0)</f>
        <v>0</v>
      </c>
      <c r="BI97" s="205">
        <f>IF(U97="nulová",N97,0)</f>
        <v>0</v>
      </c>
      <c r="BJ97" s="204" t="s">
        <v>25</v>
      </c>
      <c r="BK97" s="201"/>
      <c r="BL97" s="201"/>
      <c r="BM97" s="201"/>
    </row>
    <row r="98" spans="2:65" s="1" customFormat="1" ht="18" customHeight="1">
      <c r="B98" s="49"/>
      <c r="C98" s="50"/>
      <c r="D98" s="157" t="s">
        <v>163</v>
      </c>
      <c r="E98" s="151"/>
      <c r="F98" s="151"/>
      <c r="G98" s="151"/>
      <c r="H98" s="151"/>
      <c r="I98" s="50"/>
      <c r="J98" s="50"/>
      <c r="K98" s="50"/>
      <c r="L98" s="50"/>
      <c r="M98" s="50"/>
      <c r="N98" s="152">
        <f>ROUND(N90*T98,2)</f>
        <v>0</v>
      </c>
      <c r="O98" s="139"/>
      <c r="P98" s="139"/>
      <c r="Q98" s="139"/>
      <c r="R98" s="51"/>
      <c r="S98" s="201"/>
      <c r="T98" s="202"/>
      <c r="U98" s="203" t="s">
        <v>50</v>
      </c>
      <c r="V98" s="201"/>
      <c r="W98" s="201"/>
      <c r="X98" s="201"/>
      <c r="Y98" s="201"/>
      <c r="Z98" s="201"/>
      <c r="AA98" s="201"/>
      <c r="AB98" s="201"/>
      <c r="AC98" s="201"/>
      <c r="AD98" s="201"/>
      <c r="AE98" s="201"/>
      <c r="AF98" s="201"/>
      <c r="AG98" s="201"/>
      <c r="AH98" s="201"/>
      <c r="AI98" s="201"/>
      <c r="AJ98" s="201"/>
      <c r="AK98" s="201"/>
      <c r="AL98" s="201"/>
      <c r="AM98" s="201"/>
      <c r="AN98" s="201"/>
      <c r="AO98" s="201"/>
      <c r="AP98" s="201"/>
      <c r="AQ98" s="201"/>
      <c r="AR98" s="201"/>
      <c r="AS98" s="201"/>
      <c r="AT98" s="201"/>
      <c r="AU98" s="201"/>
      <c r="AV98" s="201"/>
      <c r="AW98" s="201"/>
      <c r="AX98" s="201"/>
      <c r="AY98" s="204" t="s">
        <v>162</v>
      </c>
      <c r="AZ98" s="201"/>
      <c r="BA98" s="201"/>
      <c r="BB98" s="201"/>
      <c r="BC98" s="201"/>
      <c r="BD98" s="201"/>
      <c r="BE98" s="205">
        <f>IF(U98="základní",N98,0)</f>
        <v>0</v>
      </c>
      <c r="BF98" s="205">
        <f>IF(U98="snížená",N98,0)</f>
        <v>0</v>
      </c>
      <c r="BG98" s="205">
        <f>IF(U98="zákl. přenesená",N98,0)</f>
        <v>0</v>
      </c>
      <c r="BH98" s="205">
        <f>IF(U98="sníž. přenesená",N98,0)</f>
        <v>0</v>
      </c>
      <c r="BI98" s="205">
        <f>IF(U98="nulová",N98,0)</f>
        <v>0</v>
      </c>
      <c r="BJ98" s="204" t="s">
        <v>25</v>
      </c>
      <c r="BK98" s="201"/>
      <c r="BL98" s="201"/>
      <c r="BM98" s="201"/>
    </row>
    <row r="99" spans="2:65" s="1" customFormat="1" ht="18" customHeight="1">
      <c r="B99" s="49"/>
      <c r="C99" s="50"/>
      <c r="D99" s="157" t="s">
        <v>164</v>
      </c>
      <c r="E99" s="151"/>
      <c r="F99" s="151"/>
      <c r="G99" s="151"/>
      <c r="H99" s="151"/>
      <c r="I99" s="50"/>
      <c r="J99" s="50"/>
      <c r="K99" s="50"/>
      <c r="L99" s="50"/>
      <c r="M99" s="50"/>
      <c r="N99" s="152">
        <f>ROUND(N90*T99,2)</f>
        <v>0</v>
      </c>
      <c r="O99" s="139"/>
      <c r="P99" s="139"/>
      <c r="Q99" s="139"/>
      <c r="R99" s="51"/>
      <c r="S99" s="201"/>
      <c r="T99" s="202"/>
      <c r="U99" s="203" t="s">
        <v>50</v>
      </c>
      <c r="V99" s="201"/>
      <c r="W99" s="201"/>
      <c r="X99" s="201"/>
      <c r="Y99" s="201"/>
      <c r="Z99" s="201"/>
      <c r="AA99" s="201"/>
      <c r="AB99" s="201"/>
      <c r="AC99" s="201"/>
      <c r="AD99" s="201"/>
      <c r="AE99" s="201"/>
      <c r="AF99" s="201"/>
      <c r="AG99" s="201"/>
      <c r="AH99" s="201"/>
      <c r="AI99" s="201"/>
      <c r="AJ99" s="201"/>
      <c r="AK99" s="201"/>
      <c r="AL99" s="201"/>
      <c r="AM99" s="201"/>
      <c r="AN99" s="201"/>
      <c r="AO99" s="201"/>
      <c r="AP99" s="201"/>
      <c r="AQ99" s="201"/>
      <c r="AR99" s="201"/>
      <c r="AS99" s="201"/>
      <c r="AT99" s="201"/>
      <c r="AU99" s="201"/>
      <c r="AV99" s="201"/>
      <c r="AW99" s="201"/>
      <c r="AX99" s="201"/>
      <c r="AY99" s="204" t="s">
        <v>162</v>
      </c>
      <c r="AZ99" s="201"/>
      <c r="BA99" s="201"/>
      <c r="BB99" s="201"/>
      <c r="BC99" s="201"/>
      <c r="BD99" s="201"/>
      <c r="BE99" s="205">
        <f>IF(U99="základní",N99,0)</f>
        <v>0</v>
      </c>
      <c r="BF99" s="205">
        <f>IF(U99="snížená",N99,0)</f>
        <v>0</v>
      </c>
      <c r="BG99" s="205">
        <f>IF(U99="zákl. přenesená",N99,0)</f>
        <v>0</v>
      </c>
      <c r="BH99" s="205">
        <f>IF(U99="sníž. přenesená",N99,0)</f>
        <v>0</v>
      </c>
      <c r="BI99" s="205">
        <f>IF(U99="nulová",N99,0)</f>
        <v>0</v>
      </c>
      <c r="BJ99" s="204" t="s">
        <v>25</v>
      </c>
      <c r="BK99" s="201"/>
      <c r="BL99" s="201"/>
      <c r="BM99" s="201"/>
    </row>
    <row r="100" spans="2:65" s="1" customFormat="1" ht="18" customHeight="1">
      <c r="B100" s="49"/>
      <c r="C100" s="50"/>
      <c r="D100" s="157" t="s">
        <v>165</v>
      </c>
      <c r="E100" s="151"/>
      <c r="F100" s="151"/>
      <c r="G100" s="151"/>
      <c r="H100" s="151"/>
      <c r="I100" s="50"/>
      <c r="J100" s="50"/>
      <c r="K100" s="50"/>
      <c r="L100" s="50"/>
      <c r="M100" s="50"/>
      <c r="N100" s="152">
        <f>ROUND(N90*T100,2)</f>
        <v>0</v>
      </c>
      <c r="O100" s="139"/>
      <c r="P100" s="139"/>
      <c r="Q100" s="139"/>
      <c r="R100" s="51"/>
      <c r="S100" s="201"/>
      <c r="T100" s="202"/>
      <c r="U100" s="203" t="s">
        <v>50</v>
      </c>
      <c r="V100" s="201"/>
      <c r="W100" s="201"/>
      <c r="X100" s="201"/>
      <c r="Y100" s="201"/>
      <c r="Z100" s="201"/>
      <c r="AA100" s="201"/>
      <c r="AB100" s="201"/>
      <c r="AC100" s="201"/>
      <c r="AD100" s="201"/>
      <c r="AE100" s="201"/>
      <c r="AF100" s="201"/>
      <c r="AG100" s="201"/>
      <c r="AH100" s="201"/>
      <c r="AI100" s="201"/>
      <c r="AJ100" s="201"/>
      <c r="AK100" s="201"/>
      <c r="AL100" s="201"/>
      <c r="AM100" s="201"/>
      <c r="AN100" s="201"/>
      <c r="AO100" s="201"/>
      <c r="AP100" s="201"/>
      <c r="AQ100" s="201"/>
      <c r="AR100" s="201"/>
      <c r="AS100" s="201"/>
      <c r="AT100" s="201"/>
      <c r="AU100" s="201"/>
      <c r="AV100" s="201"/>
      <c r="AW100" s="201"/>
      <c r="AX100" s="201"/>
      <c r="AY100" s="204" t="s">
        <v>162</v>
      </c>
      <c r="AZ100" s="201"/>
      <c r="BA100" s="201"/>
      <c r="BB100" s="201"/>
      <c r="BC100" s="201"/>
      <c r="BD100" s="201"/>
      <c r="BE100" s="205">
        <f>IF(U100="základní",N100,0)</f>
        <v>0</v>
      </c>
      <c r="BF100" s="205">
        <f>IF(U100="snížená",N100,0)</f>
        <v>0</v>
      </c>
      <c r="BG100" s="205">
        <f>IF(U100="zákl. přenesená",N100,0)</f>
        <v>0</v>
      </c>
      <c r="BH100" s="205">
        <f>IF(U100="sníž. přenesená",N100,0)</f>
        <v>0</v>
      </c>
      <c r="BI100" s="205">
        <f>IF(U100="nulová",N100,0)</f>
        <v>0</v>
      </c>
      <c r="BJ100" s="204" t="s">
        <v>25</v>
      </c>
      <c r="BK100" s="201"/>
      <c r="BL100" s="201"/>
      <c r="BM100" s="201"/>
    </row>
    <row r="101" spans="2:65" s="1" customFormat="1" ht="18" customHeight="1">
      <c r="B101" s="49"/>
      <c r="C101" s="50"/>
      <c r="D101" s="157" t="s">
        <v>166</v>
      </c>
      <c r="E101" s="151"/>
      <c r="F101" s="151"/>
      <c r="G101" s="151"/>
      <c r="H101" s="151"/>
      <c r="I101" s="50"/>
      <c r="J101" s="50"/>
      <c r="K101" s="50"/>
      <c r="L101" s="50"/>
      <c r="M101" s="50"/>
      <c r="N101" s="152">
        <f>ROUND(N90*T101,2)</f>
        <v>0</v>
      </c>
      <c r="O101" s="139"/>
      <c r="P101" s="139"/>
      <c r="Q101" s="139"/>
      <c r="R101" s="51"/>
      <c r="S101" s="201"/>
      <c r="T101" s="202"/>
      <c r="U101" s="203" t="s">
        <v>50</v>
      </c>
      <c r="V101" s="201"/>
      <c r="W101" s="201"/>
      <c r="X101" s="201"/>
      <c r="Y101" s="201"/>
      <c r="Z101" s="201"/>
      <c r="AA101" s="201"/>
      <c r="AB101" s="201"/>
      <c r="AC101" s="201"/>
      <c r="AD101" s="201"/>
      <c r="AE101" s="201"/>
      <c r="AF101" s="201"/>
      <c r="AG101" s="201"/>
      <c r="AH101" s="201"/>
      <c r="AI101" s="201"/>
      <c r="AJ101" s="201"/>
      <c r="AK101" s="201"/>
      <c r="AL101" s="201"/>
      <c r="AM101" s="201"/>
      <c r="AN101" s="201"/>
      <c r="AO101" s="201"/>
      <c r="AP101" s="201"/>
      <c r="AQ101" s="201"/>
      <c r="AR101" s="201"/>
      <c r="AS101" s="201"/>
      <c r="AT101" s="201"/>
      <c r="AU101" s="201"/>
      <c r="AV101" s="201"/>
      <c r="AW101" s="201"/>
      <c r="AX101" s="201"/>
      <c r="AY101" s="204" t="s">
        <v>162</v>
      </c>
      <c r="AZ101" s="201"/>
      <c r="BA101" s="201"/>
      <c r="BB101" s="201"/>
      <c r="BC101" s="201"/>
      <c r="BD101" s="201"/>
      <c r="BE101" s="205">
        <f>IF(U101="základní",N101,0)</f>
        <v>0</v>
      </c>
      <c r="BF101" s="205">
        <f>IF(U101="snížená",N101,0)</f>
        <v>0</v>
      </c>
      <c r="BG101" s="205">
        <f>IF(U101="zákl. přenesená",N101,0)</f>
        <v>0</v>
      </c>
      <c r="BH101" s="205">
        <f>IF(U101="sníž. přenesená",N101,0)</f>
        <v>0</v>
      </c>
      <c r="BI101" s="205">
        <f>IF(U101="nulová",N101,0)</f>
        <v>0</v>
      </c>
      <c r="BJ101" s="204" t="s">
        <v>25</v>
      </c>
      <c r="BK101" s="201"/>
      <c r="BL101" s="201"/>
      <c r="BM101" s="201"/>
    </row>
    <row r="102" spans="2:65" s="1" customFormat="1" ht="18" customHeight="1">
      <c r="B102" s="49"/>
      <c r="C102" s="50"/>
      <c r="D102" s="151" t="s">
        <v>167</v>
      </c>
      <c r="E102" s="50"/>
      <c r="F102" s="50"/>
      <c r="G102" s="50"/>
      <c r="H102" s="50"/>
      <c r="I102" s="50"/>
      <c r="J102" s="50"/>
      <c r="K102" s="50"/>
      <c r="L102" s="50"/>
      <c r="M102" s="50"/>
      <c r="N102" s="152">
        <f>ROUND(N90*T102,2)</f>
        <v>0</v>
      </c>
      <c r="O102" s="139"/>
      <c r="P102" s="139"/>
      <c r="Q102" s="139"/>
      <c r="R102" s="51"/>
      <c r="S102" s="201"/>
      <c r="T102" s="206"/>
      <c r="U102" s="207" t="s">
        <v>50</v>
      </c>
      <c r="V102" s="201"/>
      <c r="W102" s="201"/>
      <c r="X102" s="201"/>
      <c r="Y102" s="201"/>
      <c r="Z102" s="201"/>
      <c r="AA102" s="201"/>
      <c r="AB102" s="201"/>
      <c r="AC102" s="201"/>
      <c r="AD102" s="201"/>
      <c r="AE102" s="201"/>
      <c r="AF102" s="201"/>
      <c r="AG102" s="201"/>
      <c r="AH102" s="201"/>
      <c r="AI102" s="201"/>
      <c r="AJ102" s="201"/>
      <c r="AK102" s="201"/>
      <c r="AL102" s="201"/>
      <c r="AM102" s="201"/>
      <c r="AN102" s="201"/>
      <c r="AO102" s="201"/>
      <c r="AP102" s="201"/>
      <c r="AQ102" s="201"/>
      <c r="AR102" s="201"/>
      <c r="AS102" s="201"/>
      <c r="AT102" s="201"/>
      <c r="AU102" s="201"/>
      <c r="AV102" s="201"/>
      <c r="AW102" s="201"/>
      <c r="AX102" s="201"/>
      <c r="AY102" s="204" t="s">
        <v>168</v>
      </c>
      <c r="AZ102" s="201"/>
      <c r="BA102" s="201"/>
      <c r="BB102" s="201"/>
      <c r="BC102" s="201"/>
      <c r="BD102" s="201"/>
      <c r="BE102" s="205">
        <f>IF(U102="základní",N102,0)</f>
        <v>0</v>
      </c>
      <c r="BF102" s="205">
        <f>IF(U102="snížená",N102,0)</f>
        <v>0</v>
      </c>
      <c r="BG102" s="205">
        <f>IF(U102="zákl. přenesená",N102,0)</f>
        <v>0</v>
      </c>
      <c r="BH102" s="205">
        <f>IF(U102="sníž. přenesená",N102,0)</f>
        <v>0</v>
      </c>
      <c r="BI102" s="205">
        <f>IF(U102="nulová",N102,0)</f>
        <v>0</v>
      </c>
      <c r="BJ102" s="204" t="s">
        <v>25</v>
      </c>
      <c r="BK102" s="201"/>
      <c r="BL102" s="201"/>
      <c r="BM102" s="201"/>
    </row>
    <row r="103" spans="2:21" s="1" customFormat="1" ht="13.5">
      <c r="B103" s="49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1"/>
      <c r="T103" s="183"/>
      <c r="U103" s="183"/>
    </row>
    <row r="104" spans="2:21" s="1" customFormat="1" ht="29.25" customHeight="1">
      <c r="B104" s="49"/>
      <c r="C104" s="162" t="s">
        <v>127</v>
      </c>
      <c r="D104" s="163"/>
      <c r="E104" s="163"/>
      <c r="F104" s="163"/>
      <c r="G104" s="163"/>
      <c r="H104" s="163"/>
      <c r="I104" s="163"/>
      <c r="J104" s="163"/>
      <c r="K104" s="163"/>
      <c r="L104" s="164">
        <f>ROUND(SUM(N90+N96),2)</f>
        <v>0</v>
      </c>
      <c r="M104" s="164"/>
      <c r="N104" s="164"/>
      <c r="O104" s="164"/>
      <c r="P104" s="164"/>
      <c r="Q104" s="164"/>
      <c r="R104" s="51"/>
      <c r="T104" s="183"/>
      <c r="U104" s="183"/>
    </row>
    <row r="105" spans="2:21" s="1" customFormat="1" ht="6.95" customHeight="1">
      <c r="B105" s="78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  <c r="Q105" s="79"/>
      <c r="R105" s="80"/>
      <c r="T105" s="183"/>
      <c r="U105" s="183"/>
    </row>
    <row r="109" spans="2:18" s="1" customFormat="1" ht="6.95" customHeight="1">
      <c r="B109" s="81"/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3"/>
    </row>
    <row r="110" spans="2:18" s="1" customFormat="1" ht="36.95" customHeight="1">
      <c r="B110" s="49"/>
      <c r="C110" s="30" t="s">
        <v>169</v>
      </c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1"/>
    </row>
    <row r="111" spans="2:18" s="1" customFormat="1" ht="6.95" customHeight="1">
      <c r="B111" s="49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1"/>
    </row>
    <row r="112" spans="2:18" s="1" customFormat="1" ht="30" customHeight="1">
      <c r="B112" s="49"/>
      <c r="C112" s="41" t="s">
        <v>19</v>
      </c>
      <c r="D112" s="50"/>
      <c r="E112" s="50"/>
      <c r="F112" s="167" t="str">
        <f>F6</f>
        <v>Objekt kaple na pohřebišti v Krásném Březně p.p.č.897/2</v>
      </c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50"/>
      <c r="R112" s="51"/>
    </row>
    <row r="113" spans="2:18" ht="30" customHeight="1">
      <c r="B113" s="29"/>
      <c r="C113" s="41" t="s">
        <v>134</v>
      </c>
      <c r="D113" s="34"/>
      <c r="E113" s="34"/>
      <c r="F113" s="167" t="s">
        <v>135</v>
      </c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2"/>
    </row>
    <row r="114" spans="2:18" ht="30" customHeight="1">
      <c r="B114" s="29"/>
      <c r="C114" s="41" t="s">
        <v>136</v>
      </c>
      <c r="D114" s="34"/>
      <c r="E114" s="34"/>
      <c r="F114" s="167" t="s">
        <v>682</v>
      </c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2"/>
    </row>
    <row r="115" spans="2:18" s="1" customFormat="1" ht="36.95" customHeight="1">
      <c r="B115" s="49"/>
      <c r="C115" s="88" t="s">
        <v>683</v>
      </c>
      <c r="D115" s="50"/>
      <c r="E115" s="50"/>
      <c r="F115" s="90" t="str">
        <f>F9</f>
        <v>1.2.6 - Demolice sociálního zařízení</v>
      </c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1"/>
    </row>
    <row r="116" spans="2:18" s="1" customFormat="1" ht="6.95" customHeight="1">
      <c r="B116" s="49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1"/>
    </row>
    <row r="117" spans="2:18" s="1" customFormat="1" ht="18" customHeight="1">
      <c r="B117" s="49"/>
      <c r="C117" s="41" t="s">
        <v>26</v>
      </c>
      <c r="D117" s="50"/>
      <c r="E117" s="50"/>
      <c r="F117" s="36" t="str">
        <f>F11</f>
        <v>Krásné Březno</v>
      </c>
      <c r="G117" s="50"/>
      <c r="H117" s="50"/>
      <c r="I117" s="50"/>
      <c r="J117" s="50"/>
      <c r="K117" s="41" t="s">
        <v>28</v>
      </c>
      <c r="L117" s="50"/>
      <c r="M117" s="93" t="str">
        <f>IF(O11="","",O11)</f>
        <v>14. 11. 2017</v>
      </c>
      <c r="N117" s="93"/>
      <c r="O117" s="93"/>
      <c r="P117" s="93"/>
      <c r="Q117" s="50"/>
      <c r="R117" s="51"/>
    </row>
    <row r="118" spans="2:18" s="1" customFormat="1" ht="6.95" customHeight="1">
      <c r="B118" s="49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1"/>
    </row>
    <row r="119" spans="2:18" s="1" customFormat="1" ht="13.5">
      <c r="B119" s="49"/>
      <c r="C119" s="41" t="s">
        <v>32</v>
      </c>
      <c r="D119" s="50"/>
      <c r="E119" s="50"/>
      <c r="F119" s="36" t="str">
        <f>E14</f>
        <v xml:space="preserve"> </v>
      </c>
      <c r="G119" s="50"/>
      <c r="H119" s="50"/>
      <c r="I119" s="50"/>
      <c r="J119" s="50"/>
      <c r="K119" s="41" t="s">
        <v>38</v>
      </c>
      <c r="L119" s="50"/>
      <c r="M119" s="36" t="str">
        <f>E20</f>
        <v>Ing.Jitka Gazdová</v>
      </c>
      <c r="N119" s="36"/>
      <c r="O119" s="36"/>
      <c r="P119" s="36"/>
      <c r="Q119" s="36"/>
      <c r="R119" s="51"/>
    </row>
    <row r="120" spans="2:18" s="1" customFormat="1" ht="14.4" customHeight="1">
      <c r="B120" s="49"/>
      <c r="C120" s="41" t="s">
        <v>36</v>
      </c>
      <c r="D120" s="50"/>
      <c r="E120" s="50"/>
      <c r="F120" s="36" t="str">
        <f>IF(E17="","",E17)</f>
        <v>Vyplň údaj</v>
      </c>
      <c r="G120" s="50"/>
      <c r="H120" s="50"/>
      <c r="I120" s="50"/>
      <c r="J120" s="50"/>
      <c r="K120" s="41" t="s">
        <v>42</v>
      </c>
      <c r="L120" s="50"/>
      <c r="M120" s="36" t="str">
        <f>E23</f>
        <v>Varia s.r.o.</v>
      </c>
      <c r="N120" s="36"/>
      <c r="O120" s="36"/>
      <c r="P120" s="36"/>
      <c r="Q120" s="36"/>
      <c r="R120" s="51"/>
    </row>
    <row r="121" spans="2:18" s="1" customFormat="1" ht="10.3" customHeight="1">
      <c r="B121" s="49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1"/>
    </row>
    <row r="122" spans="2:27" s="9" customFormat="1" ht="29.25" customHeight="1">
      <c r="B122" s="208"/>
      <c r="C122" s="209" t="s">
        <v>170</v>
      </c>
      <c r="D122" s="210" t="s">
        <v>171</v>
      </c>
      <c r="E122" s="210" t="s">
        <v>67</v>
      </c>
      <c r="F122" s="210" t="s">
        <v>172</v>
      </c>
      <c r="G122" s="210"/>
      <c r="H122" s="210"/>
      <c r="I122" s="210"/>
      <c r="J122" s="210" t="s">
        <v>173</v>
      </c>
      <c r="K122" s="210" t="s">
        <v>174</v>
      </c>
      <c r="L122" s="210" t="s">
        <v>175</v>
      </c>
      <c r="M122" s="210"/>
      <c r="N122" s="210" t="s">
        <v>144</v>
      </c>
      <c r="O122" s="210"/>
      <c r="P122" s="210"/>
      <c r="Q122" s="211"/>
      <c r="R122" s="212"/>
      <c r="T122" s="109" t="s">
        <v>176</v>
      </c>
      <c r="U122" s="110" t="s">
        <v>49</v>
      </c>
      <c r="V122" s="110" t="s">
        <v>177</v>
      </c>
      <c r="W122" s="110" t="s">
        <v>178</v>
      </c>
      <c r="X122" s="110" t="s">
        <v>179</v>
      </c>
      <c r="Y122" s="110" t="s">
        <v>180</v>
      </c>
      <c r="Z122" s="110" t="s">
        <v>181</v>
      </c>
      <c r="AA122" s="111" t="s">
        <v>182</v>
      </c>
    </row>
    <row r="123" spans="2:63" s="1" customFormat="1" ht="29.25" customHeight="1">
      <c r="B123" s="49"/>
      <c r="C123" s="113" t="s">
        <v>141</v>
      </c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213">
        <f>BK123</f>
        <v>0</v>
      </c>
      <c r="O123" s="214"/>
      <c r="P123" s="214"/>
      <c r="Q123" s="214"/>
      <c r="R123" s="51"/>
      <c r="T123" s="112"/>
      <c r="U123" s="70"/>
      <c r="V123" s="70"/>
      <c r="W123" s="215">
        <f>W124+W132</f>
        <v>0</v>
      </c>
      <c r="X123" s="70"/>
      <c r="Y123" s="215">
        <f>Y124+Y132</f>
        <v>0</v>
      </c>
      <c r="Z123" s="70"/>
      <c r="AA123" s="216">
        <f>AA124+AA132</f>
        <v>5.55</v>
      </c>
      <c r="AT123" s="25" t="s">
        <v>84</v>
      </c>
      <c r="AU123" s="25" t="s">
        <v>146</v>
      </c>
      <c r="BK123" s="217">
        <f>BK124+BK132</f>
        <v>0</v>
      </c>
    </row>
    <row r="124" spans="2:63" s="10" customFormat="1" ht="37.4" customHeight="1">
      <c r="B124" s="218"/>
      <c r="C124" s="219"/>
      <c r="D124" s="220" t="s">
        <v>147</v>
      </c>
      <c r="E124" s="220"/>
      <c r="F124" s="220"/>
      <c r="G124" s="220"/>
      <c r="H124" s="220"/>
      <c r="I124" s="220"/>
      <c r="J124" s="220"/>
      <c r="K124" s="220"/>
      <c r="L124" s="220"/>
      <c r="M124" s="220"/>
      <c r="N124" s="197">
        <f>BK124</f>
        <v>0</v>
      </c>
      <c r="O124" s="191"/>
      <c r="P124" s="191"/>
      <c r="Q124" s="191"/>
      <c r="R124" s="221"/>
      <c r="T124" s="222"/>
      <c r="U124" s="219"/>
      <c r="V124" s="219"/>
      <c r="W124" s="223">
        <f>W125+W127</f>
        <v>0</v>
      </c>
      <c r="X124" s="219"/>
      <c r="Y124" s="223">
        <f>Y125+Y127</f>
        <v>0</v>
      </c>
      <c r="Z124" s="219"/>
      <c r="AA124" s="224">
        <f>AA125+AA127</f>
        <v>5.55</v>
      </c>
      <c r="AR124" s="225" t="s">
        <v>25</v>
      </c>
      <c r="AT124" s="226" t="s">
        <v>84</v>
      </c>
      <c r="AU124" s="226" t="s">
        <v>85</v>
      </c>
      <c r="AY124" s="225" t="s">
        <v>183</v>
      </c>
      <c r="BK124" s="227">
        <f>BK125+BK127</f>
        <v>0</v>
      </c>
    </row>
    <row r="125" spans="2:63" s="10" customFormat="1" ht="19.9" customHeight="1">
      <c r="B125" s="218"/>
      <c r="C125" s="219"/>
      <c r="D125" s="228" t="s">
        <v>149</v>
      </c>
      <c r="E125" s="228"/>
      <c r="F125" s="228"/>
      <c r="G125" s="228"/>
      <c r="H125" s="228"/>
      <c r="I125" s="228"/>
      <c r="J125" s="228"/>
      <c r="K125" s="228"/>
      <c r="L125" s="228"/>
      <c r="M125" s="228"/>
      <c r="N125" s="229">
        <f>BK125</f>
        <v>0</v>
      </c>
      <c r="O125" s="230"/>
      <c r="P125" s="230"/>
      <c r="Q125" s="230"/>
      <c r="R125" s="221"/>
      <c r="T125" s="222"/>
      <c r="U125" s="219"/>
      <c r="V125" s="219"/>
      <c r="W125" s="223">
        <f>W126</f>
        <v>0</v>
      </c>
      <c r="X125" s="219"/>
      <c r="Y125" s="223">
        <f>Y126</f>
        <v>0</v>
      </c>
      <c r="Z125" s="219"/>
      <c r="AA125" s="224">
        <f>AA126</f>
        <v>5.55</v>
      </c>
      <c r="AR125" s="225" t="s">
        <v>25</v>
      </c>
      <c r="AT125" s="226" t="s">
        <v>84</v>
      </c>
      <c r="AU125" s="226" t="s">
        <v>25</v>
      </c>
      <c r="AY125" s="225" t="s">
        <v>183</v>
      </c>
      <c r="BK125" s="227">
        <f>BK126</f>
        <v>0</v>
      </c>
    </row>
    <row r="126" spans="2:65" s="1" customFormat="1" ht="25.5" customHeight="1">
      <c r="B126" s="49"/>
      <c r="C126" s="231" t="s">
        <v>25</v>
      </c>
      <c r="D126" s="231" t="s">
        <v>184</v>
      </c>
      <c r="E126" s="232" t="s">
        <v>1539</v>
      </c>
      <c r="F126" s="233" t="s">
        <v>1540</v>
      </c>
      <c r="G126" s="233"/>
      <c r="H126" s="233"/>
      <c r="I126" s="233"/>
      <c r="J126" s="234" t="s">
        <v>187</v>
      </c>
      <c r="K126" s="235">
        <v>37</v>
      </c>
      <c r="L126" s="236">
        <v>0</v>
      </c>
      <c r="M126" s="237"/>
      <c r="N126" s="238">
        <f>ROUND(L126*K126,2)</f>
        <v>0</v>
      </c>
      <c r="O126" s="238"/>
      <c r="P126" s="238"/>
      <c r="Q126" s="238"/>
      <c r="R126" s="51"/>
      <c r="T126" s="239" t="s">
        <v>23</v>
      </c>
      <c r="U126" s="59" t="s">
        <v>50</v>
      </c>
      <c r="V126" s="50"/>
      <c r="W126" s="240">
        <f>V126*K126</f>
        <v>0</v>
      </c>
      <c r="X126" s="240">
        <v>0</v>
      </c>
      <c r="Y126" s="240">
        <f>X126*K126</f>
        <v>0</v>
      </c>
      <c r="Z126" s="240">
        <v>0.15</v>
      </c>
      <c r="AA126" s="241">
        <f>Z126*K126</f>
        <v>5.55</v>
      </c>
      <c r="AR126" s="25" t="s">
        <v>188</v>
      </c>
      <c r="AT126" s="25" t="s">
        <v>184</v>
      </c>
      <c r="AU126" s="25" t="s">
        <v>95</v>
      </c>
      <c r="AY126" s="25" t="s">
        <v>183</v>
      </c>
      <c r="BE126" s="156">
        <f>IF(U126="základní",N126,0)</f>
        <v>0</v>
      </c>
      <c r="BF126" s="156">
        <f>IF(U126="snížená",N126,0)</f>
        <v>0</v>
      </c>
      <c r="BG126" s="156">
        <f>IF(U126="zákl. přenesená",N126,0)</f>
        <v>0</v>
      </c>
      <c r="BH126" s="156">
        <f>IF(U126="sníž. přenesená",N126,0)</f>
        <v>0</v>
      </c>
      <c r="BI126" s="156">
        <f>IF(U126="nulová",N126,0)</f>
        <v>0</v>
      </c>
      <c r="BJ126" s="25" t="s">
        <v>25</v>
      </c>
      <c r="BK126" s="156">
        <f>ROUND(L126*K126,2)</f>
        <v>0</v>
      </c>
      <c r="BL126" s="25" t="s">
        <v>188</v>
      </c>
      <c r="BM126" s="25" t="s">
        <v>1541</v>
      </c>
    </row>
    <row r="127" spans="2:63" s="10" customFormat="1" ht="29.85" customHeight="1">
      <c r="B127" s="218"/>
      <c r="C127" s="219"/>
      <c r="D127" s="228" t="s">
        <v>150</v>
      </c>
      <c r="E127" s="228"/>
      <c r="F127" s="228"/>
      <c r="G127" s="228"/>
      <c r="H127" s="228"/>
      <c r="I127" s="228"/>
      <c r="J127" s="228"/>
      <c r="K127" s="228"/>
      <c r="L127" s="228"/>
      <c r="M127" s="228"/>
      <c r="N127" s="271">
        <f>BK127</f>
        <v>0</v>
      </c>
      <c r="O127" s="272"/>
      <c r="P127" s="272"/>
      <c r="Q127" s="272"/>
      <c r="R127" s="221"/>
      <c r="T127" s="222"/>
      <c r="U127" s="219"/>
      <c r="V127" s="219"/>
      <c r="W127" s="223">
        <f>SUM(W128:W131)</f>
        <v>0</v>
      </c>
      <c r="X127" s="219"/>
      <c r="Y127" s="223">
        <f>SUM(Y128:Y131)</f>
        <v>0</v>
      </c>
      <c r="Z127" s="219"/>
      <c r="AA127" s="224">
        <f>SUM(AA128:AA131)</f>
        <v>0</v>
      </c>
      <c r="AR127" s="225" t="s">
        <v>25</v>
      </c>
      <c r="AT127" s="226" t="s">
        <v>84</v>
      </c>
      <c r="AU127" s="226" t="s">
        <v>25</v>
      </c>
      <c r="AY127" s="225" t="s">
        <v>183</v>
      </c>
      <c r="BK127" s="227">
        <f>SUM(BK128:BK131)</f>
        <v>0</v>
      </c>
    </row>
    <row r="128" spans="2:65" s="1" customFormat="1" ht="25.5" customHeight="1">
      <c r="B128" s="49"/>
      <c r="C128" s="231" t="s">
        <v>95</v>
      </c>
      <c r="D128" s="231" t="s">
        <v>184</v>
      </c>
      <c r="E128" s="232" t="s">
        <v>1542</v>
      </c>
      <c r="F128" s="233" t="s">
        <v>1543</v>
      </c>
      <c r="G128" s="233"/>
      <c r="H128" s="233"/>
      <c r="I128" s="233"/>
      <c r="J128" s="234" t="s">
        <v>202</v>
      </c>
      <c r="K128" s="235">
        <v>5.55</v>
      </c>
      <c r="L128" s="236">
        <v>0</v>
      </c>
      <c r="M128" s="237"/>
      <c r="N128" s="238">
        <f>ROUND(L128*K128,2)</f>
        <v>0</v>
      </c>
      <c r="O128" s="238"/>
      <c r="P128" s="238"/>
      <c r="Q128" s="238"/>
      <c r="R128" s="51"/>
      <c r="T128" s="239" t="s">
        <v>23</v>
      </c>
      <c r="U128" s="59" t="s">
        <v>50</v>
      </c>
      <c r="V128" s="50"/>
      <c r="W128" s="240">
        <f>V128*K128</f>
        <v>0</v>
      </c>
      <c r="X128" s="240">
        <v>0</v>
      </c>
      <c r="Y128" s="240">
        <f>X128*K128</f>
        <v>0</v>
      </c>
      <c r="Z128" s="240">
        <v>0</v>
      </c>
      <c r="AA128" s="241">
        <f>Z128*K128</f>
        <v>0</v>
      </c>
      <c r="AR128" s="25" t="s">
        <v>188</v>
      </c>
      <c r="AT128" s="25" t="s">
        <v>184</v>
      </c>
      <c r="AU128" s="25" t="s">
        <v>95</v>
      </c>
      <c r="AY128" s="25" t="s">
        <v>183</v>
      </c>
      <c r="BE128" s="156">
        <f>IF(U128="základní",N128,0)</f>
        <v>0</v>
      </c>
      <c r="BF128" s="156">
        <f>IF(U128="snížená",N128,0)</f>
        <v>0</v>
      </c>
      <c r="BG128" s="156">
        <f>IF(U128="zákl. přenesená",N128,0)</f>
        <v>0</v>
      </c>
      <c r="BH128" s="156">
        <f>IF(U128="sníž. přenesená",N128,0)</f>
        <v>0</v>
      </c>
      <c r="BI128" s="156">
        <f>IF(U128="nulová",N128,0)</f>
        <v>0</v>
      </c>
      <c r="BJ128" s="25" t="s">
        <v>25</v>
      </c>
      <c r="BK128" s="156">
        <f>ROUND(L128*K128,2)</f>
        <v>0</v>
      </c>
      <c r="BL128" s="25" t="s">
        <v>188</v>
      </c>
      <c r="BM128" s="25" t="s">
        <v>1544</v>
      </c>
    </row>
    <row r="129" spans="2:65" s="1" customFormat="1" ht="25.5" customHeight="1">
      <c r="B129" s="49"/>
      <c r="C129" s="231" t="s">
        <v>102</v>
      </c>
      <c r="D129" s="231" t="s">
        <v>184</v>
      </c>
      <c r="E129" s="232" t="s">
        <v>1545</v>
      </c>
      <c r="F129" s="233" t="s">
        <v>1546</v>
      </c>
      <c r="G129" s="233"/>
      <c r="H129" s="233"/>
      <c r="I129" s="233"/>
      <c r="J129" s="234" t="s">
        <v>202</v>
      </c>
      <c r="K129" s="235">
        <v>449.55</v>
      </c>
      <c r="L129" s="236">
        <v>0</v>
      </c>
      <c r="M129" s="237"/>
      <c r="N129" s="238">
        <f>ROUND(L129*K129,2)</f>
        <v>0</v>
      </c>
      <c r="O129" s="238"/>
      <c r="P129" s="238"/>
      <c r="Q129" s="238"/>
      <c r="R129" s="51"/>
      <c r="T129" s="239" t="s">
        <v>23</v>
      </c>
      <c r="U129" s="59" t="s">
        <v>50</v>
      </c>
      <c r="V129" s="50"/>
      <c r="W129" s="240">
        <f>V129*K129</f>
        <v>0</v>
      </c>
      <c r="X129" s="240">
        <v>0</v>
      </c>
      <c r="Y129" s="240">
        <f>X129*K129</f>
        <v>0</v>
      </c>
      <c r="Z129" s="240">
        <v>0</v>
      </c>
      <c r="AA129" s="241">
        <f>Z129*K129</f>
        <v>0</v>
      </c>
      <c r="AR129" s="25" t="s">
        <v>188</v>
      </c>
      <c r="AT129" s="25" t="s">
        <v>184</v>
      </c>
      <c r="AU129" s="25" t="s">
        <v>95</v>
      </c>
      <c r="AY129" s="25" t="s">
        <v>183</v>
      </c>
      <c r="BE129" s="156">
        <f>IF(U129="základní",N129,0)</f>
        <v>0</v>
      </c>
      <c r="BF129" s="156">
        <f>IF(U129="snížená",N129,0)</f>
        <v>0</v>
      </c>
      <c r="BG129" s="156">
        <f>IF(U129="zákl. přenesená",N129,0)</f>
        <v>0</v>
      </c>
      <c r="BH129" s="156">
        <f>IF(U129="sníž. přenesená",N129,0)</f>
        <v>0</v>
      </c>
      <c r="BI129" s="156">
        <f>IF(U129="nulová",N129,0)</f>
        <v>0</v>
      </c>
      <c r="BJ129" s="25" t="s">
        <v>25</v>
      </c>
      <c r="BK129" s="156">
        <f>ROUND(L129*K129,2)</f>
        <v>0</v>
      </c>
      <c r="BL129" s="25" t="s">
        <v>188</v>
      </c>
      <c r="BM129" s="25" t="s">
        <v>1547</v>
      </c>
    </row>
    <row r="130" spans="2:51" s="11" customFormat="1" ht="16.5" customHeight="1">
      <c r="B130" s="242"/>
      <c r="C130" s="243"/>
      <c r="D130" s="243"/>
      <c r="E130" s="244" t="s">
        <v>23</v>
      </c>
      <c r="F130" s="245" t="s">
        <v>1548</v>
      </c>
      <c r="G130" s="246"/>
      <c r="H130" s="246"/>
      <c r="I130" s="246"/>
      <c r="J130" s="243"/>
      <c r="K130" s="247">
        <v>49.95</v>
      </c>
      <c r="L130" s="243"/>
      <c r="M130" s="243"/>
      <c r="N130" s="243"/>
      <c r="O130" s="243"/>
      <c r="P130" s="243"/>
      <c r="Q130" s="243"/>
      <c r="R130" s="248"/>
      <c r="T130" s="249"/>
      <c r="U130" s="243"/>
      <c r="V130" s="243"/>
      <c r="W130" s="243"/>
      <c r="X130" s="243"/>
      <c r="Y130" s="243"/>
      <c r="Z130" s="243"/>
      <c r="AA130" s="250"/>
      <c r="AT130" s="251" t="s">
        <v>191</v>
      </c>
      <c r="AU130" s="251" t="s">
        <v>95</v>
      </c>
      <c r="AV130" s="11" t="s">
        <v>95</v>
      </c>
      <c r="AW130" s="11" t="s">
        <v>41</v>
      </c>
      <c r="AX130" s="11" t="s">
        <v>25</v>
      </c>
      <c r="AY130" s="251" t="s">
        <v>183</v>
      </c>
    </row>
    <row r="131" spans="2:65" s="1" customFormat="1" ht="25.5" customHeight="1">
      <c r="B131" s="49"/>
      <c r="C131" s="231" t="s">
        <v>188</v>
      </c>
      <c r="D131" s="231" t="s">
        <v>184</v>
      </c>
      <c r="E131" s="232" t="s">
        <v>278</v>
      </c>
      <c r="F131" s="233" t="s">
        <v>279</v>
      </c>
      <c r="G131" s="233"/>
      <c r="H131" s="233"/>
      <c r="I131" s="233"/>
      <c r="J131" s="234" t="s">
        <v>202</v>
      </c>
      <c r="K131" s="235">
        <v>5.55</v>
      </c>
      <c r="L131" s="236">
        <v>0</v>
      </c>
      <c r="M131" s="237"/>
      <c r="N131" s="238">
        <f>ROUND(L131*K131,2)</f>
        <v>0</v>
      </c>
      <c r="O131" s="238"/>
      <c r="P131" s="238"/>
      <c r="Q131" s="238"/>
      <c r="R131" s="51"/>
      <c r="T131" s="239" t="s">
        <v>23</v>
      </c>
      <c r="U131" s="59" t="s">
        <v>50</v>
      </c>
      <c r="V131" s="50"/>
      <c r="W131" s="240">
        <f>V131*K131</f>
        <v>0</v>
      </c>
      <c r="X131" s="240">
        <v>0</v>
      </c>
      <c r="Y131" s="240">
        <f>X131*K131</f>
        <v>0</v>
      </c>
      <c r="Z131" s="240">
        <v>0</v>
      </c>
      <c r="AA131" s="241">
        <f>Z131*K131</f>
        <v>0</v>
      </c>
      <c r="AR131" s="25" t="s">
        <v>188</v>
      </c>
      <c r="AT131" s="25" t="s">
        <v>184</v>
      </c>
      <c r="AU131" s="25" t="s">
        <v>95</v>
      </c>
      <c r="AY131" s="25" t="s">
        <v>183</v>
      </c>
      <c r="BE131" s="156">
        <f>IF(U131="základní",N131,0)</f>
        <v>0</v>
      </c>
      <c r="BF131" s="156">
        <f>IF(U131="snížená",N131,0)</f>
        <v>0</v>
      </c>
      <c r="BG131" s="156">
        <f>IF(U131="zákl. přenesená",N131,0)</f>
        <v>0</v>
      </c>
      <c r="BH131" s="156">
        <f>IF(U131="sníž. přenesená",N131,0)</f>
        <v>0</v>
      </c>
      <c r="BI131" s="156">
        <f>IF(U131="nulová",N131,0)</f>
        <v>0</v>
      </c>
      <c r="BJ131" s="25" t="s">
        <v>25</v>
      </c>
      <c r="BK131" s="156">
        <f>ROUND(L131*K131,2)</f>
        <v>0</v>
      </c>
      <c r="BL131" s="25" t="s">
        <v>188</v>
      </c>
      <c r="BM131" s="25" t="s">
        <v>1549</v>
      </c>
    </row>
    <row r="132" spans="2:63" s="1" customFormat="1" ht="49.9" customHeight="1">
      <c r="B132" s="49"/>
      <c r="C132" s="50"/>
      <c r="D132" s="220" t="s">
        <v>680</v>
      </c>
      <c r="E132" s="50"/>
      <c r="F132" s="50"/>
      <c r="G132" s="50"/>
      <c r="H132" s="50"/>
      <c r="I132" s="50"/>
      <c r="J132" s="50"/>
      <c r="K132" s="50"/>
      <c r="L132" s="50"/>
      <c r="M132" s="50"/>
      <c r="N132" s="302">
        <f>BK132</f>
        <v>0</v>
      </c>
      <c r="O132" s="303"/>
      <c r="P132" s="303"/>
      <c r="Q132" s="303"/>
      <c r="R132" s="51"/>
      <c r="T132" s="202"/>
      <c r="U132" s="50"/>
      <c r="V132" s="50"/>
      <c r="W132" s="50"/>
      <c r="X132" s="50"/>
      <c r="Y132" s="50"/>
      <c r="Z132" s="50"/>
      <c r="AA132" s="103"/>
      <c r="AT132" s="25" t="s">
        <v>84</v>
      </c>
      <c r="AU132" s="25" t="s">
        <v>85</v>
      </c>
      <c r="AY132" s="25" t="s">
        <v>681</v>
      </c>
      <c r="BK132" s="156">
        <f>SUM(BK133:BK137)</f>
        <v>0</v>
      </c>
    </row>
    <row r="133" spans="2:63" s="1" customFormat="1" ht="22.3" customHeight="1">
      <c r="B133" s="49"/>
      <c r="C133" s="297" t="s">
        <v>23</v>
      </c>
      <c r="D133" s="297" t="s">
        <v>184</v>
      </c>
      <c r="E133" s="298" t="s">
        <v>23</v>
      </c>
      <c r="F133" s="299" t="s">
        <v>23</v>
      </c>
      <c r="G133" s="299"/>
      <c r="H133" s="299"/>
      <c r="I133" s="299"/>
      <c r="J133" s="300" t="s">
        <v>23</v>
      </c>
      <c r="K133" s="294"/>
      <c r="L133" s="236"/>
      <c r="M133" s="238"/>
      <c r="N133" s="238">
        <f>BK133</f>
        <v>0</v>
      </c>
      <c r="O133" s="238"/>
      <c r="P133" s="238"/>
      <c r="Q133" s="238"/>
      <c r="R133" s="51"/>
      <c r="T133" s="239" t="s">
        <v>23</v>
      </c>
      <c r="U133" s="301" t="s">
        <v>50</v>
      </c>
      <c r="V133" s="50"/>
      <c r="W133" s="50"/>
      <c r="X133" s="50"/>
      <c r="Y133" s="50"/>
      <c r="Z133" s="50"/>
      <c r="AA133" s="103"/>
      <c r="AT133" s="25" t="s">
        <v>681</v>
      </c>
      <c r="AU133" s="25" t="s">
        <v>25</v>
      </c>
      <c r="AY133" s="25" t="s">
        <v>681</v>
      </c>
      <c r="BE133" s="156">
        <f>IF(U133="základní",N133,0)</f>
        <v>0</v>
      </c>
      <c r="BF133" s="156">
        <f>IF(U133="snížená",N133,0)</f>
        <v>0</v>
      </c>
      <c r="BG133" s="156">
        <f>IF(U133="zákl. přenesená",N133,0)</f>
        <v>0</v>
      </c>
      <c r="BH133" s="156">
        <f>IF(U133="sníž. přenesená",N133,0)</f>
        <v>0</v>
      </c>
      <c r="BI133" s="156">
        <f>IF(U133="nulová",N133,0)</f>
        <v>0</v>
      </c>
      <c r="BJ133" s="25" t="s">
        <v>25</v>
      </c>
      <c r="BK133" s="156">
        <f>L133*K133</f>
        <v>0</v>
      </c>
    </row>
    <row r="134" spans="2:63" s="1" customFormat="1" ht="22.3" customHeight="1">
      <c r="B134" s="49"/>
      <c r="C134" s="297" t="s">
        <v>23</v>
      </c>
      <c r="D134" s="297" t="s">
        <v>184</v>
      </c>
      <c r="E134" s="298" t="s">
        <v>23</v>
      </c>
      <c r="F134" s="299" t="s">
        <v>23</v>
      </c>
      <c r="G134" s="299"/>
      <c r="H134" s="299"/>
      <c r="I134" s="299"/>
      <c r="J134" s="300" t="s">
        <v>23</v>
      </c>
      <c r="K134" s="294"/>
      <c r="L134" s="236"/>
      <c r="M134" s="238"/>
      <c r="N134" s="238">
        <f>BK134</f>
        <v>0</v>
      </c>
      <c r="O134" s="238"/>
      <c r="P134" s="238"/>
      <c r="Q134" s="238"/>
      <c r="R134" s="51"/>
      <c r="T134" s="239" t="s">
        <v>23</v>
      </c>
      <c r="U134" s="301" t="s">
        <v>50</v>
      </c>
      <c r="V134" s="50"/>
      <c r="W134" s="50"/>
      <c r="X134" s="50"/>
      <c r="Y134" s="50"/>
      <c r="Z134" s="50"/>
      <c r="AA134" s="103"/>
      <c r="AT134" s="25" t="s">
        <v>681</v>
      </c>
      <c r="AU134" s="25" t="s">
        <v>25</v>
      </c>
      <c r="AY134" s="25" t="s">
        <v>681</v>
      </c>
      <c r="BE134" s="156">
        <f>IF(U134="základní",N134,0)</f>
        <v>0</v>
      </c>
      <c r="BF134" s="156">
        <f>IF(U134="snížená",N134,0)</f>
        <v>0</v>
      </c>
      <c r="BG134" s="156">
        <f>IF(U134="zákl. přenesená",N134,0)</f>
        <v>0</v>
      </c>
      <c r="BH134" s="156">
        <f>IF(U134="sníž. přenesená",N134,0)</f>
        <v>0</v>
      </c>
      <c r="BI134" s="156">
        <f>IF(U134="nulová",N134,0)</f>
        <v>0</v>
      </c>
      <c r="BJ134" s="25" t="s">
        <v>25</v>
      </c>
      <c r="BK134" s="156">
        <f>L134*K134</f>
        <v>0</v>
      </c>
    </row>
    <row r="135" spans="2:63" s="1" customFormat="1" ht="22.3" customHeight="1">
      <c r="B135" s="49"/>
      <c r="C135" s="297" t="s">
        <v>23</v>
      </c>
      <c r="D135" s="297" t="s">
        <v>184</v>
      </c>
      <c r="E135" s="298" t="s">
        <v>23</v>
      </c>
      <c r="F135" s="299" t="s">
        <v>23</v>
      </c>
      <c r="G135" s="299"/>
      <c r="H135" s="299"/>
      <c r="I135" s="299"/>
      <c r="J135" s="300" t="s">
        <v>23</v>
      </c>
      <c r="K135" s="294"/>
      <c r="L135" s="236"/>
      <c r="M135" s="238"/>
      <c r="N135" s="238">
        <f>BK135</f>
        <v>0</v>
      </c>
      <c r="O135" s="238"/>
      <c r="P135" s="238"/>
      <c r="Q135" s="238"/>
      <c r="R135" s="51"/>
      <c r="T135" s="239" t="s">
        <v>23</v>
      </c>
      <c r="U135" s="301" t="s">
        <v>50</v>
      </c>
      <c r="V135" s="50"/>
      <c r="W135" s="50"/>
      <c r="X135" s="50"/>
      <c r="Y135" s="50"/>
      <c r="Z135" s="50"/>
      <c r="AA135" s="103"/>
      <c r="AT135" s="25" t="s">
        <v>681</v>
      </c>
      <c r="AU135" s="25" t="s">
        <v>25</v>
      </c>
      <c r="AY135" s="25" t="s">
        <v>681</v>
      </c>
      <c r="BE135" s="156">
        <f>IF(U135="základní",N135,0)</f>
        <v>0</v>
      </c>
      <c r="BF135" s="156">
        <f>IF(U135="snížená",N135,0)</f>
        <v>0</v>
      </c>
      <c r="BG135" s="156">
        <f>IF(U135="zákl. přenesená",N135,0)</f>
        <v>0</v>
      </c>
      <c r="BH135" s="156">
        <f>IF(U135="sníž. přenesená",N135,0)</f>
        <v>0</v>
      </c>
      <c r="BI135" s="156">
        <f>IF(U135="nulová",N135,0)</f>
        <v>0</v>
      </c>
      <c r="BJ135" s="25" t="s">
        <v>25</v>
      </c>
      <c r="BK135" s="156">
        <f>L135*K135</f>
        <v>0</v>
      </c>
    </row>
    <row r="136" spans="2:63" s="1" customFormat="1" ht="22.3" customHeight="1">
      <c r="B136" s="49"/>
      <c r="C136" s="297" t="s">
        <v>23</v>
      </c>
      <c r="D136" s="297" t="s">
        <v>184</v>
      </c>
      <c r="E136" s="298" t="s">
        <v>23</v>
      </c>
      <c r="F136" s="299" t="s">
        <v>23</v>
      </c>
      <c r="G136" s="299"/>
      <c r="H136" s="299"/>
      <c r="I136" s="299"/>
      <c r="J136" s="300" t="s">
        <v>23</v>
      </c>
      <c r="K136" s="294"/>
      <c r="L136" s="236"/>
      <c r="M136" s="238"/>
      <c r="N136" s="238">
        <f>BK136</f>
        <v>0</v>
      </c>
      <c r="O136" s="238"/>
      <c r="P136" s="238"/>
      <c r="Q136" s="238"/>
      <c r="R136" s="51"/>
      <c r="T136" s="239" t="s">
        <v>23</v>
      </c>
      <c r="U136" s="301" t="s">
        <v>50</v>
      </c>
      <c r="V136" s="50"/>
      <c r="W136" s="50"/>
      <c r="X136" s="50"/>
      <c r="Y136" s="50"/>
      <c r="Z136" s="50"/>
      <c r="AA136" s="103"/>
      <c r="AT136" s="25" t="s">
        <v>681</v>
      </c>
      <c r="AU136" s="25" t="s">
        <v>25</v>
      </c>
      <c r="AY136" s="25" t="s">
        <v>681</v>
      </c>
      <c r="BE136" s="156">
        <f>IF(U136="základní",N136,0)</f>
        <v>0</v>
      </c>
      <c r="BF136" s="156">
        <f>IF(U136="snížená",N136,0)</f>
        <v>0</v>
      </c>
      <c r="BG136" s="156">
        <f>IF(U136="zákl. přenesená",N136,0)</f>
        <v>0</v>
      </c>
      <c r="BH136" s="156">
        <f>IF(U136="sníž. přenesená",N136,0)</f>
        <v>0</v>
      </c>
      <c r="BI136" s="156">
        <f>IF(U136="nulová",N136,0)</f>
        <v>0</v>
      </c>
      <c r="BJ136" s="25" t="s">
        <v>25</v>
      </c>
      <c r="BK136" s="156">
        <f>L136*K136</f>
        <v>0</v>
      </c>
    </row>
    <row r="137" spans="2:63" s="1" customFormat="1" ht="22.3" customHeight="1">
      <c r="B137" s="49"/>
      <c r="C137" s="297" t="s">
        <v>23</v>
      </c>
      <c r="D137" s="297" t="s">
        <v>184</v>
      </c>
      <c r="E137" s="298" t="s">
        <v>23</v>
      </c>
      <c r="F137" s="299" t="s">
        <v>23</v>
      </c>
      <c r="G137" s="299"/>
      <c r="H137" s="299"/>
      <c r="I137" s="299"/>
      <c r="J137" s="300" t="s">
        <v>23</v>
      </c>
      <c r="K137" s="294"/>
      <c r="L137" s="236"/>
      <c r="M137" s="238"/>
      <c r="N137" s="238">
        <f>BK137</f>
        <v>0</v>
      </c>
      <c r="O137" s="238"/>
      <c r="P137" s="238"/>
      <c r="Q137" s="238"/>
      <c r="R137" s="51"/>
      <c r="T137" s="239" t="s">
        <v>23</v>
      </c>
      <c r="U137" s="301" t="s">
        <v>50</v>
      </c>
      <c r="V137" s="75"/>
      <c r="W137" s="75"/>
      <c r="X137" s="75"/>
      <c r="Y137" s="75"/>
      <c r="Z137" s="75"/>
      <c r="AA137" s="77"/>
      <c r="AT137" s="25" t="s">
        <v>681</v>
      </c>
      <c r="AU137" s="25" t="s">
        <v>25</v>
      </c>
      <c r="AY137" s="25" t="s">
        <v>681</v>
      </c>
      <c r="BE137" s="156">
        <f>IF(U137="základní",N137,0)</f>
        <v>0</v>
      </c>
      <c r="BF137" s="156">
        <f>IF(U137="snížená",N137,0)</f>
        <v>0</v>
      </c>
      <c r="BG137" s="156">
        <f>IF(U137="zákl. přenesená",N137,0)</f>
        <v>0</v>
      </c>
      <c r="BH137" s="156">
        <f>IF(U137="sníž. přenesená",N137,0)</f>
        <v>0</v>
      </c>
      <c r="BI137" s="156">
        <f>IF(U137="nulová",N137,0)</f>
        <v>0</v>
      </c>
      <c r="BJ137" s="25" t="s">
        <v>25</v>
      </c>
      <c r="BK137" s="156">
        <f>L137*K137</f>
        <v>0</v>
      </c>
    </row>
    <row r="138" spans="2:18" s="1" customFormat="1" ht="6.95" customHeight="1">
      <c r="B138" s="78"/>
      <c r="C138" s="79"/>
      <c r="D138" s="79"/>
      <c r="E138" s="79"/>
      <c r="F138" s="79"/>
      <c r="G138" s="79"/>
      <c r="H138" s="79"/>
      <c r="I138" s="79"/>
      <c r="J138" s="79"/>
      <c r="K138" s="79"/>
      <c r="L138" s="79"/>
      <c r="M138" s="79"/>
      <c r="N138" s="79"/>
      <c r="O138" s="79"/>
      <c r="P138" s="79"/>
      <c r="Q138" s="79"/>
      <c r="R138" s="80"/>
    </row>
  </sheetData>
  <sheetProtection password="CC35" sheet="1" objects="1" scenarios="1" formatColumns="0" formatRows="0"/>
  <mergeCells count="105">
    <mergeCell ref="C2:Q2"/>
    <mergeCell ref="C4:Q4"/>
    <mergeCell ref="F6:P6"/>
    <mergeCell ref="F8:P8"/>
    <mergeCell ref="F7:P7"/>
    <mergeCell ref="F9:P9"/>
    <mergeCell ref="O11:P11"/>
    <mergeCell ref="O13:P13"/>
    <mergeCell ref="O14:P14"/>
    <mergeCell ref="O16:P16"/>
    <mergeCell ref="E17:L17"/>
    <mergeCell ref="O17:P17"/>
    <mergeCell ref="O19:P19"/>
    <mergeCell ref="O20:P20"/>
    <mergeCell ref="O22:P22"/>
    <mergeCell ref="O23:P23"/>
    <mergeCell ref="E26:L26"/>
    <mergeCell ref="M29:P29"/>
    <mergeCell ref="M30:P30"/>
    <mergeCell ref="M32:P32"/>
    <mergeCell ref="H34:J34"/>
    <mergeCell ref="M34:P34"/>
    <mergeCell ref="H35:J35"/>
    <mergeCell ref="M35:P35"/>
    <mergeCell ref="H36:J36"/>
    <mergeCell ref="M36:P36"/>
    <mergeCell ref="H37:J37"/>
    <mergeCell ref="M37:P37"/>
    <mergeCell ref="H38:J38"/>
    <mergeCell ref="M38:P38"/>
    <mergeCell ref="L40:P40"/>
    <mergeCell ref="C76:Q76"/>
    <mergeCell ref="F78:P78"/>
    <mergeCell ref="F80:P80"/>
    <mergeCell ref="F79:P79"/>
    <mergeCell ref="F81:P81"/>
    <mergeCell ref="M83:P83"/>
    <mergeCell ref="M85:Q85"/>
    <mergeCell ref="M86:Q86"/>
    <mergeCell ref="C88:G88"/>
    <mergeCell ref="N88:Q88"/>
    <mergeCell ref="N90:Q90"/>
    <mergeCell ref="N91:Q91"/>
    <mergeCell ref="N92:Q92"/>
    <mergeCell ref="N93:Q93"/>
    <mergeCell ref="N94:Q94"/>
    <mergeCell ref="N96:Q96"/>
    <mergeCell ref="D97:H97"/>
    <mergeCell ref="N97:Q97"/>
    <mergeCell ref="D98:H98"/>
    <mergeCell ref="N98:Q98"/>
    <mergeCell ref="D99:H99"/>
    <mergeCell ref="N99:Q99"/>
    <mergeCell ref="D100:H100"/>
    <mergeCell ref="N100:Q100"/>
    <mergeCell ref="D101:H101"/>
    <mergeCell ref="N101:Q101"/>
    <mergeCell ref="N102:Q102"/>
    <mergeCell ref="L104:Q104"/>
    <mergeCell ref="C110:Q110"/>
    <mergeCell ref="F112:P112"/>
    <mergeCell ref="F114:P114"/>
    <mergeCell ref="F113:P113"/>
    <mergeCell ref="F115:P115"/>
    <mergeCell ref="M117:P117"/>
    <mergeCell ref="M119:Q119"/>
    <mergeCell ref="M120:Q120"/>
    <mergeCell ref="F122:I122"/>
    <mergeCell ref="L122:M122"/>
    <mergeCell ref="N122:Q122"/>
    <mergeCell ref="F126:I126"/>
    <mergeCell ref="L126:M126"/>
    <mergeCell ref="N126:Q126"/>
    <mergeCell ref="F128:I128"/>
    <mergeCell ref="L128:M128"/>
    <mergeCell ref="N128:Q128"/>
    <mergeCell ref="F129:I129"/>
    <mergeCell ref="L129:M129"/>
    <mergeCell ref="N129:Q129"/>
    <mergeCell ref="F130:I130"/>
    <mergeCell ref="F131:I131"/>
    <mergeCell ref="L131:M131"/>
    <mergeCell ref="N131:Q131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N123:Q123"/>
    <mergeCell ref="N124:Q124"/>
    <mergeCell ref="N125:Q125"/>
    <mergeCell ref="N127:Q127"/>
    <mergeCell ref="N132:Q132"/>
    <mergeCell ref="H1:K1"/>
    <mergeCell ref="S2:AC2"/>
  </mergeCells>
  <dataValidations count="2">
    <dataValidation type="list" allowBlank="1" showInputMessage="1" showErrorMessage="1" error="Povoleny jsou hodnoty K, M." sqref="D133:D138">
      <formula1>"K, M"</formula1>
    </dataValidation>
    <dataValidation type="list" allowBlank="1" showInputMessage="1" showErrorMessage="1" error="Povoleny jsou hodnoty základní, snížená, zákl. přenesená, sníž. přenesená, nulová." sqref="U133:U138">
      <formula1>"základní, snížená, zákl. přenesená, sníž. přenesená, nulová"</formula1>
    </dataValidation>
  </dataValidations>
  <hyperlinks>
    <hyperlink ref="F1:G1" location="C2" display="1) Krycí list rozpočtu"/>
    <hyperlink ref="H1:K1" location="C88" display="2) Rekapitulace rozpočtu"/>
    <hyperlink ref="L1" location="C122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Honza-PC\Honza</dc:creator>
  <cp:keywords/>
  <dc:description/>
  <cp:lastModifiedBy>Honza-PC\Honza</cp:lastModifiedBy>
  <dcterms:created xsi:type="dcterms:W3CDTF">2017-12-03T21:47:19Z</dcterms:created>
  <dcterms:modified xsi:type="dcterms:W3CDTF">2017-12-03T21:47:33Z</dcterms:modified>
  <cp:category/>
  <cp:version/>
  <cp:contentType/>
  <cp:contentStatus/>
</cp:coreProperties>
</file>