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/>
  <bookViews>
    <workbookView xWindow="0" yWindow="0" windowWidth="9210" windowHeight="3510" activeTab="0"/>
  </bookViews>
  <sheets>
    <sheet name="Rekapitulace stavby" sheetId="1" r:id="rId1"/>
    <sheet name="01 - Výměna podlahové kry..." sheetId="2" r:id="rId2"/>
  </sheets>
  <definedNames>
    <definedName name="_xlnm.Print_Area" localSheetId="1">'01 - Výměna podlahové kry...'!$C$4:$Q$70,'01 - Výměna podlahové kry...'!$C$76:$Q$102,'01 - Výměna podlahové kry...'!$C$108:$Q$143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'01 - Výměna podlahové kry...'!$118:$118</definedName>
  </definedNames>
  <calcPr calcId="179017"/>
</workbook>
</file>

<file path=xl/sharedStrings.xml><?xml version="1.0" encoding="utf-8"?>
<sst xmlns="http://schemas.openxmlformats.org/spreadsheetml/2006/main" count="594" uniqueCount="224">
  <si>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</si>
  <si>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</si>
  <si>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</si>
  <si>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</si>
  <si>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</si>
  <si>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</si>
  <si>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</si>
  <si>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</si>
  <si>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</si>
  <si>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</si>
  <si>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</si>
  <si>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</si>
  <si>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</si>
  <si>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</si>
  <si>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</si>
  <si>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</si>
  <si>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</si>
  <si>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20180523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</si>
  <si>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</si>
  <si>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</si>
  <si>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Zimní stadion ÚL - výměna podlahové krytiny na střídačkách a u ledové plochy</t>
  </si>
  <si>
    <t>JKSO:</t>
  </si>
  <si>
    <t/>
  </si>
  <si>
    <t>CC-CZ:</t>
  </si>
  <si>
    <t>Místo:</t>
  </si>
  <si>
    <t xml:space="preserve"> </t>
  </si>
  <si>
    <t>Datum:</t>
  </si>
  <si>
    <t>18. 5. 2018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</si>
  <si>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</si>
  <si>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</si>
  <si>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</si>
  <si>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</si>
  <si>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</si>
  <si>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</si>
  <si>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</si>
  <si>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</si>
  <si>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46712143</t>
  </si>
  <si>
    <t>Varia s.r.o.</t>
  </si>
  <si>
    <t>CZ46712143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</si>
  <si>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</si>
  <si>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</si>
  <si>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</si>
  <si>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</si>
  <si>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</si>
  <si>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</si>
  <si>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</si>
  <si>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</si>
  <si>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</si>
  <si>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</si>
  <si>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</si>
  <si>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</si>
  <si>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</si>
  <si>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</si>
  <si>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</si>
  <si>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</si>
  <si>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</si>
  <si>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</si>
  <si>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</si>
  <si>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</si>
  <si>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</si>
  <si>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</si>
  <si>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</si>
  <si>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</si>
  <si>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</si>
  <si>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</si>
  <si>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</si>
  <si>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</si>
  <si>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</si>
  <si>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</si>
  <si>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</si>
  <si>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</si>
  <si>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</si>
  <si>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</si>
  <si>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</si>
  <si>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</si>
  <si>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</si>
  <si>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</si>
  <si>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</si>
  <si>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</si>
  <si>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</si>
  <si>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</si>
  <si>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</si>
  <si>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{22ae4971-e627-47b1-a28c-d56df1327aee}</t>
  </si>
  <si>
    <t>{00000000-0000-0000-0000-000000000000}</t>
  </si>
  <si>
    <t>/</t>
  </si>
  <si>
    <t>01</t>
  </si>
  <si>
    <t>Výměna podlahové krytiny</t>
  </si>
  <si>
    <t>1</t>
  </si>
  <si>
    <t>{0460bf79-b252-4923-880c-95c63bc0d542}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</si>
  <si>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</si>
  <si>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</si>
  <si>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</si>
  <si>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</si>
  <si>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</si>
  <si>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</si>
  <si>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</si>
  <si>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</si>
  <si>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</si>
  <si>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</si>
  <si>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</si>
  <si>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</si>
  <si>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</si>
  <si>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</si>
  <si>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</si>
  <si>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</si>
  <si>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</si>
  <si>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Výměna podlahové krytiny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</si>
  <si>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</si>
  <si>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</si>
  <si>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</si>
  <si>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</si>
  <si>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</si>
  <si>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</si>
  <si>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</si>
  <si>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997 - Přesun sutě</t>
  </si>
  <si>
    <t>PSV - Práce a dodávky PSV</t>
  </si>
  <si>
    <t xml:space="preserve">    776 - Podlahy povlakové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</si>
  <si>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</si>
  <si>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</si>
  <si>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</si>
  <si>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</si>
  <si>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</si>
  <si>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</si>
  <si>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</si>
  <si>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</si>
  <si>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</si>
  <si>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</si>
  <si>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</si>
  <si>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</si>
  <si>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</si>
  <si>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</si>
  <si>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</si>
  <si>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</si>
  <si>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</si>
  <si>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</si>
  <si>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</si>
  <si>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</si>
  <si>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</si>
  <si>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</si>
  <si>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</si>
  <si>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</si>
  <si>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19</t>
  </si>
  <si>
    <t>K</t>
  </si>
  <si>
    <t>997013153</t>
  </si>
  <si>
    <t>Vnitrostaveništní doprava suti a vybouraných hmot pro budovy v do 12 m s omezením mechanizace</t>
  </si>
  <si>
    <t>t</t>
  </si>
  <si>
    <t>4</t>
  </si>
  <si>
    <t>1514153598</t>
  </si>
  <si>
    <t>20</t>
  </si>
  <si>
    <t>997013219</t>
  </si>
  <si>
    <t>Příplatek k vnitrostaveništní dopravě suti a vybouraných hmot za zvětšenou dopravu suti ZKD 10 m</t>
  </si>
  <si>
    <t>1209857125</t>
  </si>
  <si>
    <t>997013501</t>
  </si>
  <si>
    <t>Odvoz suti a vybouraných hmot na skládku nebo meziskládku do 1 km se složením</t>
  </si>
  <si>
    <t>-1042671277</t>
  </si>
  <si>
    <t>22</t>
  </si>
  <si>
    <t>997013509</t>
  </si>
  <si>
    <t>Příplatek k odvozu suti a vybouraných hmot na skládku ZKD 1 km přes 1 km</t>
  </si>
  <si>
    <t>1384114813</t>
  </si>
  <si>
    <t>23</t>
  </si>
  <si>
    <t>997013813</t>
  </si>
  <si>
    <t>Poplatek za uložení na skládce (skládkovné) stavebního odpadu z plastických hmot kód odpadu 170 203</t>
  </si>
  <si>
    <t>-1102957038</t>
  </si>
  <si>
    <t>24</t>
  </si>
  <si>
    <t>776201811</t>
  </si>
  <si>
    <t>Demontáž lepených povlakových podlah bez podložky ručně</t>
  </si>
  <si>
    <t>m2</t>
  </si>
  <si>
    <t>16</t>
  </si>
  <si>
    <t>1204406791</t>
  </si>
  <si>
    <t>3</t>
  </si>
  <si>
    <t>776111116</t>
  </si>
  <si>
    <t>Příprava podkladu broušení podlah stávajícího podkladu pro odstranění lepidla (po starých krytinách)</t>
  </si>
  <si>
    <t>-322315833</t>
  </si>
  <si>
    <t>776111311</t>
  </si>
  <si>
    <t>Vysátí podkladu povlakových podlah</t>
  </si>
  <si>
    <t>1924468351</t>
  </si>
  <si>
    <t>6</t>
  </si>
  <si>
    <t>776111117</t>
  </si>
  <si>
    <t>Příprava podkladu broušení podlah stávajícího podkladu pro odstranění nerovností (diamantovým kotoučem)</t>
  </si>
  <si>
    <t>-1415231462</t>
  </si>
  <si>
    <t>9</t>
  </si>
  <si>
    <t>776141122R01</t>
  </si>
  <si>
    <t>Opravná rychleschnoucí stěrka včetně penetrace</t>
  </si>
  <si>
    <t>-166590756</t>
  </si>
  <si>
    <t>10</t>
  </si>
  <si>
    <t>776231111R01</t>
  </si>
  <si>
    <t>Celoplošná pokládka dlaždic</t>
  </si>
  <si>
    <t>-1731713614</t>
  </si>
  <si>
    <t>11</t>
  </si>
  <si>
    <t>M</t>
  </si>
  <si>
    <t>28411066R01</t>
  </si>
  <si>
    <t>dlaždice zátěžové zámkové, zátěž 34/43, 510x510mm, tl.7mm</t>
  </si>
  <si>
    <t>32</t>
  </si>
  <si>
    <t>-1653931760</t>
  </si>
  <si>
    <t>12</t>
  </si>
  <si>
    <t>776411112R01</t>
  </si>
  <si>
    <t>PVC sokl komplet vč. montáže lepením</t>
  </si>
  <si>
    <t>m</t>
  </si>
  <si>
    <t>1919603430</t>
  </si>
  <si>
    <t>13</t>
  </si>
  <si>
    <t>771591171R01</t>
  </si>
  <si>
    <t>Montáž profilu přechodových lišt lepením</t>
  </si>
  <si>
    <t>1394022764</t>
  </si>
  <si>
    <t>14</t>
  </si>
  <si>
    <t>55343118R01</t>
  </si>
  <si>
    <t>přechodový profil PROFILPLAST Alu 40, 2,7m/ks</t>
  </si>
  <si>
    <t>ks</t>
  </si>
  <si>
    <t>-1061682569</t>
  </si>
  <si>
    <t>998776102</t>
  </si>
  <si>
    <t>Přesun hmot tonážní pro podlahy povlakové v objektech v do 12 m</t>
  </si>
  <si>
    <t>1387555583</t>
  </si>
  <si>
    <t>998776181</t>
  </si>
  <si>
    <t>Příplatek k přesunu hmot tonážní 776 prováděný bez použití mechanizace</t>
  </si>
  <si>
    <t>79123240</t>
  </si>
  <si>
    <t>17</t>
  </si>
  <si>
    <t>998776194</t>
  </si>
  <si>
    <t>Příplatek k přesunu hmot tonážní 776 za zvětšený přesun do 1000 m</t>
  </si>
  <si>
    <t>1882798725</t>
  </si>
  <si>
    <t>18</t>
  </si>
  <si>
    <t>998776199</t>
  </si>
  <si>
    <t>Příplatek k přesunu hmot tonážní 776 za zvětšený přesun ZKD 1000 m přes 1000 m</t>
  </si>
  <si>
    <t>600737660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</si>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</sst>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4" fontId="29" fillId="0" borderId="16" xfId="0" applyNumberFormat="1" applyFont="1" applyBorder="1" applyAlignment="1" applyProtection="1">
      <alignment vertical="center"/>
      <protection/>
    </xf>
    <xf numFmtId="166" fontId="29" fillId="0" borderId="16" xfId="0" applyNumberFormat="1" applyFont="1" applyBorder="1" applyAlignment="1" applyProtection="1">
      <alignment vertical="center"/>
      <protection/>
    </xf>
    <xf numFmtId="4" fontId="29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2" fillId="0" borderId="11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center" vertical="center"/>
      <protection/>
    </xf>
    <xf numFmtId="49" fontId="34" fillId="0" borderId="24" xfId="0" applyNumberFormat="1" applyFont="1" applyBorder="1" applyAlignment="1" applyProtection="1">
      <alignment horizontal="left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167" fontId="34" fillId="0" borderId="24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left" vertical="center" wrapText="1"/>
      <protection/>
    </xf>
    <xf numFmtId="4" fontId="34" fillId="3" borderId="24" xfId="0" applyNumberFormat="1" applyFont="1" applyFill="1" applyBorder="1" applyAlignment="1" applyProtection="1">
      <alignment vertical="center"/>
      <protection locked="0"/>
    </xf>
    <xf numFmtId="4" fontId="34" fillId="3" borderId="24" xfId="0" applyNumberFormat="1" applyFont="1" applyFill="1" applyBorder="1" applyAlignment="1" applyProtection="1">
      <alignment vertical="center"/>
      <protection/>
    </xf>
    <xf numFmtId="4" fontId="34" fillId="0" borderId="24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97"/>
  <sheetViews>
    <sheetView showGridLines="0" tabSelected="1" workbookViewId="0" topLeftCell="A1">
      <pane ySplit="1" topLeftCell="A20" activePane="bottomLeft" state="frozen"/>
      <selection pane="bottomLeft" activeCell="F18" sqref="F18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R2" s="175" t="s">
        <v>8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189" t="s">
        <v>12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23"/>
      <c r="AS4" s="17" t="s">
        <v>13</v>
      </c>
      <c r="BE4" s="24" t="s">
        <v>14</v>
      </c>
      <c r="BS4" s="18" t="s">
        <v>15</v>
      </c>
    </row>
    <row r="5" spans="2:71" ht="14.45" customHeight="1">
      <c r="B5" s="22"/>
      <c r="C5" s="25"/>
      <c r="D5" s="26" t="s">
        <v>16</v>
      </c>
      <c r="E5" s="25"/>
      <c r="F5" s="25"/>
      <c r="G5" s="25"/>
      <c r="H5" s="25"/>
      <c r="I5" s="25"/>
      <c r="J5" s="25"/>
      <c r="K5" s="211" t="s">
        <v>17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5"/>
      <c r="AQ5" s="23"/>
      <c r="BE5" s="209" t="s">
        <v>18</v>
      </c>
      <c r="BS5" s="18" t="s">
        <v>9</v>
      </c>
    </row>
    <row r="6" spans="2:71" ht="36.95" customHeight="1">
      <c r="B6" s="22"/>
      <c r="C6" s="25"/>
      <c r="D6" s="28" t="s">
        <v>19</v>
      </c>
      <c r="E6" s="25"/>
      <c r="F6" s="25"/>
      <c r="G6" s="25"/>
      <c r="H6" s="25"/>
      <c r="I6" s="25"/>
      <c r="J6" s="25"/>
      <c r="K6" s="213" t="s">
        <v>20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5"/>
      <c r="AQ6" s="23"/>
      <c r="BE6" s="210"/>
      <c r="BS6" s="18" t="s">
        <v>9</v>
      </c>
    </row>
    <row r="7" spans="2:71" ht="14.45" customHeight="1">
      <c r="B7" s="22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3"/>
      <c r="BE7" s="210"/>
      <c r="BS7" s="18" t="s">
        <v>9</v>
      </c>
    </row>
    <row r="8" spans="2:71" ht="14.45" customHeight="1">
      <c r="B8" s="22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 t="s">
        <v>27</v>
      </c>
      <c r="AO8" s="25"/>
      <c r="AP8" s="25"/>
      <c r="AQ8" s="23"/>
      <c r="BE8" s="210"/>
      <c r="BS8" s="18" t="s">
        <v>9</v>
      </c>
    </row>
    <row r="9" spans="2:71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210"/>
      <c r="BS9" s="18" t="s">
        <v>9</v>
      </c>
    </row>
    <row r="10" spans="2:71" ht="14.45" customHeight="1">
      <c r="B10" s="22"/>
      <c r="C10" s="25"/>
      <c r="D10" s="29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29</v>
      </c>
      <c r="AL10" s="25"/>
      <c r="AM10" s="25"/>
      <c r="AN10" s="27" t="s">
        <v>22</v>
      </c>
      <c r="AO10" s="25"/>
      <c r="AP10" s="25"/>
      <c r="AQ10" s="23"/>
      <c r="BE10" s="210"/>
      <c r="BS10" s="18" t="s">
        <v>9</v>
      </c>
    </row>
    <row r="11" spans="2:71" ht="18.4" customHeight="1">
      <c r="B11" s="22"/>
      <c r="C11" s="25"/>
      <c r="D11" s="25"/>
      <c r="E11" s="27" t="s">
        <v>25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30</v>
      </c>
      <c r="AL11" s="25"/>
      <c r="AM11" s="25"/>
      <c r="AN11" s="27" t="s">
        <v>22</v>
      </c>
      <c r="AO11" s="25"/>
      <c r="AP11" s="25"/>
      <c r="AQ11" s="23"/>
      <c r="BE11" s="210"/>
      <c r="BS11" s="18" t="s">
        <v>9</v>
      </c>
    </row>
    <row r="12" spans="2:71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210"/>
      <c r="BS12" s="18" t="s">
        <v>9</v>
      </c>
    </row>
    <row r="13" spans="2:71" ht="14.45" customHeight="1">
      <c r="B13" s="22"/>
      <c r="C13" s="25"/>
      <c r="D13" s="29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29</v>
      </c>
      <c r="AL13" s="25"/>
      <c r="AM13" s="25"/>
      <c r="AN13" s="31" t="s">
        <v>32</v>
      </c>
      <c r="AO13" s="25"/>
      <c r="AP13" s="25"/>
      <c r="AQ13" s="23"/>
      <c r="BE13" s="210"/>
      <c r="BS13" s="18" t="s">
        <v>9</v>
      </c>
    </row>
    <row r="14" spans="2:71" ht="15">
      <c r="B14" s="22"/>
      <c r="C14" s="25"/>
      <c r="D14" s="25"/>
      <c r="E14" s="214" t="s">
        <v>32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9" t="s">
        <v>30</v>
      </c>
      <c r="AL14" s="25"/>
      <c r="AM14" s="25"/>
      <c r="AN14" s="31" t="s">
        <v>32</v>
      </c>
      <c r="AO14" s="25"/>
      <c r="AP14" s="25"/>
      <c r="AQ14" s="23"/>
      <c r="BE14" s="210"/>
      <c r="BS14" s="18" t="s">
        <v>9</v>
      </c>
    </row>
    <row r="15" spans="2:71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210"/>
      <c r="BS15" s="18" t="s">
        <v>6</v>
      </c>
    </row>
    <row r="16" spans="2:71" ht="14.45" customHeight="1">
      <c r="B16" s="22"/>
      <c r="C16" s="25"/>
      <c r="D16" s="29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29</v>
      </c>
      <c r="AL16" s="25"/>
      <c r="AM16" s="25"/>
      <c r="AN16" s="27" t="s">
        <v>22</v>
      </c>
      <c r="AO16" s="25"/>
      <c r="AP16" s="25"/>
      <c r="AQ16" s="23"/>
      <c r="BE16" s="210"/>
      <c r="BS16" s="18" t="s">
        <v>6</v>
      </c>
    </row>
    <row r="17" spans="2:71" ht="18.4" customHeight="1">
      <c r="B17" s="22"/>
      <c r="C17" s="25"/>
      <c r="D17" s="25"/>
      <c r="E17" s="27" t="s">
        <v>25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30</v>
      </c>
      <c r="AL17" s="25"/>
      <c r="AM17" s="25"/>
      <c r="AN17" s="27" t="s">
        <v>22</v>
      </c>
      <c r="AO17" s="25"/>
      <c r="AP17" s="25"/>
      <c r="AQ17" s="23"/>
      <c r="BE17" s="210"/>
      <c r="BS17" s="18" t="s">
        <v>34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210"/>
      <c r="BS18" s="18" t="s">
        <v>9</v>
      </c>
    </row>
    <row r="19" spans="2:71" ht="14.45" customHeight="1">
      <c r="B19" s="22"/>
      <c r="C19" s="25"/>
      <c r="D19" s="29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29</v>
      </c>
      <c r="AL19" s="25"/>
      <c r="AM19" s="25"/>
      <c r="AN19" s="27" t="s">
        <v>36</v>
      </c>
      <c r="AO19" s="25"/>
      <c r="AP19" s="25"/>
      <c r="AQ19" s="23"/>
      <c r="BE19" s="210"/>
      <c r="BS19" s="18" t="s">
        <v>9</v>
      </c>
    </row>
    <row r="20" spans="2:57" ht="18.4" customHeight="1">
      <c r="B20" s="22"/>
      <c r="C20" s="25"/>
      <c r="D20" s="25"/>
      <c r="E20" s="27" t="s">
        <v>37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30</v>
      </c>
      <c r="AL20" s="25"/>
      <c r="AM20" s="25"/>
      <c r="AN20" s="27" t="s">
        <v>38</v>
      </c>
      <c r="AO20" s="25"/>
      <c r="AP20" s="25"/>
      <c r="AQ20" s="23"/>
      <c r="BE20" s="210"/>
    </row>
    <row r="21" spans="2:57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210"/>
    </row>
    <row r="22" spans="2:57" ht="15">
      <c r="B22" s="22"/>
      <c r="C22" s="25"/>
      <c r="D22" s="29" t="s">
        <v>39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210"/>
    </row>
    <row r="23" spans="2:57" ht="14.45" customHeight="1">
      <c r="B23" s="22"/>
      <c r="C23" s="25"/>
      <c r="D23" s="25"/>
      <c r="E23" s="216" t="s">
        <v>22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5"/>
      <c r="AP23" s="25"/>
      <c r="AQ23" s="23"/>
      <c r="BE23" s="210"/>
    </row>
    <row r="24" spans="2:57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210"/>
    </row>
    <row r="25" spans="2:57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210"/>
    </row>
    <row r="26" spans="2:57" ht="14.45" customHeight="1">
      <c r="B26" s="22"/>
      <c r="C26" s="25"/>
      <c r="D26" s="33" t="s">
        <v>40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17">
        <f>ROUND(AG87,2)</f>
        <v>0</v>
      </c>
      <c r="AL26" s="212"/>
      <c r="AM26" s="212"/>
      <c r="AN26" s="212"/>
      <c r="AO26" s="212"/>
      <c r="AP26" s="25"/>
      <c r="AQ26" s="23"/>
      <c r="BE26" s="210"/>
    </row>
    <row r="27" spans="2:57" ht="14.45" customHeight="1">
      <c r="B27" s="22"/>
      <c r="C27" s="25"/>
      <c r="D27" s="33" t="s">
        <v>41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17">
        <f>ROUND(AG90,2)</f>
        <v>0</v>
      </c>
      <c r="AL27" s="217"/>
      <c r="AM27" s="217"/>
      <c r="AN27" s="217"/>
      <c r="AO27" s="217"/>
      <c r="AP27" s="25"/>
      <c r="AQ27" s="23"/>
      <c r="BE27" s="210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10"/>
    </row>
    <row r="29" spans="2:57" s="1" customFormat="1" ht="25.9" customHeight="1">
      <c r="B29" s="34"/>
      <c r="C29" s="35"/>
      <c r="D29" s="37" t="s">
        <v>42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18">
        <f>ROUND(AK26+AK27,2)</f>
        <v>0</v>
      </c>
      <c r="AL29" s="219"/>
      <c r="AM29" s="219"/>
      <c r="AN29" s="219"/>
      <c r="AO29" s="219"/>
      <c r="AP29" s="35"/>
      <c r="AQ29" s="36"/>
      <c r="BE29" s="210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10"/>
    </row>
    <row r="31" spans="2:57" s="2" customFormat="1" ht="14.45" customHeight="1">
      <c r="B31" s="39"/>
      <c r="C31" s="40"/>
      <c r="D31" s="41" t="s">
        <v>43</v>
      </c>
      <c r="E31" s="40"/>
      <c r="F31" s="41" t="s">
        <v>44</v>
      </c>
      <c r="G31" s="40"/>
      <c r="H31" s="40"/>
      <c r="I31" s="40"/>
      <c r="J31" s="40"/>
      <c r="K31" s="40"/>
      <c r="L31" s="200">
        <v>0.21</v>
      </c>
      <c r="M31" s="201"/>
      <c r="N31" s="201"/>
      <c r="O31" s="201"/>
      <c r="P31" s="40"/>
      <c r="Q31" s="40"/>
      <c r="R31" s="40"/>
      <c r="S31" s="40"/>
      <c r="T31" s="43" t="s">
        <v>45</v>
      </c>
      <c r="U31" s="40"/>
      <c r="V31" s="40"/>
      <c r="W31" s="202">
        <f>ROUND(AZ87+SUM(CD91:CD95),2)</f>
        <v>0</v>
      </c>
      <c r="X31" s="201"/>
      <c r="Y31" s="201"/>
      <c r="Z31" s="201"/>
      <c r="AA31" s="201"/>
      <c r="AB31" s="201"/>
      <c r="AC31" s="201"/>
      <c r="AD31" s="201"/>
      <c r="AE31" s="201"/>
      <c r="AF31" s="40"/>
      <c r="AG31" s="40"/>
      <c r="AH31" s="40"/>
      <c r="AI31" s="40"/>
      <c r="AJ31" s="40"/>
      <c r="AK31" s="202">
        <f>ROUND(AV87+SUM(BY91:BY95),2)</f>
        <v>0</v>
      </c>
      <c r="AL31" s="201"/>
      <c r="AM31" s="201"/>
      <c r="AN31" s="201"/>
      <c r="AO31" s="201"/>
      <c r="AP31" s="40"/>
      <c r="AQ31" s="44"/>
      <c r="BE31" s="210"/>
    </row>
    <row r="32" spans="2:57" s="2" customFormat="1" ht="14.45" customHeight="1">
      <c r="B32" s="39"/>
      <c r="C32" s="40"/>
      <c r="D32" s="40"/>
      <c r="E32" s="40"/>
      <c r="F32" s="41" t="s">
        <v>46</v>
      </c>
      <c r="G32" s="40"/>
      <c r="H32" s="40"/>
      <c r="I32" s="40"/>
      <c r="J32" s="40"/>
      <c r="K32" s="40"/>
      <c r="L32" s="200">
        <v>0.15</v>
      </c>
      <c r="M32" s="201"/>
      <c r="N32" s="201"/>
      <c r="O32" s="201"/>
      <c r="P32" s="40"/>
      <c r="Q32" s="40"/>
      <c r="R32" s="40"/>
      <c r="S32" s="40"/>
      <c r="T32" s="43" t="s">
        <v>45</v>
      </c>
      <c r="U32" s="40"/>
      <c r="V32" s="40"/>
      <c r="W32" s="202">
        <f>ROUND(BA87+SUM(CE91:CE95),2)</f>
        <v>0</v>
      </c>
      <c r="X32" s="201"/>
      <c r="Y32" s="201"/>
      <c r="Z32" s="201"/>
      <c r="AA32" s="201"/>
      <c r="AB32" s="201"/>
      <c r="AC32" s="201"/>
      <c r="AD32" s="201"/>
      <c r="AE32" s="201"/>
      <c r="AF32" s="40"/>
      <c r="AG32" s="40"/>
      <c r="AH32" s="40"/>
      <c r="AI32" s="40"/>
      <c r="AJ32" s="40"/>
      <c r="AK32" s="202">
        <f>ROUND(AW87+SUM(BZ91:BZ95),2)</f>
        <v>0</v>
      </c>
      <c r="AL32" s="201"/>
      <c r="AM32" s="201"/>
      <c r="AN32" s="201"/>
      <c r="AO32" s="201"/>
      <c r="AP32" s="40"/>
      <c r="AQ32" s="44"/>
      <c r="BE32" s="210"/>
    </row>
    <row r="33" spans="2:57" s="2" customFormat="1" ht="14.45" customHeight="1" hidden="1">
      <c r="B33" s="39"/>
      <c r="C33" s="40"/>
      <c r="D33" s="40"/>
      <c r="E33" s="40"/>
      <c r="F33" s="41" t="s">
        <v>47</v>
      </c>
      <c r="G33" s="40"/>
      <c r="H33" s="40"/>
      <c r="I33" s="40"/>
      <c r="J33" s="40"/>
      <c r="K33" s="40"/>
      <c r="L33" s="200">
        <v>0.21</v>
      </c>
      <c r="M33" s="201"/>
      <c r="N33" s="201"/>
      <c r="O33" s="201"/>
      <c r="P33" s="40"/>
      <c r="Q33" s="40"/>
      <c r="R33" s="40"/>
      <c r="S33" s="40"/>
      <c r="T33" s="43" t="s">
        <v>45</v>
      </c>
      <c r="U33" s="40"/>
      <c r="V33" s="40"/>
      <c r="W33" s="202">
        <f>ROUND(BB87+SUM(CF91:CF95),2)</f>
        <v>0</v>
      </c>
      <c r="X33" s="201"/>
      <c r="Y33" s="201"/>
      <c r="Z33" s="201"/>
      <c r="AA33" s="201"/>
      <c r="AB33" s="201"/>
      <c r="AC33" s="201"/>
      <c r="AD33" s="201"/>
      <c r="AE33" s="201"/>
      <c r="AF33" s="40"/>
      <c r="AG33" s="40"/>
      <c r="AH33" s="40"/>
      <c r="AI33" s="40"/>
      <c r="AJ33" s="40"/>
      <c r="AK33" s="202">
        <v>0</v>
      </c>
      <c r="AL33" s="201"/>
      <c r="AM33" s="201"/>
      <c r="AN33" s="201"/>
      <c r="AO33" s="201"/>
      <c r="AP33" s="40"/>
      <c r="AQ33" s="44"/>
      <c r="BE33" s="210"/>
    </row>
    <row r="34" spans="2:57" s="2" customFormat="1" ht="14.45" customHeight="1" hidden="1">
      <c r="B34" s="39"/>
      <c r="C34" s="40"/>
      <c r="D34" s="40"/>
      <c r="E34" s="40"/>
      <c r="F34" s="41" t="s">
        <v>48</v>
      </c>
      <c r="G34" s="40"/>
      <c r="H34" s="40"/>
      <c r="I34" s="40"/>
      <c r="J34" s="40"/>
      <c r="K34" s="40"/>
      <c r="L34" s="200">
        <v>0.15</v>
      </c>
      <c r="M34" s="201"/>
      <c r="N34" s="201"/>
      <c r="O34" s="201"/>
      <c r="P34" s="40"/>
      <c r="Q34" s="40"/>
      <c r="R34" s="40"/>
      <c r="S34" s="40"/>
      <c r="T34" s="43" t="s">
        <v>45</v>
      </c>
      <c r="U34" s="40"/>
      <c r="V34" s="40"/>
      <c r="W34" s="202">
        <f>ROUND(BC87+SUM(CG91:CG95),2)</f>
        <v>0</v>
      </c>
      <c r="X34" s="201"/>
      <c r="Y34" s="201"/>
      <c r="Z34" s="201"/>
      <c r="AA34" s="201"/>
      <c r="AB34" s="201"/>
      <c r="AC34" s="201"/>
      <c r="AD34" s="201"/>
      <c r="AE34" s="201"/>
      <c r="AF34" s="40"/>
      <c r="AG34" s="40"/>
      <c r="AH34" s="40"/>
      <c r="AI34" s="40"/>
      <c r="AJ34" s="40"/>
      <c r="AK34" s="202">
        <v>0</v>
      </c>
      <c r="AL34" s="201"/>
      <c r="AM34" s="201"/>
      <c r="AN34" s="201"/>
      <c r="AO34" s="201"/>
      <c r="AP34" s="40"/>
      <c r="AQ34" s="44"/>
      <c r="BE34" s="210"/>
    </row>
    <row r="35" spans="2:43" s="2" customFormat="1" ht="14.45" customHeight="1" hidden="1">
      <c r="B35" s="39"/>
      <c r="C35" s="40"/>
      <c r="D35" s="40"/>
      <c r="E35" s="40"/>
      <c r="F35" s="41" t="s">
        <v>49</v>
      </c>
      <c r="G35" s="40"/>
      <c r="H35" s="40"/>
      <c r="I35" s="40"/>
      <c r="J35" s="40"/>
      <c r="K35" s="40"/>
      <c r="L35" s="200">
        <v>0</v>
      </c>
      <c r="M35" s="201"/>
      <c r="N35" s="201"/>
      <c r="O35" s="201"/>
      <c r="P35" s="40"/>
      <c r="Q35" s="40"/>
      <c r="R35" s="40"/>
      <c r="S35" s="40"/>
      <c r="T35" s="43" t="s">
        <v>45</v>
      </c>
      <c r="U35" s="40"/>
      <c r="V35" s="40"/>
      <c r="W35" s="202">
        <f>ROUND(BD87+SUM(CH91:CH95),2)</f>
        <v>0</v>
      </c>
      <c r="X35" s="201"/>
      <c r="Y35" s="201"/>
      <c r="Z35" s="201"/>
      <c r="AA35" s="201"/>
      <c r="AB35" s="201"/>
      <c r="AC35" s="201"/>
      <c r="AD35" s="201"/>
      <c r="AE35" s="201"/>
      <c r="AF35" s="40"/>
      <c r="AG35" s="40"/>
      <c r="AH35" s="40"/>
      <c r="AI35" s="40"/>
      <c r="AJ35" s="40"/>
      <c r="AK35" s="202">
        <v>0</v>
      </c>
      <c r="AL35" s="201"/>
      <c r="AM35" s="201"/>
      <c r="AN35" s="201"/>
      <c r="AO35" s="201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50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51</v>
      </c>
      <c r="U37" s="47"/>
      <c r="V37" s="47"/>
      <c r="W37" s="47"/>
      <c r="X37" s="203" t="s">
        <v>52</v>
      </c>
      <c r="Y37" s="204"/>
      <c r="Z37" s="204"/>
      <c r="AA37" s="204"/>
      <c r="AB37" s="204"/>
      <c r="AC37" s="47"/>
      <c r="AD37" s="47"/>
      <c r="AE37" s="47"/>
      <c r="AF37" s="47"/>
      <c r="AG37" s="47"/>
      <c r="AH37" s="47"/>
      <c r="AI37" s="47"/>
      <c r="AJ37" s="47"/>
      <c r="AK37" s="205">
        <f>SUM(AK29:AK35)</f>
        <v>0</v>
      </c>
      <c r="AL37" s="204"/>
      <c r="AM37" s="204"/>
      <c r="AN37" s="204"/>
      <c r="AO37" s="206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>
      <c r="B49" s="34"/>
      <c r="C49" s="35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54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5">
      <c r="B58" s="34"/>
      <c r="C58" s="35"/>
      <c r="D58" s="54" t="s">
        <v>55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56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55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56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>
      <c r="B60" s="34"/>
      <c r="C60" s="35"/>
      <c r="D60" s="49" t="s">
        <v>57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58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5">
      <c r="B69" s="34"/>
      <c r="C69" s="35"/>
      <c r="D69" s="54" t="s">
        <v>55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56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55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56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89" t="s">
        <v>59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20180523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91" t="str">
        <f>K6</f>
        <v>Zimní stadion ÚL - výměna podlahové krytiny na střídačkách a u ledové plochy</v>
      </c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IF(AN8="","",AN8)</f>
        <v>18. 5. 2018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33</v>
      </c>
      <c r="AJ82" s="35"/>
      <c r="AK82" s="35"/>
      <c r="AL82" s="35"/>
      <c r="AM82" s="193" t="str">
        <f>IF(E17="","",E17)</f>
        <v xml:space="preserve"> </v>
      </c>
      <c r="AN82" s="193"/>
      <c r="AO82" s="193"/>
      <c r="AP82" s="193"/>
      <c r="AQ82" s="36"/>
      <c r="AS82" s="194" t="s">
        <v>60</v>
      </c>
      <c r="AT82" s="195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5">
      <c r="B83" s="34"/>
      <c r="C83" s="29" t="s">
        <v>31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35</v>
      </c>
      <c r="AJ83" s="35"/>
      <c r="AK83" s="35"/>
      <c r="AL83" s="35"/>
      <c r="AM83" s="193" t="str">
        <f>IF(E20="","",E20)</f>
        <v>Varia s.r.o.</v>
      </c>
      <c r="AN83" s="193"/>
      <c r="AO83" s="193"/>
      <c r="AP83" s="193"/>
      <c r="AQ83" s="36"/>
      <c r="AS83" s="196"/>
      <c r="AT83" s="197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8"/>
      <c r="AT84" s="199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181" t="s">
        <v>61</v>
      </c>
      <c r="D85" s="182"/>
      <c r="E85" s="182"/>
      <c r="F85" s="182"/>
      <c r="G85" s="182"/>
      <c r="H85" s="78"/>
      <c r="I85" s="183" t="s">
        <v>62</v>
      </c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3" t="s">
        <v>63</v>
      </c>
      <c r="AH85" s="182"/>
      <c r="AI85" s="182"/>
      <c r="AJ85" s="182"/>
      <c r="AK85" s="182"/>
      <c r="AL85" s="182"/>
      <c r="AM85" s="182"/>
      <c r="AN85" s="183" t="s">
        <v>64</v>
      </c>
      <c r="AO85" s="182"/>
      <c r="AP85" s="184"/>
      <c r="AQ85" s="36"/>
      <c r="AS85" s="79" t="s">
        <v>65</v>
      </c>
      <c r="AT85" s="80" t="s">
        <v>66</v>
      </c>
      <c r="AU85" s="80" t="s">
        <v>67</v>
      </c>
      <c r="AV85" s="80" t="s">
        <v>68</v>
      </c>
      <c r="AW85" s="80" t="s">
        <v>69</v>
      </c>
      <c r="AX85" s="80" t="s">
        <v>70</v>
      </c>
      <c r="AY85" s="80" t="s">
        <v>71</v>
      </c>
      <c r="AZ85" s="80" t="s">
        <v>72</v>
      </c>
      <c r="BA85" s="80" t="s">
        <v>73</v>
      </c>
      <c r="BB85" s="80" t="s">
        <v>74</v>
      </c>
      <c r="BC85" s="80" t="s">
        <v>75</v>
      </c>
      <c r="BD85" s="81" t="s">
        <v>76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83" t="s">
        <v>77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188">
        <f>ROUND(AG88,2)</f>
        <v>0</v>
      </c>
      <c r="AH87" s="188"/>
      <c r="AI87" s="188"/>
      <c r="AJ87" s="188"/>
      <c r="AK87" s="188"/>
      <c r="AL87" s="188"/>
      <c r="AM87" s="188"/>
      <c r="AN87" s="173">
        <f>SUM(AG87,AT87)</f>
        <v>0</v>
      </c>
      <c r="AO87" s="173"/>
      <c r="AP87" s="173"/>
      <c r="AQ87" s="70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78</v>
      </c>
      <c r="BT87" s="89" t="s">
        <v>79</v>
      </c>
      <c r="BU87" s="90" t="s">
        <v>80</v>
      </c>
      <c r="BV87" s="89" t="s">
        <v>81</v>
      </c>
      <c r="BW87" s="89" t="s">
        <v>82</v>
      </c>
      <c r="BX87" s="89" t="s">
        <v>83</v>
      </c>
    </row>
    <row r="88" spans="1:76" s="5" customFormat="1" ht="14.45" customHeight="1">
      <c r="A88" s="91" t="s">
        <v>84</v>
      </c>
      <c r="B88" s="92"/>
      <c r="C88" s="93"/>
      <c r="D88" s="187" t="s">
        <v>85</v>
      </c>
      <c r="E88" s="187"/>
      <c r="F88" s="187"/>
      <c r="G88" s="187"/>
      <c r="H88" s="187"/>
      <c r="I88" s="94"/>
      <c r="J88" s="187" t="s">
        <v>86</v>
      </c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5">
        <f>'01 - Výměna podlahové kry...'!M30</f>
        <v>0</v>
      </c>
      <c r="AH88" s="186"/>
      <c r="AI88" s="186"/>
      <c r="AJ88" s="186"/>
      <c r="AK88" s="186"/>
      <c r="AL88" s="186"/>
      <c r="AM88" s="186"/>
      <c r="AN88" s="185">
        <f>SUM(AG88,AT88)</f>
        <v>0</v>
      </c>
      <c r="AO88" s="186"/>
      <c r="AP88" s="186"/>
      <c r="AQ88" s="95"/>
      <c r="AS88" s="96">
        <f>'01 - Výměna podlahové kry...'!M28</f>
        <v>0</v>
      </c>
      <c r="AT88" s="97">
        <f>ROUND(SUM(AV88:AW88),2)</f>
        <v>0</v>
      </c>
      <c r="AU88" s="98">
        <f>'01 - Výměna podlahové kry...'!W119</f>
        <v>0</v>
      </c>
      <c r="AV88" s="97">
        <f>'01 - Výměna podlahové kry...'!M32</f>
        <v>0</v>
      </c>
      <c r="AW88" s="97">
        <f>'01 - Výměna podlahové kry...'!M33</f>
        <v>0</v>
      </c>
      <c r="AX88" s="97">
        <f>'01 - Výměna podlahové kry...'!M34</f>
        <v>0</v>
      </c>
      <c r="AY88" s="97">
        <f>'01 - Výměna podlahové kry...'!M35</f>
        <v>0</v>
      </c>
      <c r="AZ88" s="97">
        <f>'01 - Výměna podlahové kry...'!H32</f>
        <v>0</v>
      </c>
      <c r="BA88" s="97">
        <f>'01 - Výměna podlahové kry...'!H33</f>
        <v>0</v>
      </c>
      <c r="BB88" s="97">
        <f>'01 - Výměna podlahové kry...'!H34</f>
        <v>0</v>
      </c>
      <c r="BC88" s="97">
        <f>'01 - Výměna podlahové kry...'!H35</f>
        <v>0</v>
      </c>
      <c r="BD88" s="99">
        <f>'01 - Výměna podlahové kry...'!H36</f>
        <v>0</v>
      </c>
      <c r="BT88" s="100" t="s">
        <v>87</v>
      </c>
      <c r="BV88" s="100" t="s">
        <v>81</v>
      </c>
      <c r="BW88" s="100" t="s">
        <v>88</v>
      </c>
      <c r="BX88" s="100" t="s">
        <v>82</v>
      </c>
    </row>
    <row r="89" spans="2:43" ht="13.5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2:48" s="1" customFormat="1" ht="30" customHeight="1">
      <c r="B90" s="34"/>
      <c r="C90" s="83" t="s">
        <v>89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173">
        <f>ROUND(SUM(AG91:AG94),2)</f>
        <v>0</v>
      </c>
      <c r="AH90" s="173"/>
      <c r="AI90" s="173"/>
      <c r="AJ90" s="173"/>
      <c r="AK90" s="173"/>
      <c r="AL90" s="173"/>
      <c r="AM90" s="173"/>
      <c r="AN90" s="173">
        <f>ROUND(SUM(AN91:AN94),2)</f>
        <v>0</v>
      </c>
      <c r="AO90" s="173"/>
      <c r="AP90" s="173"/>
      <c r="AQ90" s="36"/>
      <c r="AS90" s="79" t="s">
        <v>90</v>
      </c>
      <c r="AT90" s="80" t="s">
        <v>91</v>
      </c>
      <c r="AU90" s="80" t="s">
        <v>43</v>
      </c>
      <c r="AV90" s="81" t="s">
        <v>66</v>
      </c>
    </row>
    <row r="91" spans="2:89" s="1" customFormat="1" ht="19.9" customHeight="1">
      <c r="B91" s="34"/>
      <c r="C91" s="35"/>
      <c r="D91" s="101" t="s">
        <v>92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79">
        <f>ROUND(AG87*AS91,2)</f>
        <v>0</v>
      </c>
      <c r="AH91" s="180"/>
      <c r="AI91" s="180"/>
      <c r="AJ91" s="180"/>
      <c r="AK91" s="180"/>
      <c r="AL91" s="180"/>
      <c r="AM91" s="180"/>
      <c r="AN91" s="180">
        <f>ROUND(AG91+AV91,2)</f>
        <v>0</v>
      </c>
      <c r="AO91" s="180"/>
      <c r="AP91" s="180"/>
      <c r="AQ91" s="36"/>
      <c r="AS91" s="102">
        <v>0</v>
      </c>
      <c r="AT91" s="103" t="s">
        <v>93</v>
      </c>
      <c r="AU91" s="103" t="s">
        <v>44</v>
      </c>
      <c r="AV91" s="104">
        <f>ROUND(IF(AU91="základní",AG91*L31,IF(AU91="snížená",AG91*L32,0)),2)</f>
        <v>0</v>
      </c>
      <c r="BV91" s="18" t="s">
        <v>94</v>
      </c>
      <c r="BY91" s="105">
        <f>IF(AU91="základní",AV91,0)</f>
        <v>0</v>
      </c>
      <c r="BZ91" s="105">
        <f>IF(AU91="snížená",AV91,0)</f>
        <v>0</v>
      </c>
      <c r="CA91" s="105">
        <v>0</v>
      </c>
      <c r="CB91" s="105">
        <v>0</v>
      </c>
      <c r="CC91" s="105">
        <v>0</v>
      </c>
      <c r="CD91" s="105">
        <f>IF(AU91="základní",AG91,0)</f>
        <v>0</v>
      </c>
      <c r="CE91" s="105">
        <f>IF(AU91="snížená",AG91,0)</f>
        <v>0</v>
      </c>
      <c r="CF91" s="105">
        <f>IF(AU91="zákl. přenesená",AG91,0)</f>
        <v>0</v>
      </c>
      <c r="CG91" s="105">
        <f>IF(AU91="sníž. přenesená",AG91,0)</f>
        <v>0</v>
      </c>
      <c r="CH91" s="105">
        <f>IF(AU91="nulová",AG91,0)</f>
        <v>0</v>
      </c>
      <c r="CI91" s="18">
        <f>IF(AU91="základní",1,IF(AU91="snížená",2,IF(AU91="zákl. přenesená",4,IF(AU91="sníž. přenesená",5,3))))</f>
        <v>1</v>
      </c>
      <c r="CJ91" s="18">
        <f>IF(AT91="stavební čast",1,IF(8891="investiční čast",2,3))</f>
        <v>1</v>
      </c>
      <c r="CK91" s="18" t="str">
        <f>IF(D91="Vyplň vlastní","","x")</f>
        <v>x</v>
      </c>
    </row>
    <row r="92" spans="2:89" s="1" customFormat="1" ht="19.9" customHeight="1">
      <c r="B92" s="34"/>
      <c r="C92" s="35"/>
      <c r="D92" s="177" t="s">
        <v>95</v>
      </c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35"/>
      <c r="AD92" s="35"/>
      <c r="AE92" s="35"/>
      <c r="AF92" s="35"/>
      <c r="AG92" s="179">
        <f>AG87*AS92</f>
        <v>0</v>
      </c>
      <c r="AH92" s="180"/>
      <c r="AI92" s="180"/>
      <c r="AJ92" s="180"/>
      <c r="AK92" s="180"/>
      <c r="AL92" s="180"/>
      <c r="AM92" s="180"/>
      <c r="AN92" s="180">
        <f>AG92+AV92</f>
        <v>0</v>
      </c>
      <c r="AO92" s="180"/>
      <c r="AP92" s="180"/>
      <c r="AQ92" s="36"/>
      <c r="AS92" s="106">
        <v>0</v>
      </c>
      <c r="AT92" s="107" t="s">
        <v>93</v>
      </c>
      <c r="AU92" s="107" t="s">
        <v>44</v>
      </c>
      <c r="AV92" s="108">
        <f>ROUND(IF(AU92="nulová",0,IF(OR(AU92="základní",AU92="zákl. přenesená"),AG92*L31,AG92*L32)),2)</f>
        <v>0</v>
      </c>
      <c r="BV92" s="18" t="s">
        <v>96</v>
      </c>
      <c r="BY92" s="105">
        <f>IF(AU92="základní",AV92,0)</f>
        <v>0</v>
      </c>
      <c r="BZ92" s="105">
        <f>IF(AU92="snížená",AV92,0)</f>
        <v>0</v>
      </c>
      <c r="CA92" s="105">
        <f>IF(AU92="zákl. přenesená",AV92,0)</f>
        <v>0</v>
      </c>
      <c r="CB92" s="105">
        <f>IF(AU92="sníž. přenesená",AV92,0)</f>
        <v>0</v>
      </c>
      <c r="CC92" s="105">
        <f>IF(AU92="nulová",AV92,0)</f>
        <v>0</v>
      </c>
      <c r="CD92" s="105">
        <f>IF(AU92="základní",AG92,0)</f>
        <v>0</v>
      </c>
      <c r="CE92" s="105">
        <f>IF(AU92="snížená",AG92,0)</f>
        <v>0</v>
      </c>
      <c r="CF92" s="105">
        <f>IF(AU92="zákl. přenesená",AG92,0)</f>
        <v>0</v>
      </c>
      <c r="CG92" s="105">
        <f>IF(AU92="sníž. přenesená",AG92,0)</f>
        <v>0</v>
      </c>
      <c r="CH92" s="105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/>
      </c>
    </row>
    <row r="93" spans="2:89" s="1" customFormat="1" ht="19.9" customHeight="1">
      <c r="B93" s="34"/>
      <c r="C93" s="35"/>
      <c r="D93" s="177" t="s">
        <v>95</v>
      </c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35"/>
      <c r="AD93" s="35"/>
      <c r="AE93" s="35"/>
      <c r="AF93" s="35"/>
      <c r="AG93" s="179">
        <f>AG87*AS93</f>
        <v>0</v>
      </c>
      <c r="AH93" s="180"/>
      <c r="AI93" s="180"/>
      <c r="AJ93" s="180"/>
      <c r="AK93" s="180"/>
      <c r="AL93" s="180"/>
      <c r="AM93" s="180"/>
      <c r="AN93" s="180">
        <f>AG93+AV93</f>
        <v>0</v>
      </c>
      <c r="AO93" s="180"/>
      <c r="AP93" s="180"/>
      <c r="AQ93" s="36"/>
      <c r="AS93" s="106">
        <v>0</v>
      </c>
      <c r="AT93" s="107" t="s">
        <v>93</v>
      </c>
      <c r="AU93" s="107" t="s">
        <v>44</v>
      </c>
      <c r="AV93" s="108">
        <f>ROUND(IF(AU93="nulová",0,IF(OR(AU93="základní",AU93="zákl. přenesená"),AG93*L31,AG93*L32)),2)</f>
        <v>0</v>
      </c>
      <c r="BV93" s="18" t="s">
        <v>96</v>
      </c>
      <c r="BY93" s="105">
        <f>IF(AU93="základní",AV93,0)</f>
        <v>0</v>
      </c>
      <c r="BZ93" s="105">
        <f>IF(AU93="snížená",AV93,0)</f>
        <v>0</v>
      </c>
      <c r="CA93" s="105">
        <f>IF(AU93="zákl. přenesená",AV93,0)</f>
        <v>0</v>
      </c>
      <c r="CB93" s="105">
        <f>IF(AU93="sníž. přenesená",AV93,0)</f>
        <v>0</v>
      </c>
      <c r="CC93" s="105">
        <f>IF(AU93="nulová",AV93,0)</f>
        <v>0</v>
      </c>
      <c r="CD93" s="105">
        <f>IF(AU93="základní",AG93,0)</f>
        <v>0</v>
      </c>
      <c r="CE93" s="105">
        <f>IF(AU93="snížená",AG93,0)</f>
        <v>0</v>
      </c>
      <c r="CF93" s="105">
        <f>IF(AU93="zákl. přenesená",AG93,0)</f>
        <v>0</v>
      </c>
      <c r="CG93" s="105">
        <f>IF(AU93="sníž. přenesená",AG93,0)</f>
        <v>0</v>
      </c>
      <c r="CH93" s="105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2:89" s="1" customFormat="1" ht="19.9" customHeight="1">
      <c r="B94" s="34"/>
      <c r="C94" s="35"/>
      <c r="D94" s="177" t="s">
        <v>95</v>
      </c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35"/>
      <c r="AD94" s="35"/>
      <c r="AE94" s="35"/>
      <c r="AF94" s="35"/>
      <c r="AG94" s="179">
        <f>AG87*AS94</f>
        <v>0</v>
      </c>
      <c r="AH94" s="180"/>
      <c r="AI94" s="180"/>
      <c r="AJ94" s="180"/>
      <c r="AK94" s="180"/>
      <c r="AL94" s="180"/>
      <c r="AM94" s="180"/>
      <c r="AN94" s="180">
        <f>AG94+AV94</f>
        <v>0</v>
      </c>
      <c r="AO94" s="180"/>
      <c r="AP94" s="180"/>
      <c r="AQ94" s="36"/>
      <c r="AS94" s="109">
        <v>0</v>
      </c>
      <c r="AT94" s="110" t="s">
        <v>93</v>
      </c>
      <c r="AU94" s="110" t="s">
        <v>44</v>
      </c>
      <c r="AV94" s="111">
        <f>ROUND(IF(AU94="nulová",0,IF(OR(AU94="základní",AU94="zákl. přenesená"),AG94*L31,AG94*L32)),2)</f>
        <v>0</v>
      </c>
      <c r="BV94" s="18" t="s">
        <v>96</v>
      </c>
      <c r="BY94" s="105">
        <f>IF(AU94="základní",AV94,0)</f>
        <v>0</v>
      </c>
      <c r="BZ94" s="105">
        <f>IF(AU94="snížená",AV94,0)</f>
        <v>0</v>
      </c>
      <c r="CA94" s="105">
        <f>IF(AU94="zákl. přenesená",AV94,0)</f>
        <v>0</v>
      </c>
      <c r="CB94" s="105">
        <f>IF(AU94="sníž. přenesená",AV94,0)</f>
        <v>0</v>
      </c>
      <c r="CC94" s="105">
        <f>IF(AU94="nulová",AV94,0)</f>
        <v>0</v>
      </c>
      <c r="CD94" s="105">
        <f>IF(AU94="základní",AG94,0)</f>
        <v>0</v>
      </c>
      <c r="CE94" s="105">
        <f>IF(AU94="snížená",AG94,0)</f>
        <v>0</v>
      </c>
      <c r="CF94" s="105">
        <f>IF(AU94="zákl. přenesená",AG94,0)</f>
        <v>0</v>
      </c>
      <c r="CG94" s="105">
        <f>IF(AU94="sníž. přenesená",AG94,0)</f>
        <v>0</v>
      </c>
      <c r="CH94" s="105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2:43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12" t="s">
        <v>97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74">
        <f>ROUND(AG87+AG90,2)</f>
        <v>0</v>
      </c>
      <c r="AH96" s="174"/>
      <c r="AI96" s="174"/>
      <c r="AJ96" s="174"/>
      <c r="AK96" s="174"/>
      <c r="AL96" s="174"/>
      <c r="AM96" s="174"/>
      <c r="AN96" s="174">
        <f>AN87+AN90</f>
        <v>0</v>
      </c>
      <c r="AO96" s="174"/>
      <c r="AP96" s="174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algorithmName="SHA-512" hashValue="yco581QTW09u4m6rxast0gSLPKX4QVzjAl2cJx89HfuyO6BUN/ButM1qz7ndGCJGlBJtCIoQzNLHfe9eGUuD8A==" saltValue="V2HlxYBGCcSCyx5L493N87UiclD3ro0cuhMYniyY2YC9Htp86Tg6TIHS90TDinSZF242bIqdG4iI2zYjcKaXoQ==" spinCount="10" sheet="1" objects="1" scenarios="1" formatColumns="0" formatRows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Výměna podlahové kry...'!C2" display="/"/>
  </hyperlinks>
  <printOptions/>
  <pageMargins left="0.5833333" right="0.5833333" top="0.5" bottom="0.4666667" header="0" footer="0"/>
  <pageSetup blackAndWhite="1" fitToHeight="100" horizontalDpi="600" verticalDpi="600" orientation="portrait" paperSize="9" scale="9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144"/>
  <sheetViews>
    <sheetView showGridLines="0" workbookViewId="0" topLeftCell="A1">
      <pane ySplit="1" topLeftCell="A125" activePane="bottomLeft" state="frozen"/>
      <selection pane="bottomLeft" activeCell="F138" sqref="F138:I138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98</v>
      </c>
      <c r="G1" s="13"/>
      <c r="H1" s="222" t="s">
        <v>99</v>
      </c>
      <c r="I1" s="222"/>
      <c r="J1" s="222"/>
      <c r="K1" s="222"/>
      <c r="L1" s="13" t="s">
        <v>100</v>
      </c>
      <c r="M1" s="11"/>
      <c r="N1" s="11"/>
      <c r="O1" s="12" t="s">
        <v>101</v>
      </c>
      <c r="P1" s="11"/>
      <c r="Q1" s="11"/>
      <c r="R1" s="11"/>
      <c r="S1" s="13" t="s">
        <v>102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175" t="s">
        <v>8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T2" s="18" t="s">
        <v>88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103</v>
      </c>
    </row>
    <row r="4" spans="2:46" ht="36.95" customHeight="1">
      <c r="B4" s="22"/>
      <c r="C4" s="189" t="s">
        <v>104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33" t="str">
        <f>'Rekapitulace stavby'!K6</f>
        <v>Zimní stadion ÚL - výměna podlahové krytiny na střídačkách a u ledové plochy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5"/>
      <c r="R6" s="23"/>
    </row>
    <row r="7" spans="2:18" s="1" customFormat="1" ht="32.85" customHeight="1">
      <c r="B7" s="34"/>
      <c r="C7" s="35"/>
      <c r="D7" s="28" t="s">
        <v>105</v>
      </c>
      <c r="E7" s="35"/>
      <c r="F7" s="213" t="s">
        <v>106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53" t="str">
        <f>'Rekapitulace stavby'!AN8</f>
        <v>18. 5. 2018</v>
      </c>
      <c r="P9" s="236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211" t="str">
        <f>IF('Rekapitulace stavby'!AN10="","",'Rekapitulace stavby'!AN10)</f>
        <v/>
      </c>
      <c r="P11" s="211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30</v>
      </c>
      <c r="N12" s="35"/>
      <c r="O12" s="211" t="str">
        <f>IF('Rekapitulace stavby'!AN11="","",'Rekapitulace stavby'!AN11)</f>
        <v/>
      </c>
      <c r="P12" s="211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54" t="str">
        <f>IF('Rekapitulace stavby'!AN13="","",'Rekapitulace stavby'!AN13)</f>
        <v>Vyplň údaj</v>
      </c>
      <c r="P14" s="211"/>
      <c r="Q14" s="35"/>
      <c r="R14" s="36"/>
    </row>
    <row r="15" spans="2:18" s="1" customFormat="1" ht="18" customHeight="1">
      <c r="B15" s="34"/>
      <c r="C15" s="35"/>
      <c r="D15" s="35"/>
      <c r="E15" s="254" t="str">
        <f>IF('Rekapitulace stavby'!E14="","",'Rekapitulace stavby'!E14)</f>
        <v>Vyplň údaj</v>
      </c>
      <c r="F15" s="255"/>
      <c r="G15" s="255"/>
      <c r="H15" s="255"/>
      <c r="I15" s="255"/>
      <c r="J15" s="255"/>
      <c r="K15" s="255"/>
      <c r="L15" s="255"/>
      <c r="M15" s="29" t="s">
        <v>30</v>
      </c>
      <c r="N15" s="35"/>
      <c r="O15" s="254" t="str">
        <f>IF('Rekapitulace stavby'!AN14="","",'Rekapitulace stavby'!AN14)</f>
        <v>Vyplň údaj</v>
      </c>
      <c r="P15" s="211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211" t="str">
        <f>IF('Rekapitulace stavby'!AN16="","",'Rekapitulace stavby'!AN16)</f>
        <v/>
      </c>
      <c r="P17" s="211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30</v>
      </c>
      <c r="N18" s="35"/>
      <c r="O18" s="211" t="str">
        <f>IF('Rekapitulace stavby'!AN17="","",'Rekapitulace stavby'!AN17)</f>
        <v/>
      </c>
      <c r="P18" s="211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211" t="s">
        <v>36</v>
      </c>
      <c r="P20" s="211"/>
      <c r="Q20" s="35"/>
      <c r="R20" s="36"/>
    </row>
    <row r="21" spans="2:18" s="1" customFormat="1" ht="18" customHeight="1">
      <c r="B21" s="34"/>
      <c r="C21" s="35"/>
      <c r="D21" s="35"/>
      <c r="E21" s="27" t="s">
        <v>37</v>
      </c>
      <c r="F21" s="35"/>
      <c r="G21" s="35"/>
      <c r="H21" s="35"/>
      <c r="I21" s="35"/>
      <c r="J21" s="35"/>
      <c r="K21" s="35"/>
      <c r="L21" s="35"/>
      <c r="M21" s="29" t="s">
        <v>30</v>
      </c>
      <c r="N21" s="35"/>
      <c r="O21" s="211" t="s">
        <v>38</v>
      </c>
      <c r="P21" s="211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39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5" customHeight="1">
      <c r="B24" s="34"/>
      <c r="C24" s="35"/>
      <c r="D24" s="35"/>
      <c r="E24" s="216" t="s">
        <v>22</v>
      </c>
      <c r="F24" s="216"/>
      <c r="G24" s="216"/>
      <c r="H24" s="216"/>
      <c r="I24" s="216"/>
      <c r="J24" s="216"/>
      <c r="K24" s="216"/>
      <c r="L24" s="216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5" t="s">
        <v>107</v>
      </c>
      <c r="E27" s="35"/>
      <c r="F27" s="35"/>
      <c r="G27" s="35"/>
      <c r="H27" s="35"/>
      <c r="I27" s="35"/>
      <c r="J27" s="35"/>
      <c r="K27" s="35"/>
      <c r="L27" s="35"/>
      <c r="M27" s="217">
        <f>N88</f>
        <v>0</v>
      </c>
      <c r="N27" s="217"/>
      <c r="O27" s="217"/>
      <c r="P27" s="217"/>
      <c r="Q27" s="35"/>
      <c r="R27" s="36"/>
    </row>
    <row r="28" spans="2:18" s="1" customFormat="1" ht="14.45" customHeight="1">
      <c r="B28" s="34"/>
      <c r="C28" s="35"/>
      <c r="D28" s="33" t="s">
        <v>92</v>
      </c>
      <c r="E28" s="35"/>
      <c r="F28" s="35"/>
      <c r="G28" s="35"/>
      <c r="H28" s="35"/>
      <c r="I28" s="35"/>
      <c r="J28" s="35"/>
      <c r="K28" s="35"/>
      <c r="L28" s="35"/>
      <c r="M28" s="217">
        <f>N94</f>
        <v>0</v>
      </c>
      <c r="N28" s="217"/>
      <c r="O28" s="217"/>
      <c r="P28" s="217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42</v>
      </c>
      <c r="E30" s="35"/>
      <c r="F30" s="35"/>
      <c r="G30" s="35"/>
      <c r="H30" s="35"/>
      <c r="I30" s="35"/>
      <c r="J30" s="35"/>
      <c r="K30" s="35"/>
      <c r="L30" s="35"/>
      <c r="M30" s="252">
        <f>ROUND(M27+M28,2)</f>
        <v>0</v>
      </c>
      <c r="N30" s="235"/>
      <c r="O30" s="235"/>
      <c r="P30" s="235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43</v>
      </c>
      <c r="E32" s="41" t="s">
        <v>44</v>
      </c>
      <c r="F32" s="42">
        <v>0.21</v>
      </c>
      <c r="G32" s="117" t="s">
        <v>45</v>
      </c>
      <c r="H32" s="249">
        <f>(SUM(BE94:BE101)+SUM(BE119:BE142))</f>
        <v>0</v>
      </c>
      <c r="I32" s="235"/>
      <c r="J32" s="235"/>
      <c r="K32" s="35"/>
      <c r="L32" s="35"/>
      <c r="M32" s="249">
        <f>ROUND((SUM(BE94:BE101)+SUM(BE119:BE142)),2)*F32</f>
        <v>0</v>
      </c>
      <c r="N32" s="235"/>
      <c r="O32" s="235"/>
      <c r="P32" s="235"/>
      <c r="Q32" s="35"/>
      <c r="R32" s="36"/>
    </row>
    <row r="33" spans="2:18" s="1" customFormat="1" ht="14.45" customHeight="1">
      <c r="B33" s="34"/>
      <c r="C33" s="35"/>
      <c r="D33" s="35"/>
      <c r="E33" s="41" t="s">
        <v>46</v>
      </c>
      <c r="F33" s="42">
        <v>0.15</v>
      </c>
      <c r="G33" s="117" t="s">
        <v>45</v>
      </c>
      <c r="H33" s="249">
        <f>(SUM(BF94:BF101)+SUM(BF119:BF142))</f>
        <v>0</v>
      </c>
      <c r="I33" s="235"/>
      <c r="J33" s="235"/>
      <c r="K33" s="35"/>
      <c r="L33" s="35"/>
      <c r="M33" s="249">
        <f>ROUND((SUM(BF94:BF101)+SUM(BF119:BF142)),2)*F33</f>
        <v>0</v>
      </c>
      <c r="N33" s="235"/>
      <c r="O33" s="235"/>
      <c r="P33" s="235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47</v>
      </c>
      <c r="F34" s="42">
        <v>0.21</v>
      </c>
      <c r="G34" s="117" t="s">
        <v>45</v>
      </c>
      <c r="H34" s="249">
        <f>(SUM(BG94:BG101)+SUM(BG119:BG142))</f>
        <v>0</v>
      </c>
      <c r="I34" s="235"/>
      <c r="J34" s="235"/>
      <c r="K34" s="35"/>
      <c r="L34" s="35"/>
      <c r="M34" s="249">
        <v>0</v>
      </c>
      <c r="N34" s="235"/>
      <c r="O34" s="235"/>
      <c r="P34" s="235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48</v>
      </c>
      <c r="F35" s="42">
        <v>0.15</v>
      </c>
      <c r="G35" s="117" t="s">
        <v>45</v>
      </c>
      <c r="H35" s="249">
        <f>(SUM(BH94:BH101)+SUM(BH119:BH142))</f>
        <v>0</v>
      </c>
      <c r="I35" s="235"/>
      <c r="J35" s="235"/>
      <c r="K35" s="35"/>
      <c r="L35" s="35"/>
      <c r="M35" s="249">
        <v>0</v>
      </c>
      <c r="N35" s="235"/>
      <c r="O35" s="235"/>
      <c r="P35" s="235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49</v>
      </c>
      <c r="F36" s="42">
        <v>0</v>
      </c>
      <c r="G36" s="117" t="s">
        <v>45</v>
      </c>
      <c r="H36" s="249">
        <f>(SUM(BI94:BI101)+SUM(BI119:BI142))</f>
        <v>0</v>
      </c>
      <c r="I36" s="235"/>
      <c r="J36" s="235"/>
      <c r="K36" s="35"/>
      <c r="L36" s="35"/>
      <c r="M36" s="249">
        <v>0</v>
      </c>
      <c r="N36" s="235"/>
      <c r="O36" s="235"/>
      <c r="P36" s="235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50</v>
      </c>
      <c r="E38" s="78"/>
      <c r="F38" s="78"/>
      <c r="G38" s="119" t="s">
        <v>51</v>
      </c>
      <c r="H38" s="120" t="s">
        <v>52</v>
      </c>
      <c r="I38" s="78"/>
      <c r="J38" s="78"/>
      <c r="K38" s="78"/>
      <c r="L38" s="250">
        <f>SUM(M30:M36)</f>
        <v>0</v>
      </c>
      <c r="M38" s="250"/>
      <c r="N38" s="250"/>
      <c r="O38" s="250"/>
      <c r="P38" s="251"/>
      <c r="Q38" s="11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53</v>
      </c>
      <c r="E50" s="50"/>
      <c r="F50" s="50"/>
      <c r="G50" s="50"/>
      <c r="H50" s="51"/>
      <c r="I50" s="35"/>
      <c r="J50" s="49" t="s">
        <v>54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55</v>
      </c>
      <c r="E59" s="55"/>
      <c r="F59" s="55"/>
      <c r="G59" s="56" t="s">
        <v>56</v>
      </c>
      <c r="H59" s="57"/>
      <c r="I59" s="35"/>
      <c r="J59" s="54" t="s">
        <v>55</v>
      </c>
      <c r="K59" s="55"/>
      <c r="L59" s="55"/>
      <c r="M59" s="55"/>
      <c r="N59" s="56" t="s">
        <v>56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57</v>
      </c>
      <c r="E61" s="50"/>
      <c r="F61" s="50"/>
      <c r="G61" s="50"/>
      <c r="H61" s="51"/>
      <c r="I61" s="35"/>
      <c r="J61" s="49" t="s">
        <v>58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55</v>
      </c>
      <c r="E70" s="55"/>
      <c r="F70" s="55"/>
      <c r="G70" s="56" t="s">
        <v>56</v>
      </c>
      <c r="H70" s="57"/>
      <c r="I70" s="35"/>
      <c r="J70" s="54" t="s">
        <v>55</v>
      </c>
      <c r="K70" s="55"/>
      <c r="L70" s="55"/>
      <c r="M70" s="55"/>
      <c r="N70" s="56" t="s">
        <v>56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3"/>
    </row>
    <row r="76" spans="2:21" s="1" customFormat="1" ht="36.95" customHeight="1">
      <c r="B76" s="34"/>
      <c r="C76" s="189" t="s">
        <v>108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36"/>
      <c r="T76" s="124"/>
      <c r="U76" s="124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4"/>
      <c r="U77" s="124"/>
    </row>
    <row r="78" spans="2:21" s="1" customFormat="1" ht="30" customHeight="1">
      <c r="B78" s="34"/>
      <c r="C78" s="29" t="s">
        <v>19</v>
      </c>
      <c r="D78" s="35"/>
      <c r="E78" s="35"/>
      <c r="F78" s="233" t="str">
        <f>F6</f>
        <v>Zimní stadion ÚL - výměna podlahové krytiny na střídačkách a u ledové plochy</v>
      </c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35"/>
      <c r="R78" s="36"/>
      <c r="T78" s="124"/>
      <c r="U78" s="124"/>
    </row>
    <row r="79" spans="2:21" s="1" customFormat="1" ht="36.95" customHeight="1">
      <c r="B79" s="34"/>
      <c r="C79" s="68" t="s">
        <v>105</v>
      </c>
      <c r="D79" s="35"/>
      <c r="E79" s="35"/>
      <c r="F79" s="191" t="str">
        <f>F7</f>
        <v>01 - Výměna podlahové krytiny</v>
      </c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35"/>
      <c r="R79" s="36"/>
      <c r="T79" s="124"/>
      <c r="U79" s="124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4"/>
      <c r="U80" s="124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36" t="str">
        <f>IF(O9="","",O9)</f>
        <v>18. 5. 2018</v>
      </c>
      <c r="N81" s="236"/>
      <c r="O81" s="236"/>
      <c r="P81" s="236"/>
      <c r="Q81" s="35"/>
      <c r="R81" s="36"/>
      <c r="T81" s="124"/>
      <c r="U81" s="124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4"/>
      <c r="U82" s="124"/>
    </row>
    <row r="83" spans="2:21" s="1" customFormat="1" ht="15">
      <c r="B83" s="34"/>
      <c r="C83" s="29" t="s">
        <v>28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33</v>
      </c>
      <c r="L83" s="35"/>
      <c r="M83" s="211" t="str">
        <f>E18</f>
        <v xml:space="preserve"> </v>
      </c>
      <c r="N83" s="211"/>
      <c r="O83" s="211"/>
      <c r="P83" s="211"/>
      <c r="Q83" s="211"/>
      <c r="R83" s="36"/>
      <c r="T83" s="124"/>
      <c r="U83" s="124"/>
    </row>
    <row r="84" spans="2:21" s="1" customFormat="1" ht="14.45" customHeight="1">
      <c r="B84" s="34"/>
      <c r="C84" s="29" t="s">
        <v>31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211" t="str">
        <f>E21</f>
        <v>Varia s.r.o.</v>
      </c>
      <c r="N84" s="211"/>
      <c r="O84" s="211"/>
      <c r="P84" s="211"/>
      <c r="Q84" s="211"/>
      <c r="R84" s="36"/>
      <c r="T84" s="124"/>
      <c r="U84" s="124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4"/>
      <c r="U85" s="124"/>
    </row>
    <row r="86" spans="2:21" s="1" customFormat="1" ht="29.25" customHeight="1">
      <c r="B86" s="34"/>
      <c r="C86" s="247" t="s">
        <v>109</v>
      </c>
      <c r="D86" s="248"/>
      <c r="E86" s="248"/>
      <c r="F86" s="248"/>
      <c r="G86" s="248"/>
      <c r="H86" s="113"/>
      <c r="I86" s="113"/>
      <c r="J86" s="113"/>
      <c r="K86" s="113"/>
      <c r="L86" s="113"/>
      <c r="M86" s="113"/>
      <c r="N86" s="247" t="s">
        <v>110</v>
      </c>
      <c r="O86" s="248"/>
      <c r="P86" s="248"/>
      <c r="Q86" s="248"/>
      <c r="R86" s="36"/>
      <c r="T86" s="124"/>
      <c r="U86" s="124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4"/>
      <c r="U87" s="124"/>
    </row>
    <row r="88" spans="2:47" s="1" customFormat="1" ht="29.25" customHeight="1">
      <c r="B88" s="34"/>
      <c r="C88" s="125" t="s">
        <v>111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73">
        <f>N119</f>
        <v>0</v>
      </c>
      <c r="O88" s="245"/>
      <c r="P88" s="245"/>
      <c r="Q88" s="245"/>
      <c r="R88" s="36"/>
      <c r="T88" s="124"/>
      <c r="U88" s="124"/>
      <c r="AU88" s="18" t="s">
        <v>112</v>
      </c>
    </row>
    <row r="89" spans="2:21" s="6" customFormat="1" ht="24.95" customHeight="1">
      <c r="B89" s="126"/>
      <c r="C89" s="127"/>
      <c r="D89" s="128" t="s">
        <v>113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42">
        <f>N120</f>
        <v>0</v>
      </c>
      <c r="O89" s="243"/>
      <c r="P89" s="243"/>
      <c r="Q89" s="243"/>
      <c r="R89" s="129"/>
      <c r="T89" s="130"/>
      <c r="U89" s="130"/>
    </row>
    <row r="90" spans="2:21" s="7" customFormat="1" ht="19.9" customHeight="1">
      <c r="B90" s="131"/>
      <c r="C90" s="132"/>
      <c r="D90" s="101" t="s">
        <v>114</v>
      </c>
      <c r="E90" s="132"/>
      <c r="F90" s="132"/>
      <c r="G90" s="132"/>
      <c r="H90" s="132"/>
      <c r="I90" s="132"/>
      <c r="J90" s="132"/>
      <c r="K90" s="132"/>
      <c r="L90" s="132"/>
      <c r="M90" s="132"/>
      <c r="N90" s="180">
        <f>N121</f>
        <v>0</v>
      </c>
      <c r="O90" s="244"/>
      <c r="P90" s="244"/>
      <c r="Q90" s="244"/>
      <c r="R90" s="133"/>
      <c r="T90" s="134"/>
      <c r="U90" s="134"/>
    </row>
    <row r="91" spans="2:21" s="6" customFormat="1" ht="24.95" customHeight="1">
      <c r="B91" s="126"/>
      <c r="C91" s="127"/>
      <c r="D91" s="128" t="s">
        <v>115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42">
        <f>N127</f>
        <v>0</v>
      </c>
      <c r="O91" s="243"/>
      <c r="P91" s="243"/>
      <c r="Q91" s="243"/>
      <c r="R91" s="129"/>
      <c r="T91" s="130"/>
      <c r="U91" s="130"/>
    </row>
    <row r="92" spans="2:21" s="7" customFormat="1" ht="19.9" customHeight="1">
      <c r="B92" s="131"/>
      <c r="C92" s="132"/>
      <c r="D92" s="101" t="s">
        <v>116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80">
        <f>N128</f>
        <v>0</v>
      </c>
      <c r="O92" s="244"/>
      <c r="P92" s="244"/>
      <c r="Q92" s="244"/>
      <c r="R92" s="133"/>
      <c r="T92" s="134"/>
      <c r="U92" s="134"/>
    </row>
    <row r="93" spans="2:21" s="1" customFormat="1" ht="21.7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  <c r="T93" s="124"/>
      <c r="U93" s="124"/>
    </row>
    <row r="94" spans="2:21" s="1" customFormat="1" ht="29.25" customHeight="1">
      <c r="B94" s="34"/>
      <c r="C94" s="125" t="s">
        <v>117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45">
        <f>ROUND(N95+N96+N97+N98+N99+N100,2)</f>
        <v>0</v>
      </c>
      <c r="O94" s="246"/>
      <c r="P94" s="246"/>
      <c r="Q94" s="246"/>
      <c r="R94" s="36"/>
      <c r="T94" s="135"/>
      <c r="U94" s="136" t="s">
        <v>43</v>
      </c>
    </row>
    <row r="95" spans="2:65" s="1" customFormat="1" ht="18" customHeight="1">
      <c r="B95" s="34"/>
      <c r="C95" s="35"/>
      <c r="D95" s="177" t="s">
        <v>118</v>
      </c>
      <c r="E95" s="178"/>
      <c r="F95" s="178"/>
      <c r="G95" s="178"/>
      <c r="H95" s="178"/>
      <c r="I95" s="35"/>
      <c r="J95" s="35"/>
      <c r="K95" s="35"/>
      <c r="L95" s="35"/>
      <c r="M95" s="35"/>
      <c r="N95" s="179">
        <f>ROUND(N88*T95,2)</f>
        <v>0</v>
      </c>
      <c r="O95" s="180"/>
      <c r="P95" s="180"/>
      <c r="Q95" s="180"/>
      <c r="R95" s="36"/>
      <c r="S95" s="137"/>
      <c r="T95" s="138"/>
      <c r="U95" s="139" t="s">
        <v>44</v>
      </c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40" t="s">
        <v>119</v>
      </c>
      <c r="AZ95" s="137"/>
      <c r="BA95" s="137"/>
      <c r="BB95" s="137"/>
      <c r="BC95" s="137"/>
      <c r="BD95" s="137"/>
      <c r="BE95" s="141">
        <f aca="true" t="shared" si="0" ref="BE95:BE100">IF(U95="základní",N95,0)</f>
        <v>0</v>
      </c>
      <c r="BF95" s="141">
        <f aca="true" t="shared" si="1" ref="BF95:BF100">IF(U95="snížená",N95,0)</f>
        <v>0</v>
      </c>
      <c r="BG95" s="141">
        <f aca="true" t="shared" si="2" ref="BG95:BG100">IF(U95="zákl. přenesená",N95,0)</f>
        <v>0</v>
      </c>
      <c r="BH95" s="141">
        <f aca="true" t="shared" si="3" ref="BH95:BH100">IF(U95="sníž. přenesená",N95,0)</f>
        <v>0</v>
      </c>
      <c r="BI95" s="141">
        <f aca="true" t="shared" si="4" ref="BI95:BI100">IF(U95="nulová",N95,0)</f>
        <v>0</v>
      </c>
      <c r="BJ95" s="140" t="s">
        <v>87</v>
      </c>
      <c r="BK95" s="137"/>
      <c r="BL95" s="137"/>
      <c r="BM95" s="137"/>
    </row>
    <row r="96" spans="2:65" s="1" customFormat="1" ht="18" customHeight="1">
      <c r="B96" s="34"/>
      <c r="C96" s="35"/>
      <c r="D96" s="177" t="s">
        <v>120</v>
      </c>
      <c r="E96" s="178"/>
      <c r="F96" s="178"/>
      <c r="G96" s="178"/>
      <c r="H96" s="178"/>
      <c r="I96" s="35"/>
      <c r="J96" s="35"/>
      <c r="K96" s="35"/>
      <c r="L96" s="35"/>
      <c r="M96" s="35"/>
      <c r="N96" s="179">
        <f>ROUND(N88*T96,2)</f>
        <v>0</v>
      </c>
      <c r="O96" s="180"/>
      <c r="P96" s="180"/>
      <c r="Q96" s="180"/>
      <c r="R96" s="36"/>
      <c r="S96" s="137"/>
      <c r="T96" s="138"/>
      <c r="U96" s="139" t="s">
        <v>44</v>
      </c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40" t="s">
        <v>119</v>
      </c>
      <c r="AZ96" s="137"/>
      <c r="BA96" s="137"/>
      <c r="BB96" s="137"/>
      <c r="BC96" s="137"/>
      <c r="BD96" s="137"/>
      <c r="BE96" s="141">
        <f t="shared" si="0"/>
        <v>0</v>
      </c>
      <c r="BF96" s="141">
        <f t="shared" si="1"/>
        <v>0</v>
      </c>
      <c r="BG96" s="141">
        <f t="shared" si="2"/>
        <v>0</v>
      </c>
      <c r="BH96" s="141">
        <f t="shared" si="3"/>
        <v>0</v>
      </c>
      <c r="BI96" s="141">
        <f t="shared" si="4"/>
        <v>0</v>
      </c>
      <c r="BJ96" s="140" t="s">
        <v>87</v>
      </c>
      <c r="BK96" s="137"/>
      <c r="BL96" s="137"/>
      <c r="BM96" s="137"/>
    </row>
    <row r="97" spans="2:65" s="1" customFormat="1" ht="18" customHeight="1">
      <c r="B97" s="34"/>
      <c r="C97" s="35"/>
      <c r="D97" s="177" t="s">
        <v>121</v>
      </c>
      <c r="E97" s="178"/>
      <c r="F97" s="178"/>
      <c r="G97" s="178"/>
      <c r="H97" s="178"/>
      <c r="I97" s="35"/>
      <c r="J97" s="35"/>
      <c r="K97" s="35"/>
      <c r="L97" s="35"/>
      <c r="M97" s="35"/>
      <c r="N97" s="179">
        <f>ROUND(N88*T97,2)</f>
        <v>0</v>
      </c>
      <c r="O97" s="180"/>
      <c r="P97" s="180"/>
      <c r="Q97" s="180"/>
      <c r="R97" s="36"/>
      <c r="S97" s="137"/>
      <c r="T97" s="138"/>
      <c r="U97" s="139" t="s">
        <v>44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40" t="s">
        <v>119</v>
      </c>
      <c r="AZ97" s="137"/>
      <c r="BA97" s="137"/>
      <c r="BB97" s="137"/>
      <c r="BC97" s="137"/>
      <c r="BD97" s="137"/>
      <c r="BE97" s="141">
        <f t="shared" si="0"/>
        <v>0</v>
      </c>
      <c r="BF97" s="141">
        <f t="shared" si="1"/>
        <v>0</v>
      </c>
      <c r="BG97" s="141">
        <f t="shared" si="2"/>
        <v>0</v>
      </c>
      <c r="BH97" s="141">
        <f t="shared" si="3"/>
        <v>0</v>
      </c>
      <c r="BI97" s="141">
        <f t="shared" si="4"/>
        <v>0</v>
      </c>
      <c r="BJ97" s="140" t="s">
        <v>87</v>
      </c>
      <c r="BK97" s="137"/>
      <c r="BL97" s="137"/>
      <c r="BM97" s="137"/>
    </row>
    <row r="98" spans="2:65" s="1" customFormat="1" ht="18" customHeight="1">
      <c r="B98" s="34"/>
      <c r="C98" s="35"/>
      <c r="D98" s="177" t="s">
        <v>122</v>
      </c>
      <c r="E98" s="178"/>
      <c r="F98" s="178"/>
      <c r="G98" s="178"/>
      <c r="H98" s="178"/>
      <c r="I98" s="35"/>
      <c r="J98" s="35"/>
      <c r="K98" s="35"/>
      <c r="L98" s="35"/>
      <c r="M98" s="35"/>
      <c r="N98" s="179">
        <f>ROUND(N88*T98,2)</f>
        <v>0</v>
      </c>
      <c r="O98" s="180"/>
      <c r="P98" s="180"/>
      <c r="Q98" s="180"/>
      <c r="R98" s="36"/>
      <c r="S98" s="137"/>
      <c r="T98" s="138"/>
      <c r="U98" s="139" t="s">
        <v>44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40" t="s">
        <v>119</v>
      </c>
      <c r="AZ98" s="137"/>
      <c r="BA98" s="137"/>
      <c r="BB98" s="137"/>
      <c r="BC98" s="137"/>
      <c r="BD98" s="137"/>
      <c r="BE98" s="141">
        <f t="shared" si="0"/>
        <v>0</v>
      </c>
      <c r="BF98" s="141">
        <f t="shared" si="1"/>
        <v>0</v>
      </c>
      <c r="BG98" s="141">
        <f t="shared" si="2"/>
        <v>0</v>
      </c>
      <c r="BH98" s="141">
        <f t="shared" si="3"/>
        <v>0</v>
      </c>
      <c r="BI98" s="141">
        <f t="shared" si="4"/>
        <v>0</v>
      </c>
      <c r="BJ98" s="140" t="s">
        <v>87</v>
      </c>
      <c r="BK98" s="137"/>
      <c r="BL98" s="137"/>
      <c r="BM98" s="137"/>
    </row>
    <row r="99" spans="2:65" s="1" customFormat="1" ht="18" customHeight="1">
      <c r="B99" s="34"/>
      <c r="C99" s="35"/>
      <c r="D99" s="177" t="s">
        <v>123</v>
      </c>
      <c r="E99" s="178"/>
      <c r="F99" s="178"/>
      <c r="G99" s="178"/>
      <c r="H99" s="178"/>
      <c r="I99" s="35"/>
      <c r="J99" s="35"/>
      <c r="K99" s="35"/>
      <c r="L99" s="35"/>
      <c r="M99" s="35"/>
      <c r="N99" s="179">
        <f>ROUND(N88*T99,2)</f>
        <v>0</v>
      </c>
      <c r="O99" s="180"/>
      <c r="P99" s="180"/>
      <c r="Q99" s="180"/>
      <c r="R99" s="36"/>
      <c r="S99" s="137"/>
      <c r="T99" s="138"/>
      <c r="U99" s="139" t="s">
        <v>44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40" t="s">
        <v>119</v>
      </c>
      <c r="AZ99" s="137"/>
      <c r="BA99" s="137"/>
      <c r="BB99" s="137"/>
      <c r="BC99" s="137"/>
      <c r="BD99" s="137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87</v>
      </c>
      <c r="BK99" s="137"/>
      <c r="BL99" s="137"/>
      <c r="BM99" s="137"/>
    </row>
    <row r="100" spans="2:65" s="1" customFormat="1" ht="18" customHeight="1">
      <c r="B100" s="34"/>
      <c r="C100" s="35"/>
      <c r="D100" s="101" t="s">
        <v>124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179">
        <f>ROUND(N88*T100,2)</f>
        <v>0</v>
      </c>
      <c r="O100" s="180"/>
      <c r="P100" s="180"/>
      <c r="Q100" s="180"/>
      <c r="R100" s="36"/>
      <c r="S100" s="137"/>
      <c r="T100" s="142"/>
      <c r="U100" s="143" t="s">
        <v>44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40" t="s">
        <v>125</v>
      </c>
      <c r="AZ100" s="137"/>
      <c r="BA100" s="137"/>
      <c r="BB100" s="137"/>
      <c r="BC100" s="137"/>
      <c r="BD100" s="137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87</v>
      </c>
      <c r="BK100" s="137"/>
      <c r="BL100" s="137"/>
      <c r="BM100" s="137"/>
    </row>
    <row r="101" spans="2:21" s="1" customFormat="1" ht="13.5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  <c r="T101" s="124"/>
      <c r="U101" s="124"/>
    </row>
    <row r="102" spans="2:21" s="1" customFormat="1" ht="29.25" customHeight="1">
      <c r="B102" s="34"/>
      <c r="C102" s="112" t="s">
        <v>97</v>
      </c>
      <c r="D102" s="113"/>
      <c r="E102" s="113"/>
      <c r="F102" s="113"/>
      <c r="G102" s="113"/>
      <c r="H102" s="113"/>
      <c r="I102" s="113"/>
      <c r="J102" s="113"/>
      <c r="K102" s="113"/>
      <c r="L102" s="174">
        <f>ROUND(SUM(N88+N94),2)</f>
        <v>0</v>
      </c>
      <c r="M102" s="174"/>
      <c r="N102" s="174"/>
      <c r="O102" s="174"/>
      <c r="P102" s="174"/>
      <c r="Q102" s="174"/>
      <c r="R102" s="36"/>
      <c r="T102" s="124"/>
      <c r="U102" s="124"/>
    </row>
    <row r="103" spans="2:21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  <c r="T103" s="124"/>
      <c r="U103" s="124"/>
    </row>
    <row r="107" spans="2:18" s="1" customFormat="1" ht="6.95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</row>
    <row r="108" spans="2:18" s="1" customFormat="1" ht="36.95" customHeight="1">
      <c r="B108" s="34"/>
      <c r="C108" s="189" t="s">
        <v>126</v>
      </c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36"/>
    </row>
    <row r="109" spans="2:18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30" customHeight="1">
      <c r="B110" s="34"/>
      <c r="C110" s="29" t="s">
        <v>19</v>
      </c>
      <c r="D110" s="35"/>
      <c r="E110" s="35"/>
      <c r="F110" s="233" t="str">
        <f>F6</f>
        <v>Zimní stadion ÚL - výměna podlahové krytiny na střídačkách a u ledové plochy</v>
      </c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35"/>
      <c r="R110" s="36"/>
    </row>
    <row r="111" spans="2:18" s="1" customFormat="1" ht="36.95" customHeight="1">
      <c r="B111" s="34"/>
      <c r="C111" s="68" t="s">
        <v>105</v>
      </c>
      <c r="D111" s="35"/>
      <c r="E111" s="35"/>
      <c r="F111" s="191" t="str">
        <f>F7</f>
        <v>01 - Výměna podlahové krytiny</v>
      </c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8" customHeight="1">
      <c r="B113" s="34"/>
      <c r="C113" s="29" t="s">
        <v>24</v>
      </c>
      <c r="D113" s="35"/>
      <c r="E113" s="35"/>
      <c r="F113" s="27" t="str">
        <f>F9</f>
        <v xml:space="preserve"> </v>
      </c>
      <c r="G113" s="35"/>
      <c r="H113" s="35"/>
      <c r="I113" s="35"/>
      <c r="J113" s="35"/>
      <c r="K113" s="29" t="s">
        <v>26</v>
      </c>
      <c r="L113" s="35"/>
      <c r="M113" s="236" t="str">
        <f>IF(O9="","",O9)</f>
        <v>18. 5. 2018</v>
      </c>
      <c r="N113" s="236"/>
      <c r="O113" s="236"/>
      <c r="P113" s="236"/>
      <c r="Q113" s="35"/>
      <c r="R113" s="36"/>
    </row>
    <row r="114" spans="2:18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15">
      <c r="B115" s="34"/>
      <c r="C115" s="29" t="s">
        <v>28</v>
      </c>
      <c r="D115" s="35"/>
      <c r="E115" s="35"/>
      <c r="F115" s="27" t="str">
        <f>E12</f>
        <v xml:space="preserve"> </v>
      </c>
      <c r="G115" s="35"/>
      <c r="H115" s="35"/>
      <c r="I115" s="35"/>
      <c r="J115" s="35"/>
      <c r="K115" s="29" t="s">
        <v>33</v>
      </c>
      <c r="L115" s="35"/>
      <c r="M115" s="211" t="str">
        <f>E18</f>
        <v xml:space="preserve"> </v>
      </c>
      <c r="N115" s="211"/>
      <c r="O115" s="211"/>
      <c r="P115" s="211"/>
      <c r="Q115" s="211"/>
      <c r="R115" s="36"/>
    </row>
    <row r="116" spans="2:18" s="1" customFormat="1" ht="14.45" customHeight="1">
      <c r="B116" s="34"/>
      <c r="C116" s="29" t="s">
        <v>31</v>
      </c>
      <c r="D116" s="35"/>
      <c r="E116" s="35"/>
      <c r="F116" s="27" t="str">
        <f>IF(E15="","",E15)</f>
        <v>Vyplň údaj</v>
      </c>
      <c r="G116" s="35"/>
      <c r="H116" s="35"/>
      <c r="I116" s="35"/>
      <c r="J116" s="35"/>
      <c r="K116" s="29" t="s">
        <v>35</v>
      </c>
      <c r="L116" s="35"/>
      <c r="M116" s="211" t="str">
        <f>E21</f>
        <v>Varia s.r.o.</v>
      </c>
      <c r="N116" s="211"/>
      <c r="O116" s="211"/>
      <c r="P116" s="211"/>
      <c r="Q116" s="211"/>
      <c r="R116" s="36"/>
    </row>
    <row r="117" spans="2:18" s="1" customFormat="1" ht="10.3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27" s="8" customFormat="1" ht="29.25" customHeight="1">
      <c r="B118" s="144"/>
      <c r="C118" s="145" t="s">
        <v>127</v>
      </c>
      <c r="D118" s="146" t="s">
        <v>128</v>
      </c>
      <c r="E118" s="146" t="s">
        <v>61</v>
      </c>
      <c r="F118" s="237" t="s">
        <v>129</v>
      </c>
      <c r="G118" s="237"/>
      <c r="H118" s="237"/>
      <c r="I118" s="237"/>
      <c r="J118" s="146" t="s">
        <v>130</v>
      </c>
      <c r="K118" s="146" t="s">
        <v>131</v>
      </c>
      <c r="L118" s="237" t="s">
        <v>132</v>
      </c>
      <c r="M118" s="237"/>
      <c r="N118" s="237" t="s">
        <v>110</v>
      </c>
      <c r="O118" s="237"/>
      <c r="P118" s="237"/>
      <c r="Q118" s="238"/>
      <c r="R118" s="147"/>
      <c r="T118" s="79" t="s">
        <v>133</v>
      </c>
      <c r="U118" s="80" t="s">
        <v>43</v>
      </c>
      <c r="V118" s="80" t="s">
        <v>134</v>
      </c>
      <c r="W118" s="80" t="s">
        <v>135</v>
      </c>
      <c r="X118" s="80" t="s">
        <v>136</v>
      </c>
      <c r="Y118" s="80" t="s">
        <v>137</v>
      </c>
      <c r="Z118" s="80" t="s">
        <v>138</v>
      </c>
      <c r="AA118" s="81" t="s">
        <v>139</v>
      </c>
    </row>
    <row r="119" spans="2:63" s="1" customFormat="1" ht="29.25" customHeight="1">
      <c r="B119" s="34"/>
      <c r="C119" s="83" t="s">
        <v>107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39">
        <f>BK119</f>
        <v>0</v>
      </c>
      <c r="O119" s="240"/>
      <c r="P119" s="240"/>
      <c r="Q119" s="240"/>
      <c r="R119" s="36"/>
      <c r="T119" s="82"/>
      <c r="U119" s="50"/>
      <c r="V119" s="50"/>
      <c r="W119" s="148">
        <f>W120+W127+W143</f>
        <v>0</v>
      </c>
      <c r="X119" s="50"/>
      <c r="Y119" s="148">
        <f>Y120+Y127+Y143</f>
        <v>3.9270539999999996</v>
      </c>
      <c r="Z119" s="50"/>
      <c r="AA119" s="149">
        <f>AA120+AA127+AA143</f>
        <v>0.795</v>
      </c>
      <c r="AT119" s="18" t="s">
        <v>78</v>
      </c>
      <c r="AU119" s="18" t="s">
        <v>112</v>
      </c>
      <c r="BK119" s="150">
        <f>BK120+BK127+BK143</f>
        <v>0</v>
      </c>
    </row>
    <row r="120" spans="2:63" s="9" customFormat="1" ht="37.35" customHeight="1">
      <c r="B120" s="151"/>
      <c r="C120" s="152"/>
      <c r="D120" s="153" t="s">
        <v>113</v>
      </c>
      <c r="E120" s="153"/>
      <c r="F120" s="153"/>
      <c r="G120" s="153"/>
      <c r="H120" s="153"/>
      <c r="I120" s="153"/>
      <c r="J120" s="153"/>
      <c r="K120" s="153"/>
      <c r="L120" s="153"/>
      <c r="M120" s="153"/>
      <c r="N120" s="241">
        <f>BK120</f>
        <v>0</v>
      </c>
      <c r="O120" s="242"/>
      <c r="P120" s="242"/>
      <c r="Q120" s="242"/>
      <c r="R120" s="154"/>
      <c r="T120" s="155"/>
      <c r="U120" s="152"/>
      <c r="V120" s="152"/>
      <c r="W120" s="156">
        <f>W121</f>
        <v>0</v>
      </c>
      <c r="X120" s="152"/>
      <c r="Y120" s="156">
        <f>Y121</f>
        <v>0</v>
      </c>
      <c r="Z120" s="152"/>
      <c r="AA120" s="157">
        <f>AA121</f>
        <v>0</v>
      </c>
      <c r="AR120" s="158" t="s">
        <v>87</v>
      </c>
      <c r="AT120" s="159" t="s">
        <v>78</v>
      </c>
      <c r="AU120" s="159" t="s">
        <v>79</v>
      </c>
      <c r="AY120" s="158" t="s">
        <v>140</v>
      </c>
      <c r="BK120" s="160">
        <f>BK121</f>
        <v>0</v>
      </c>
    </row>
    <row r="121" spans="2:63" s="9" customFormat="1" ht="19.9" customHeight="1">
      <c r="B121" s="151"/>
      <c r="C121" s="152"/>
      <c r="D121" s="161" t="s">
        <v>114</v>
      </c>
      <c r="E121" s="161"/>
      <c r="F121" s="161"/>
      <c r="G121" s="161"/>
      <c r="H121" s="161"/>
      <c r="I121" s="161"/>
      <c r="J121" s="161"/>
      <c r="K121" s="161"/>
      <c r="L121" s="161"/>
      <c r="M121" s="161"/>
      <c r="N121" s="231">
        <f>BK121</f>
        <v>0</v>
      </c>
      <c r="O121" s="232"/>
      <c r="P121" s="232"/>
      <c r="Q121" s="232"/>
      <c r="R121" s="154"/>
      <c r="T121" s="155"/>
      <c r="U121" s="152"/>
      <c r="V121" s="152"/>
      <c r="W121" s="156">
        <f>SUM(W122:W126)</f>
        <v>0</v>
      </c>
      <c r="X121" s="152"/>
      <c r="Y121" s="156">
        <f>SUM(Y122:Y126)</f>
        <v>0</v>
      </c>
      <c r="Z121" s="152"/>
      <c r="AA121" s="157">
        <f>SUM(AA122:AA126)</f>
        <v>0</v>
      </c>
      <c r="AR121" s="158" t="s">
        <v>87</v>
      </c>
      <c r="AT121" s="159" t="s">
        <v>78</v>
      </c>
      <c r="AU121" s="159" t="s">
        <v>87</v>
      </c>
      <c r="AY121" s="158" t="s">
        <v>140</v>
      </c>
      <c r="BK121" s="160">
        <f>SUM(BK122:BK126)</f>
        <v>0</v>
      </c>
    </row>
    <row r="122" spans="2:65" s="1" customFormat="1" ht="34.15" customHeight="1">
      <c r="B122" s="34"/>
      <c r="C122" s="162" t="s">
        <v>141</v>
      </c>
      <c r="D122" s="162" t="s">
        <v>142</v>
      </c>
      <c r="E122" s="163" t="s">
        <v>143</v>
      </c>
      <c r="F122" s="223" t="s">
        <v>144</v>
      </c>
      <c r="G122" s="223"/>
      <c r="H122" s="223"/>
      <c r="I122" s="223"/>
      <c r="J122" s="164" t="s">
        <v>145</v>
      </c>
      <c r="K122" s="165">
        <v>0.795</v>
      </c>
      <c r="L122" s="224">
        <v>0</v>
      </c>
      <c r="M122" s="225"/>
      <c r="N122" s="226">
        <f>ROUND(L122*K122,2)</f>
        <v>0</v>
      </c>
      <c r="O122" s="226"/>
      <c r="P122" s="226"/>
      <c r="Q122" s="226"/>
      <c r="R122" s="36"/>
      <c r="T122" s="166" t="s">
        <v>22</v>
      </c>
      <c r="U122" s="43" t="s">
        <v>44</v>
      </c>
      <c r="V122" s="35"/>
      <c r="W122" s="167">
        <f>V122*K122</f>
        <v>0</v>
      </c>
      <c r="X122" s="167">
        <v>0</v>
      </c>
      <c r="Y122" s="167">
        <f>X122*K122</f>
        <v>0</v>
      </c>
      <c r="Z122" s="167">
        <v>0</v>
      </c>
      <c r="AA122" s="168">
        <f>Z122*K122</f>
        <v>0</v>
      </c>
      <c r="AR122" s="18" t="s">
        <v>146</v>
      </c>
      <c r="AT122" s="18" t="s">
        <v>142</v>
      </c>
      <c r="AU122" s="18" t="s">
        <v>103</v>
      </c>
      <c r="AY122" s="18" t="s">
        <v>140</v>
      </c>
      <c r="BE122" s="105">
        <f>IF(U122="základní",N122,0)</f>
        <v>0</v>
      </c>
      <c r="BF122" s="105">
        <f>IF(U122="snížená",N122,0)</f>
        <v>0</v>
      </c>
      <c r="BG122" s="105">
        <f>IF(U122="zákl. přenesená",N122,0)</f>
        <v>0</v>
      </c>
      <c r="BH122" s="105">
        <f>IF(U122="sníž. přenesená",N122,0)</f>
        <v>0</v>
      </c>
      <c r="BI122" s="105">
        <f>IF(U122="nulová",N122,0)</f>
        <v>0</v>
      </c>
      <c r="BJ122" s="18" t="s">
        <v>87</v>
      </c>
      <c r="BK122" s="105">
        <f>ROUND(L122*K122,2)</f>
        <v>0</v>
      </c>
      <c r="BL122" s="18" t="s">
        <v>146</v>
      </c>
      <c r="BM122" s="18" t="s">
        <v>147</v>
      </c>
    </row>
    <row r="123" spans="2:65" s="1" customFormat="1" ht="34.15" customHeight="1">
      <c r="B123" s="34"/>
      <c r="C123" s="162" t="s">
        <v>148</v>
      </c>
      <c r="D123" s="162" t="s">
        <v>142</v>
      </c>
      <c r="E123" s="163" t="s">
        <v>149</v>
      </c>
      <c r="F123" s="223" t="s">
        <v>150</v>
      </c>
      <c r="G123" s="223"/>
      <c r="H123" s="223"/>
      <c r="I123" s="223"/>
      <c r="J123" s="164" t="s">
        <v>145</v>
      </c>
      <c r="K123" s="165">
        <v>79.5</v>
      </c>
      <c r="L123" s="224">
        <v>0</v>
      </c>
      <c r="M123" s="225"/>
      <c r="N123" s="226">
        <f>ROUND(L123*K123,2)</f>
        <v>0</v>
      </c>
      <c r="O123" s="226"/>
      <c r="P123" s="226"/>
      <c r="Q123" s="226"/>
      <c r="R123" s="36"/>
      <c r="T123" s="166" t="s">
        <v>22</v>
      </c>
      <c r="U123" s="43" t="s">
        <v>44</v>
      </c>
      <c r="V123" s="35"/>
      <c r="W123" s="167">
        <f>V123*K123</f>
        <v>0</v>
      </c>
      <c r="X123" s="167">
        <v>0</v>
      </c>
      <c r="Y123" s="167">
        <f>X123*K123</f>
        <v>0</v>
      </c>
      <c r="Z123" s="167">
        <v>0</v>
      </c>
      <c r="AA123" s="168">
        <f>Z123*K123</f>
        <v>0</v>
      </c>
      <c r="AR123" s="18" t="s">
        <v>146</v>
      </c>
      <c r="AT123" s="18" t="s">
        <v>142</v>
      </c>
      <c r="AU123" s="18" t="s">
        <v>103</v>
      </c>
      <c r="AY123" s="18" t="s">
        <v>140</v>
      </c>
      <c r="BE123" s="105">
        <f>IF(U123="základní",N123,0)</f>
        <v>0</v>
      </c>
      <c r="BF123" s="105">
        <f>IF(U123="snížená",N123,0)</f>
        <v>0</v>
      </c>
      <c r="BG123" s="105">
        <f>IF(U123="zákl. přenesená",N123,0)</f>
        <v>0</v>
      </c>
      <c r="BH123" s="105">
        <f>IF(U123="sníž. přenesená",N123,0)</f>
        <v>0</v>
      </c>
      <c r="BI123" s="105">
        <f>IF(U123="nulová",N123,0)</f>
        <v>0</v>
      </c>
      <c r="BJ123" s="18" t="s">
        <v>87</v>
      </c>
      <c r="BK123" s="105">
        <f>ROUND(L123*K123,2)</f>
        <v>0</v>
      </c>
      <c r="BL123" s="18" t="s">
        <v>146</v>
      </c>
      <c r="BM123" s="18" t="s">
        <v>151</v>
      </c>
    </row>
    <row r="124" spans="2:65" s="1" customFormat="1" ht="34.15" customHeight="1">
      <c r="B124" s="34"/>
      <c r="C124" s="162" t="s">
        <v>10</v>
      </c>
      <c r="D124" s="162" t="s">
        <v>142</v>
      </c>
      <c r="E124" s="163" t="s">
        <v>152</v>
      </c>
      <c r="F124" s="223" t="s">
        <v>153</v>
      </c>
      <c r="G124" s="223"/>
      <c r="H124" s="223"/>
      <c r="I124" s="223"/>
      <c r="J124" s="164" t="s">
        <v>145</v>
      </c>
      <c r="K124" s="165">
        <v>0.795</v>
      </c>
      <c r="L124" s="224">
        <v>0</v>
      </c>
      <c r="M124" s="225"/>
      <c r="N124" s="226">
        <f>ROUND(L124*K124,2)</f>
        <v>0</v>
      </c>
      <c r="O124" s="226"/>
      <c r="P124" s="226"/>
      <c r="Q124" s="226"/>
      <c r="R124" s="36"/>
      <c r="T124" s="166" t="s">
        <v>22</v>
      </c>
      <c r="U124" s="43" t="s">
        <v>44</v>
      </c>
      <c r="V124" s="35"/>
      <c r="W124" s="167">
        <f>V124*K124</f>
        <v>0</v>
      </c>
      <c r="X124" s="167">
        <v>0</v>
      </c>
      <c r="Y124" s="167">
        <f>X124*K124</f>
        <v>0</v>
      </c>
      <c r="Z124" s="167">
        <v>0</v>
      </c>
      <c r="AA124" s="168">
        <f>Z124*K124</f>
        <v>0</v>
      </c>
      <c r="AR124" s="18" t="s">
        <v>146</v>
      </c>
      <c r="AT124" s="18" t="s">
        <v>142</v>
      </c>
      <c r="AU124" s="18" t="s">
        <v>103</v>
      </c>
      <c r="AY124" s="18" t="s">
        <v>140</v>
      </c>
      <c r="BE124" s="105">
        <f>IF(U124="základní",N124,0)</f>
        <v>0</v>
      </c>
      <c r="BF124" s="105">
        <f>IF(U124="snížená",N124,0)</f>
        <v>0</v>
      </c>
      <c r="BG124" s="105">
        <f>IF(U124="zákl. přenesená",N124,0)</f>
        <v>0</v>
      </c>
      <c r="BH124" s="105">
        <f>IF(U124="sníž. přenesená",N124,0)</f>
        <v>0</v>
      </c>
      <c r="BI124" s="105">
        <f>IF(U124="nulová",N124,0)</f>
        <v>0</v>
      </c>
      <c r="BJ124" s="18" t="s">
        <v>87</v>
      </c>
      <c r="BK124" s="105">
        <f>ROUND(L124*K124,2)</f>
        <v>0</v>
      </c>
      <c r="BL124" s="18" t="s">
        <v>146</v>
      </c>
      <c r="BM124" s="18" t="s">
        <v>154</v>
      </c>
    </row>
    <row r="125" spans="2:65" s="1" customFormat="1" ht="34.15" customHeight="1">
      <c r="B125" s="34"/>
      <c r="C125" s="162" t="s">
        <v>155</v>
      </c>
      <c r="D125" s="162" t="s">
        <v>142</v>
      </c>
      <c r="E125" s="163" t="s">
        <v>156</v>
      </c>
      <c r="F125" s="223" t="s">
        <v>157</v>
      </c>
      <c r="G125" s="223"/>
      <c r="H125" s="223"/>
      <c r="I125" s="223"/>
      <c r="J125" s="164" t="s">
        <v>145</v>
      </c>
      <c r="K125" s="165">
        <v>23.85</v>
      </c>
      <c r="L125" s="224">
        <v>0</v>
      </c>
      <c r="M125" s="225"/>
      <c r="N125" s="226">
        <f>ROUND(L125*K125,2)</f>
        <v>0</v>
      </c>
      <c r="O125" s="226"/>
      <c r="P125" s="226"/>
      <c r="Q125" s="226"/>
      <c r="R125" s="36"/>
      <c r="T125" s="166" t="s">
        <v>22</v>
      </c>
      <c r="U125" s="43" t="s">
        <v>44</v>
      </c>
      <c r="V125" s="35"/>
      <c r="W125" s="167">
        <f>V125*K125</f>
        <v>0</v>
      </c>
      <c r="X125" s="167">
        <v>0</v>
      </c>
      <c r="Y125" s="167">
        <f>X125*K125</f>
        <v>0</v>
      </c>
      <c r="Z125" s="167">
        <v>0</v>
      </c>
      <c r="AA125" s="168">
        <f>Z125*K125</f>
        <v>0</v>
      </c>
      <c r="AR125" s="18" t="s">
        <v>146</v>
      </c>
      <c r="AT125" s="18" t="s">
        <v>142</v>
      </c>
      <c r="AU125" s="18" t="s">
        <v>103</v>
      </c>
      <c r="AY125" s="18" t="s">
        <v>140</v>
      </c>
      <c r="BE125" s="105">
        <f>IF(U125="základní",N125,0)</f>
        <v>0</v>
      </c>
      <c r="BF125" s="105">
        <f>IF(U125="snížená",N125,0)</f>
        <v>0</v>
      </c>
      <c r="BG125" s="105">
        <f>IF(U125="zákl. přenesená",N125,0)</f>
        <v>0</v>
      </c>
      <c r="BH125" s="105">
        <f>IF(U125="sníž. přenesená",N125,0)</f>
        <v>0</v>
      </c>
      <c r="BI125" s="105">
        <f>IF(U125="nulová",N125,0)</f>
        <v>0</v>
      </c>
      <c r="BJ125" s="18" t="s">
        <v>87</v>
      </c>
      <c r="BK125" s="105">
        <f>ROUND(L125*K125,2)</f>
        <v>0</v>
      </c>
      <c r="BL125" s="18" t="s">
        <v>146</v>
      </c>
      <c r="BM125" s="18" t="s">
        <v>158</v>
      </c>
    </row>
    <row r="126" spans="2:65" s="1" customFormat="1" ht="45.6" customHeight="1">
      <c r="B126" s="34"/>
      <c r="C126" s="162" t="s">
        <v>159</v>
      </c>
      <c r="D126" s="162" t="s">
        <v>142</v>
      </c>
      <c r="E126" s="163" t="s">
        <v>160</v>
      </c>
      <c r="F126" s="223" t="s">
        <v>161</v>
      </c>
      <c r="G126" s="223"/>
      <c r="H126" s="223"/>
      <c r="I126" s="223"/>
      <c r="J126" s="164" t="s">
        <v>145</v>
      </c>
      <c r="K126" s="165">
        <v>1.026</v>
      </c>
      <c r="L126" s="224">
        <v>0</v>
      </c>
      <c r="M126" s="225"/>
      <c r="N126" s="226">
        <f>ROUND(L126*K126,2)</f>
        <v>0</v>
      </c>
      <c r="O126" s="226"/>
      <c r="P126" s="226"/>
      <c r="Q126" s="226"/>
      <c r="R126" s="36"/>
      <c r="T126" s="166" t="s">
        <v>22</v>
      </c>
      <c r="U126" s="43" t="s">
        <v>44</v>
      </c>
      <c r="V126" s="35"/>
      <c r="W126" s="167">
        <f>V126*K126</f>
        <v>0</v>
      </c>
      <c r="X126" s="167">
        <v>0</v>
      </c>
      <c r="Y126" s="167">
        <f>X126*K126</f>
        <v>0</v>
      </c>
      <c r="Z126" s="167">
        <v>0</v>
      </c>
      <c r="AA126" s="168">
        <f>Z126*K126</f>
        <v>0</v>
      </c>
      <c r="AR126" s="18" t="s">
        <v>146</v>
      </c>
      <c r="AT126" s="18" t="s">
        <v>142</v>
      </c>
      <c r="AU126" s="18" t="s">
        <v>103</v>
      </c>
      <c r="AY126" s="18" t="s">
        <v>140</v>
      </c>
      <c r="BE126" s="105">
        <f>IF(U126="základní",N126,0)</f>
        <v>0</v>
      </c>
      <c r="BF126" s="105">
        <f>IF(U126="snížená",N126,0)</f>
        <v>0</v>
      </c>
      <c r="BG126" s="105">
        <f>IF(U126="zákl. přenesená",N126,0)</f>
        <v>0</v>
      </c>
      <c r="BH126" s="105">
        <f>IF(U126="sníž. přenesená",N126,0)</f>
        <v>0</v>
      </c>
      <c r="BI126" s="105">
        <f>IF(U126="nulová",N126,0)</f>
        <v>0</v>
      </c>
      <c r="BJ126" s="18" t="s">
        <v>87</v>
      </c>
      <c r="BK126" s="105">
        <f>ROUND(L126*K126,2)</f>
        <v>0</v>
      </c>
      <c r="BL126" s="18" t="s">
        <v>146</v>
      </c>
      <c r="BM126" s="18" t="s">
        <v>162</v>
      </c>
    </row>
    <row r="127" spans="2:63" s="9" customFormat="1" ht="37.35" customHeight="1">
      <c r="B127" s="151"/>
      <c r="C127" s="152"/>
      <c r="D127" s="153" t="s">
        <v>115</v>
      </c>
      <c r="E127" s="153"/>
      <c r="F127" s="153"/>
      <c r="G127" s="153"/>
      <c r="H127" s="153"/>
      <c r="I127" s="153"/>
      <c r="J127" s="153"/>
      <c r="K127" s="153"/>
      <c r="L127" s="153"/>
      <c r="M127" s="153"/>
      <c r="N127" s="220">
        <f>BK127</f>
        <v>0</v>
      </c>
      <c r="O127" s="221"/>
      <c r="P127" s="221"/>
      <c r="Q127" s="221"/>
      <c r="R127" s="154"/>
      <c r="T127" s="155"/>
      <c r="U127" s="152"/>
      <c r="V127" s="152"/>
      <c r="W127" s="156">
        <f>W128</f>
        <v>0</v>
      </c>
      <c r="X127" s="152"/>
      <c r="Y127" s="156">
        <f>Y128</f>
        <v>3.9270539999999996</v>
      </c>
      <c r="Z127" s="152"/>
      <c r="AA127" s="157">
        <f>AA128</f>
        <v>0.795</v>
      </c>
      <c r="AR127" s="158" t="s">
        <v>103</v>
      </c>
      <c r="AT127" s="159" t="s">
        <v>78</v>
      </c>
      <c r="AU127" s="159" t="s">
        <v>79</v>
      </c>
      <c r="AY127" s="158" t="s">
        <v>140</v>
      </c>
      <c r="BK127" s="160">
        <f>BK128</f>
        <v>0</v>
      </c>
    </row>
    <row r="128" spans="2:63" s="9" customFormat="1" ht="19.9" customHeight="1">
      <c r="B128" s="151"/>
      <c r="C128" s="152"/>
      <c r="D128" s="161" t="s">
        <v>116</v>
      </c>
      <c r="E128" s="161"/>
      <c r="F128" s="161"/>
      <c r="G128" s="161"/>
      <c r="H128" s="161"/>
      <c r="I128" s="161"/>
      <c r="J128" s="161"/>
      <c r="K128" s="161"/>
      <c r="L128" s="161"/>
      <c r="M128" s="161"/>
      <c r="N128" s="231">
        <f>BK128</f>
        <v>0</v>
      </c>
      <c r="O128" s="232"/>
      <c r="P128" s="232"/>
      <c r="Q128" s="232"/>
      <c r="R128" s="154"/>
      <c r="T128" s="155"/>
      <c r="U128" s="152"/>
      <c r="V128" s="152"/>
      <c r="W128" s="156">
        <f>SUM(W129:W142)</f>
        <v>0</v>
      </c>
      <c r="X128" s="152"/>
      <c r="Y128" s="156">
        <f>SUM(Y129:Y142)</f>
        <v>3.9270539999999996</v>
      </c>
      <c r="Z128" s="152"/>
      <c r="AA128" s="157">
        <f>SUM(AA129:AA142)</f>
        <v>0.795</v>
      </c>
      <c r="AR128" s="158" t="s">
        <v>103</v>
      </c>
      <c r="AT128" s="159" t="s">
        <v>78</v>
      </c>
      <c r="AU128" s="159" t="s">
        <v>87</v>
      </c>
      <c r="AY128" s="158" t="s">
        <v>140</v>
      </c>
      <c r="BK128" s="160">
        <f>SUM(BK129:BK142)</f>
        <v>0</v>
      </c>
    </row>
    <row r="129" spans="2:65" s="1" customFormat="1" ht="22.9" customHeight="1">
      <c r="B129" s="34"/>
      <c r="C129" s="162" t="s">
        <v>163</v>
      </c>
      <c r="D129" s="162" t="s">
        <v>142</v>
      </c>
      <c r="E129" s="163" t="s">
        <v>164</v>
      </c>
      <c r="F129" s="223" t="s">
        <v>165</v>
      </c>
      <c r="G129" s="223"/>
      <c r="H129" s="223"/>
      <c r="I129" s="223"/>
      <c r="J129" s="164" t="s">
        <v>166</v>
      </c>
      <c r="K129" s="165">
        <v>318</v>
      </c>
      <c r="L129" s="224">
        <v>0</v>
      </c>
      <c r="M129" s="225"/>
      <c r="N129" s="226">
        <f aca="true" t="shared" si="5" ref="N129:N142">ROUND(L129*K129,2)</f>
        <v>0</v>
      </c>
      <c r="O129" s="226"/>
      <c r="P129" s="226"/>
      <c r="Q129" s="226"/>
      <c r="R129" s="36"/>
      <c r="T129" s="166" t="s">
        <v>22</v>
      </c>
      <c r="U129" s="43" t="s">
        <v>44</v>
      </c>
      <c r="V129" s="35"/>
      <c r="W129" s="167">
        <f aca="true" t="shared" si="6" ref="W129:W142">V129*K129</f>
        <v>0</v>
      </c>
      <c r="X129" s="167">
        <v>0</v>
      </c>
      <c r="Y129" s="167">
        <f aca="true" t="shared" si="7" ref="Y129:Y142">X129*K129</f>
        <v>0</v>
      </c>
      <c r="Z129" s="167">
        <v>0.0025</v>
      </c>
      <c r="AA129" s="168">
        <f aca="true" t="shared" si="8" ref="AA129:AA142">Z129*K129</f>
        <v>0.795</v>
      </c>
      <c r="AR129" s="18" t="s">
        <v>167</v>
      </c>
      <c r="AT129" s="18" t="s">
        <v>142</v>
      </c>
      <c r="AU129" s="18" t="s">
        <v>103</v>
      </c>
      <c r="AY129" s="18" t="s">
        <v>140</v>
      </c>
      <c r="BE129" s="105">
        <f aca="true" t="shared" si="9" ref="BE129:BE142">IF(U129="základní",N129,0)</f>
        <v>0</v>
      </c>
      <c r="BF129" s="105">
        <f aca="true" t="shared" si="10" ref="BF129:BF142">IF(U129="snížená",N129,0)</f>
        <v>0</v>
      </c>
      <c r="BG129" s="105">
        <f aca="true" t="shared" si="11" ref="BG129:BG142">IF(U129="zákl. přenesená",N129,0)</f>
        <v>0</v>
      </c>
      <c r="BH129" s="105">
        <f aca="true" t="shared" si="12" ref="BH129:BH142">IF(U129="sníž. přenesená",N129,0)</f>
        <v>0</v>
      </c>
      <c r="BI129" s="105">
        <f aca="true" t="shared" si="13" ref="BI129:BI142">IF(U129="nulová",N129,0)</f>
        <v>0</v>
      </c>
      <c r="BJ129" s="18" t="s">
        <v>87</v>
      </c>
      <c r="BK129" s="105">
        <f aca="true" t="shared" si="14" ref="BK129:BK142">ROUND(L129*K129,2)</f>
        <v>0</v>
      </c>
      <c r="BL129" s="18" t="s">
        <v>167</v>
      </c>
      <c r="BM129" s="18" t="s">
        <v>168</v>
      </c>
    </row>
    <row r="130" spans="2:65" s="1" customFormat="1" ht="34.15" customHeight="1">
      <c r="B130" s="34"/>
      <c r="C130" s="162" t="s">
        <v>169</v>
      </c>
      <c r="D130" s="162" t="s">
        <v>142</v>
      </c>
      <c r="E130" s="163" t="s">
        <v>170</v>
      </c>
      <c r="F130" s="223" t="s">
        <v>171</v>
      </c>
      <c r="G130" s="223"/>
      <c r="H130" s="223"/>
      <c r="I130" s="223"/>
      <c r="J130" s="164" t="s">
        <v>166</v>
      </c>
      <c r="K130" s="165">
        <v>318</v>
      </c>
      <c r="L130" s="224">
        <v>0</v>
      </c>
      <c r="M130" s="225"/>
      <c r="N130" s="226">
        <f t="shared" si="5"/>
        <v>0</v>
      </c>
      <c r="O130" s="226"/>
      <c r="P130" s="226"/>
      <c r="Q130" s="226"/>
      <c r="R130" s="36"/>
      <c r="T130" s="166" t="s">
        <v>22</v>
      </c>
      <c r="U130" s="43" t="s">
        <v>44</v>
      </c>
      <c r="V130" s="35"/>
      <c r="W130" s="167">
        <f t="shared" si="6"/>
        <v>0</v>
      </c>
      <c r="X130" s="167">
        <v>0</v>
      </c>
      <c r="Y130" s="167">
        <f t="shared" si="7"/>
        <v>0</v>
      </c>
      <c r="Z130" s="167">
        <v>0</v>
      </c>
      <c r="AA130" s="168">
        <f t="shared" si="8"/>
        <v>0</v>
      </c>
      <c r="AR130" s="18" t="s">
        <v>167</v>
      </c>
      <c r="AT130" s="18" t="s">
        <v>142</v>
      </c>
      <c r="AU130" s="18" t="s">
        <v>103</v>
      </c>
      <c r="AY130" s="18" t="s">
        <v>140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87</v>
      </c>
      <c r="BK130" s="105">
        <f t="shared" si="14"/>
        <v>0</v>
      </c>
      <c r="BL130" s="18" t="s">
        <v>167</v>
      </c>
      <c r="BM130" s="18" t="s">
        <v>172</v>
      </c>
    </row>
    <row r="131" spans="2:65" s="1" customFormat="1" ht="14.45" customHeight="1">
      <c r="B131" s="34"/>
      <c r="C131" s="162" t="s">
        <v>146</v>
      </c>
      <c r="D131" s="162" t="s">
        <v>142</v>
      </c>
      <c r="E131" s="163" t="s">
        <v>173</v>
      </c>
      <c r="F131" s="223" t="s">
        <v>174</v>
      </c>
      <c r="G131" s="223"/>
      <c r="H131" s="223"/>
      <c r="I131" s="223"/>
      <c r="J131" s="164" t="s">
        <v>166</v>
      </c>
      <c r="K131" s="165">
        <v>318</v>
      </c>
      <c r="L131" s="224">
        <v>0</v>
      </c>
      <c r="M131" s="225"/>
      <c r="N131" s="226">
        <f t="shared" si="5"/>
        <v>0</v>
      </c>
      <c r="O131" s="226"/>
      <c r="P131" s="226"/>
      <c r="Q131" s="226"/>
      <c r="R131" s="36"/>
      <c r="T131" s="166" t="s">
        <v>22</v>
      </c>
      <c r="U131" s="43" t="s">
        <v>44</v>
      </c>
      <c r="V131" s="35"/>
      <c r="W131" s="167">
        <f t="shared" si="6"/>
        <v>0</v>
      </c>
      <c r="X131" s="167">
        <v>0</v>
      </c>
      <c r="Y131" s="167">
        <f t="shared" si="7"/>
        <v>0</v>
      </c>
      <c r="Z131" s="167">
        <v>0</v>
      </c>
      <c r="AA131" s="168">
        <f t="shared" si="8"/>
        <v>0</v>
      </c>
      <c r="AR131" s="18" t="s">
        <v>167</v>
      </c>
      <c r="AT131" s="18" t="s">
        <v>142</v>
      </c>
      <c r="AU131" s="18" t="s">
        <v>103</v>
      </c>
      <c r="AY131" s="18" t="s">
        <v>140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87</v>
      </c>
      <c r="BK131" s="105">
        <f t="shared" si="14"/>
        <v>0</v>
      </c>
      <c r="BL131" s="18" t="s">
        <v>167</v>
      </c>
      <c r="BM131" s="18" t="s">
        <v>175</v>
      </c>
    </row>
    <row r="132" spans="2:65" s="1" customFormat="1" ht="34.15" customHeight="1">
      <c r="B132" s="34"/>
      <c r="C132" s="162" t="s">
        <v>176</v>
      </c>
      <c r="D132" s="162" t="s">
        <v>142</v>
      </c>
      <c r="E132" s="163" t="s">
        <v>177</v>
      </c>
      <c r="F132" s="223" t="s">
        <v>178</v>
      </c>
      <c r="G132" s="223"/>
      <c r="H132" s="223"/>
      <c r="I132" s="223"/>
      <c r="J132" s="164" t="s">
        <v>166</v>
      </c>
      <c r="K132" s="165">
        <v>159</v>
      </c>
      <c r="L132" s="224">
        <v>0</v>
      </c>
      <c r="M132" s="225"/>
      <c r="N132" s="226">
        <f t="shared" si="5"/>
        <v>0</v>
      </c>
      <c r="O132" s="226"/>
      <c r="P132" s="226"/>
      <c r="Q132" s="226"/>
      <c r="R132" s="36"/>
      <c r="T132" s="166" t="s">
        <v>22</v>
      </c>
      <c r="U132" s="43" t="s">
        <v>44</v>
      </c>
      <c r="V132" s="35"/>
      <c r="W132" s="167">
        <f t="shared" si="6"/>
        <v>0</v>
      </c>
      <c r="X132" s="167">
        <v>0</v>
      </c>
      <c r="Y132" s="167">
        <f t="shared" si="7"/>
        <v>0</v>
      </c>
      <c r="Z132" s="167">
        <v>0</v>
      </c>
      <c r="AA132" s="168">
        <f t="shared" si="8"/>
        <v>0</v>
      </c>
      <c r="AR132" s="18" t="s">
        <v>167</v>
      </c>
      <c r="AT132" s="18" t="s">
        <v>142</v>
      </c>
      <c r="AU132" s="18" t="s">
        <v>103</v>
      </c>
      <c r="AY132" s="18" t="s">
        <v>140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87</v>
      </c>
      <c r="BK132" s="105">
        <f t="shared" si="14"/>
        <v>0</v>
      </c>
      <c r="BL132" s="18" t="s">
        <v>167</v>
      </c>
      <c r="BM132" s="18" t="s">
        <v>179</v>
      </c>
    </row>
    <row r="133" spans="2:65" s="1" customFormat="1" ht="22.9" customHeight="1">
      <c r="B133" s="34"/>
      <c r="C133" s="162" t="s">
        <v>180</v>
      </c>
      <c r="D133" s="162" t="s">
        <v>142</v>
      </c>
      <c r="E133" s="163" t="s">
        <v>181</v>
      </c>
      <c r="F133" s="223" t="s">
        <v>182</v>
      </c>
      <c r="G133" s="223"/>
      <c r="H133" s="223"/>
      <c r="I133" s="223"/>
      <c r="J133" s="164" t="s">
        <v>166</v>
      </c>
      <c r="K133" s="165">
        <v>159</v>
      </c>
      <c r="L133" s="224">
        <v>0</v>
      </c>
      <c r="M133" s="225"/>
      <c r="N133" s="226">
        <f t="shared" si="5"/>
        <v>0</v>
      </c>
      <c r="O133" s="226"/>
      <c r="P133" s="226"/>
      <c r="Q133" s="226"/>
      <c r="R133" s="36"/>
      <c r="T133" s="166" t="s">
        <v>22</v>
      </c>
      <c r="U133" s="43" t="s">
        <v>44</v>
      </c>
      <c r="V133" s="35"/>
      <c r="W133" s="167">
        <f t="shared" si="6"/>
        <v>0</v>
      </c>
      <c r="X133" s="167">
        <v>0.0075</v>
      </c>
      <c r="Y133" s="167">
        <f t="shared" si="7"/>
        <v>1.1925</v>
      </c>
      <c r="Z133" s="167">
        <v>0</v>
      </c>
      <c r="AA133" s="168">
        <f t="shared" si="8"/>
        <v>0</v>
      </c>
      <c r="AR133" s="18" t="s">
        <v>167</v>
      </c>
      <c r="AT133" s="18" t="s">
        <v>142</v>
      </c>
      <c r="AU133" s="18" t="s">
        <v>103</v>
      </c>
      <c r="AY133" s="18" t="s">
        <v>140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87</v>
      </c>
      <c r="BK133" s="105">
        <f t="shared" si="14"/>
        <v>0</v>
      </c>
      <c r="BL133" s="18" t="s">
        <v>167</v>
      </c>
      <c r="BM133" s="18" t="s">
        <v>183</v>
      </c>
    </row>
    <row r="134" spans="2:65" s="1" customFormat="1" ht="14.45" customHeight="1">
      <c r="B134" s="34"/>
      <c r="C134" s="162" t="s">
        <v>184</v>
      </c>
      <c r="D134" s="162" t="s">
        <v>142</v>
      </c>
      <c r="E134" s="163" t="s">
        <v>185</v>
      </c>
      <c r="F134" s="223" t="s">
        <v>186</v>
      </c>
      <c r="G134" s="223"/>
      <c r="H134" s="223"/>
      <c r="I134" s="223"/>
      <c r="J134" s="164" t="s">
        <v>166</v>
      </c>
      <c r="K134" s="165">
        <v>318</v>
      </c>
      <c r="L134" s="224">
        <v>0</v>
      </c>
      <c r="M134" s="225"/>
      <c r="N134" s="226">
        <f t="shared" si="5"/>
        <v>0</v>
      </c>
      <c r="O134" s="226"/>
      <c r="P134" s="226"/>
      <c r="Q134" s="226"/>
      <c r="R134" s="36"/>
      <c r="T134" s="166" t="s">
        <v>22</v>
      </c>
      <c r="U134" s="43" t="s">
        <v>44</v>
      </c>
      <c r="V134" s="35"/>
      <c r="W134" s="167">
        <f t="shared" si="6"/>
        <v>0</v>
      </c>
      <c r="X134" s="167">
        <v>0.0003</v>
      </c>
      <c r="Y134" s="167">
        <f t="shared" si="7"/>
        <v>0.09539999999999998</v>
      </c>
      <c r="Z134" s="167">
        <v>0</v>
      </c>
      <c r="AA134" s="168">
        <f t="shared" si="8"/>
        <v>0</v>
      </c>
      <c r="AR134" s="18" t="s">
        <v>167</v>
      </c>
      <c r="AT134" s="18" t="s">
        <v>142</v>
      </c>
      <c r="AU134" s="18" t="s">
        <v>103</v>
      </c>
      <c r="AY134" s="18" t="s">
        <v>140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87</v>
      </c>
      <c r="BK134" s="105">
        <f t="shared" si="14"/>
        <v>0</v>
      </c>
      <c r="BL134" s="18" t="s">
        <v>167</v>
      </c>
      <c r="BM134" s="18" t="s">
        <v>187</v>
      </c>
    </row>
    <row r="135" spans="2:65" s="1" customFormat="1" ht="22.9" customHeight="1">
      <c r="B135" s="34"/>
      <c r="C135" s="169" t="s">
        <v>188</v>
      </c>
      <c r="D135" s="169" t="s">
        <v>189</v>
      </c>
      <c r="E135" s="170" t="s">
        <v>190</v>
      </c>
      <c r="F135" s="227" t="s">
        <v>191</v>
      </c>
      <c r="G135" s="227"/>
      <c r="H135" s="227"/>
      <c r="I135" s="227"/>
      <c r="J135" s="171" t="s">
        <v>166</v>
      </c>
      <c r="K135" s="172">
        <v>359.34</v>
      </c>
      <c r="L135" s="228">
        <v>0</v>
      </c>
      <c r="M135" s="229"/>
      <c r="N135" s="230">
        <f t="shared" si="5"/>
        <v>0</v>
      </c>
      <c r="O135" s="226"/>
      <c r="P135" s="226"/>
      <c r="Q135" s="226"/>
      <c r="R135" s="36"/>
      <c r="T135" s="166" t="s">
        <v>22</v>
      </c>
      <c r="U135" s="43" t="s">
        <v>44</v>
      </c>
      <c r="V135" s="35"/>
      <c r="W135" s="167">
        <f t="shared" si="6"/>
        <v>0</v>
      </c>
      <c r="X135" s="167">
        <v>0.0073</v>
      </c>
      <c r="Y135" s="167">
        <f t="shared" si="7"/>
        <v>2.623182</v>
      </c>
      <c r="Z135" s="167">
        <v>0</v>
      </c>
      <c r="AA135" s="168">
        <f t="shared" si="8"/>
        <v>0</v>
      </c>
      <c r="AR135" s="18" t="s">
        <v>192</v>
      </c>
      <c r="AT135" s="18" t="s">
        <v>189</v>
      </c>
      <c r="AU135" s="18" t="s">
        <v>103</v>
      </c>
      <c r="AY135" s="18" t="s">
        <v>140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8" t="s">
        <v>87</v>
      </c>
      <c r="BK135" s="105">
        <f t="shared" si="14"/>
        <v>0</v>
      </c>
      <c r="BL135" s="18" t="s">
        <v>167</v>
      </c>
      <c r="BM135" s="18" t="s">
        <v>193</v>
      </c>
    </row>
    <row r="136" spans="2:65" s="1" customFormat="1" ht="22.9" customHeight="1">
      <c r="B136" s="34"/>
      <c r="C136" s="162" t="s">
        <v>194</v>
      </c>
      <c r="D136" s="162" t="s">
        <v>142</v>
      </c>
      <c r="E136" s="163" t="s">
        <v>195</v>
      </c>
      <c r="F136" s="223" t="s">
        <v>196</v>
      </c>
      <c r="G136" s="223"/>
      <c r="H136" s="223"/>
      <c r="I136" s="223"/>
      <c r="J136" s="164" t="s">
        <v>197</v>
      </c>
      <c r="K136" s="165">
        <v>240</v>
      </c>
      <c r="L136" s="224">
        <v>0</v>
      </c>
      <c r="M136" s="225"/>
      <c r="N136" s="226">
        <f t="shared" si="5"/>
        <v>0</v>
      </c>
      <c r="O136" s="226"/>
      <c r="P136" s="226"/>
      <c r="Q136" s="226"/>
      <c r="R136" s="36"/>
      <c r="T136" s="166" t="s">
        <v>22</v>
      </c>
      <c r="U136" s="43" t="s">
        <v>44</v>
      </c>
      <c r="V136" s="35"/>
      <c r="W136" s="167">
        <f t="shared" si="6"/>
        <v>0</v>
      </c>
      <c r="X136" s="167">
        <v>3E-05</v>
      </c>
      <c r="Y136" s="167">
        <f t="shared" si="7"/>
        <v>0.0072</v>
      </c>
      <c r="Z136" s="167">
        <v>0</v>
      </c>
      <c r="AA136" s="168">
        <f t="shared" si="8"/>
        <v>0</v>
      </c>
      <c r="AR136" s="18" t="s">
        <v>167</v>
      </c>
      <c r="AT136" s="18" t="s">
        <v>142</v>
      </c>
      <c r="AU136" s="18" t="s">
        <v>103</v>
      </c>
      <c r="AY136" s="18" t="s">
        <v>140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87</v>
      </c>
      <c r="BK136" s="105">
        <f t="shared" si="14"/>
        <v>0</v>
      </c>
      <c r="BL136" s="18" t="s">
        <v>167</v>
      </c>
      <c r="BM136" s="18" t="s">
        <v>198</v>
      </c>
    </row>
    <row r="137" spans="2:65" s="1" customFormat="1" ht="22.9" customHeight="1">
      <c r="B137" s="34"/>
      <c r="C137" s="162" t="s">
        <v>199</v>
      </c>
      <c r="D137" s="162" t="s">
        <v>142</v>
      </c>
      <c r="E137" s="163" t="s">
        <v>200</v>
      </c>
      <c r="F137" s="223" t="s">
        <v>201</v>
      </c>
      <c r="G137" s="223"/>
      <c r="H137" s="223"/>
      <c r="I137" s="223"/>
      <c r="J137" s="164" t="s">
        <v>197</v>
      </c>
      <c r="K137" s="165">
        <v>30</v>
      </c>
      <c r="L137" s="224">
        <v>0</v>
      </c>
      <c r="M137" s="225"/>
      <c r="N137" s="226">
        <f t="shared" si="5"/>
        <v>0</v>
      </c>
      <c r="O137" s="226"/>
      <c r="P137" s="226"/>
      <c r="Q137" s="226"/>
      <c r="R137" s="36"/>
      <c r="T137" s="166" t="s">
        <v>22</v>
      </c>
      <c r="U137" s="43" t="s">
        <v>44</v>
      </c>
      <c r="V137" s="35"/>
      <c r="W137" s="167">
        <f t="shared" si="6"/>
        <v>0</v>
      </c>
      <c r="X137" s="167">
        <v>0.0002</v>
      </c>
      <c r="Y137" s="167">
        <f t="shared" si="7"/>
        <v>0.006</v>
      </c>
      <c r="Z137" s="167">
        <v>0</v>
      </c>
      <c r="AA137" s="168">
        <f t="shared" si="8"/>
        <v>0</v>
      </c>
      <c r="AR137" s="18" t="s">
        <v>167</v>
      </c>
      <c r="AT137" s="18" t="s">
        <v>142</v>
      </c>
      <c r="AU137" s="18" t="s">
        <v>103</v>
      </c>
      <c r="AY137" s="18" t="s">
        <v>140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87</v>
      </c>
      <c r="BK137" s="105">
        <f t="shared" si="14"/>
        <v>0</v>
      </c>
      <c r="BL137" s="18" t="s">
        <v>167</v>
      </c>
      <c r="BM137" s="18" t="s">
        <v>202</v>
      </c>
    </row>
    <row r="138" spans="2:65" s="1" customFormat="1" ht="22.9" customHeight="1">
      <c r="B138" s="34"/>
      <c r="C138" s="169" t="s">
        <v>203</v>
      </c>
      <c r="D138" s="169" t="s">
        <v>189</v>
      </c>
      <c r="E138" s="170" t="s">
        <v>204</v>
      </c>
      <c r="F138" s="227" t="s">
        <v>205</v>
      </c>
      <c r="G138" s="227"/>
      <c r="H138" s="227"/>
      <c r="I138" s="227"/>
      <c r="J138" s="171" t="s">
        <v>206</v>
      </c>
      <c r="K138" s="172">
        <v>13.2</v>
      </c>
      <c r="L138" s="228">
        <v>0</v>
      </c>
      <c r="M138" s="229"/>
      <c r="N138" s="230">
        <f t="shared" si="5"/>
        <v>0</v>
      </c>
      <c r="O138" s="226"/>
      <c r="P138" s="226"/>
      <c r="Q138" s="226"/>
      <c r="R138" s="36"/>
      <c r="T138" s="166" t="s">
        <v>22</v>
      </c>
      <c r="U138" s="43" t="s">
        <v>44</v>
      </c>
      <c r="V138" s="35"/>
      <c r="W138" s="167">
        <f t="shared" si="6"/>
        <v>0</v>
      </c>
      <c r="X138" s="167">
        <v>0.00021</v>
      </c>
      <c r="Y138" s="167">
        <f t="shared" si="7"/>
        <v>0.002772</v>
      </c>
      <c r="Z138" s="167">
        <v>0</v>
      </c>
      <c r="AA138" s="168">
        <f t="shared" si="8"/>
        <v>0</v>
      </c>
      <c r="AR138" s="18" t="s">
        <v>192</v>
      </c>
      <c r="AT138" s="18" t="s">
        <v>189</v>
      </c>
      <c r="AU138" s="18" t="s">
        <v>103</v>
      </c>
      <c r="AY138" s="18" t="s">
        <v>140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87</v>
      </c>
      <c r="BK138" s="105">
        <f t="shared" si="14"/>
        <v>0</v>
      </c>
      <c r="BL138" s="18" t="s">
        <v>167</v>
      </c>
      <c r="BM138" s="18" t="s">
        <v>207</v>
      </c>
    </row>
    <row r="139" spans="2:65" s="1" customFormat="1" ht="22.9" customHeight="1">
      <c r="B139" s="34"/>
      <c r="C139" s="162" t="s">
        <v>11</v>
      </c>
      <c r="D139" s="162" t="s">
        <v>142</v>
      </c>
      <c r="E139" s="163" t="s">
        <v>208</v>
      </c>
      <c r="F139" s="223" t="s">
        <v>209</v>
      </c>
      <c r="G139" s="223"/>
      <c r="H139" s="223"/>
      <c r="I139" s="223"/>
      <c r="J139" s="164" t="s">
        <v>145</v>
      </c>
      <c r="K139" s="165">
        <v>3.927</v>
      </c>
      <c r="L139" s="224">
        <v>0</v>
      </c>
      <c r="M139" s="225"/>
      <c r="N139" s="226">
        <f t="shared" si="5"/>
        <v>0</v>
      </c>
      <c r="O139" s="226"/>
      <c r="P139" s="226"/>
      <c r="Q139" s="226"/>
      <c r="R139" s="36"/>
      <c r="T139" s="166" t="s">
        <v>22</v>
      </c>
      <c r="U139" s="43" t="s">
        <v>44</v>
      </c>
      <c r="V139" s="35"/>
      <c r="W139" s="167">
        <f t="shared" si="6"/>
        <v>0</v>
      </c>
      <c r="X139" s="167">
        <v>0</v>
      </c>
      <c r="Y139" s="167">
        <f t="shared" si="7"/>
        <v>0</v>
      </c>
      <c r="Z139" s="167">
        <v>0</v>
      </c>
      <c r="AA139" s="168">
        <f t="shared" si="8"/>
        <v>0</v>
      </c>
      <c r="AR139" s="18" t="s">
        <v>167</v>
      </c>
      <c r="AT139" s="18" t="s">
        <v>142</v>
      </c>
      <c r="AU139" s="18" t="s">
        <v>103</v>
      </c>
      <c r="AY139" s="18" t="s">
        <v>140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87</v>
      </c>
      <c r="BK139" s="105">
        <f t="shared" si="14"/>
        <v>0</v>
      </c>
      <c r="BL139" s="18" t="s">
        <v>167</v>
      </c>
      <c r="BM139" s="18" t="s">
        <v>210</v>
      </c>
    </row>
    <row r="140" spans="2:65" s="1" customFormat="1" ht="34.15" customHeight="1">
      <c r="B140" s="34"/>
      <c r="C140" s="162" t="s">
        <v>167</v>
      </c>
      <c r="D140" s="162" t="s">
        <v>142</v>
      </c>
      <c r="E140" s="163" t="s">
        <v>211</v>
      </c>
      <c r="F140" s="223" t="s">
        <v>212</v>
      </c>
      <c r="G140" s="223"/>
      <c r="H140" s="223"/>
      <c r="I140" s="223"/>
      <c r="J140" s="164" t="s">
        <v>145</v>
      </c>
      <c r="K140" s="165">
        <v>3.927</v>
      </c>
      <c r="L140" s="224">
        <v>0</v>
      </c>
      <c r="M140" s="225"/>
      <c r="N140" s="226">
        <f t="shared" si="5"/>
        <v>0</v>
      </c>
      <c r="O140" s="226"/>
      <c r="P140" s="226"/>
      <c r="Q140" s="226"/>
      <c r="R140" s="36"/>
      <c r="T140" s="166" t="s">
        <v>22</v>
      </c>
      <c r="U140" s="43" t="s">
        <v>44</v>
      </c>
      <c r="V140" s="35"/>
      <c r="W140" s="167">
        <f t="shared" si="6"/>
        <v>0</v>
      </c>
      <c r="X140" s="167">
        <v>0</v>
      </c>
      <c r="Y140" s="167">
        <f t="shared" si="7"/>
        <v>0</v>
      </c>
      <c r="Z140" s="167">
        <v>0</v>
      </c>
      <c r="AA140" s="168">
        <f t="shared" si="8"/>
        <v>0</v>
      </c>
      <c r="AR140" s="18" t="s">
        <v>167</v>
      </c>
      <c r="AT140" s="18" t="s">
        <v>142</v>
      </c>
      <c r="AU140" s="18" t="s">
        <v>103</v>
      </c>
      <c r="AY140" s="18" t="s">
        <v>140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87</v>
      </c>
      <c r="BK140" s="105">
        <f t="shared" si="14"/>
        <v>0</v>
      </c>
      <c r="BL140" s="18" t="s">
        <v>167</v>
      </c>
      <c r="BM140" s="18" t="s">
        <v>213</v>
      </c>
    </row>
    <row r="141" spans="2:65" s="1" customFormat="1" ht="34.15" customHeight="1">
      <c r="B141" s="34"/>
      <c r="C141" s="162" t="s">
        <v>214</v>
      </c>
      <c r="D141" s="162" t="s">
        <v>142</v>
      </c>
      <c r="E141" s="163" t="s">
        <v>215</v>
      </c>
      <c r="F141" s="223" t="s">
        <v>216</v>
      </c>
      <c r="G141" s="223"/>
      <c r="H141" s="223"/>
      <c r="I141" s="223"/>
      <c r="J141" s="164" t="s">
        <v>145</v>
      </c>
      <c r="K141" s="165">
        <v>3.927</v>
      </c>
      <c r="L141" s="224">
        <v>0</v>
      </c>
      <c r="M141" s="225"/>
      <c r="N141" s="226">
        <f t="shared" si="5"/>
        <v>0</v>
      </c>
      <c r="O141" s="226"/>
      <c r="P141" s="226"/>
      <c r="Q141" s="226"/>
      <c r="R141" s="36"/>
      <c r="T141" s="166" t="s">
        <v>22</v>
      </c>
      <c r="U141" s="43" t="s">
        <v>44</v>
      </c>
      <c r="V141" s="35"/>
      <c r="W141" s="167">
        <f t="shared" si="6"/>
        <v>0</v>
      </c>
      <c r="X141" s="167">
        <v>0</v>
      </c>
      <c r="Y141" s="167">
        <f t="shared" si="7"/>
        <v>0</v>
      </c>
      <c r="Z141" s="167">
        <v>0</v>
      </c>
      <c r="AA141" s="168">
        <f t="shared" si="8"/>
        <v>0</v>
      </c>
      <c r="AR141" s="18" t="s">
        <v>167</v>
      </c>
      <c r="AT141" s="18" t="s">
        <v>142</v>
      </c>
      <c r="AU141" s="18" t="s">
        <v>103</v>
      </c>
      <c r="AY141" s="18" t="s">
        <v>140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87</v>
      </c>
      <c r="BK141" s="105">
        <f t="shared" si="14"/>
        <v>0</v>
      </c>
      <c r="BL141" s="18" t="s">
        <v>167</v>
      </c>
      <c r="BM141" s="18" t="s">
        <v>217</v>
      </c>
    </row>
    <row r="142" spans="2:65" s="1" customFormat="1" ht="34.15" customHeight="1">
      <c r="B142" s="34"/>
      <c r="C142" s="162" t="s">
        <v>218</v>
      </c>
      <c r="D142" s="162" t="s">
        <v>142</v>
      </c>
      <c r="E142" s="163" t="s">
        <v>219</v>
      </c>
      <c r="F142" s="223" t="s">
        <v>220</v>
      </c>
      <c r="G142" s="223"/>
      <c r="H142" s="223"/>
      <c r="I142" s="223"/>
      <c r="J142" s="164" t="s">
        <v>145</v>
      </c>
      <c r="K142" s="165">
        <v>78.54</v>
      </c>
      <c r="L142" s="224">
        <v>0</v>
      </c>
      <c r="M142" s="225"/>
      <c r="N142" s="226">
        <f t="shared" si="5"/>
        <v>0</v>
      </c>
      <c r="O142" s="226"/>
      <c r="P142" s="226"/>
      <c r="Q142" s="226"/>
      <c r="R142" s="36"/>
      <c r="T142" s="166" t="s">
        <v>22</v>
      </c>
      <c r="U142" s="43" t="s">
        <v>44</v>
      </c>
      <c r="V142" s="35"/>
      <c r="W142" s="167">
        <f t="shared" si="6"/>
        <v>0</v>
      </c>
      <c r="X142" s="167">
        <v>0</v>
      </c>
      <c r="Y142" s="167">
        <f t="shared" si="7"/>
        <v>0</v>
      </c>
      <c r="Z142" s="167">
        <v>0</v>
      </c>
      <c r="AA142" s="168">
        <f t="shared" si="8"/>
        <v>0</v>
      </c>
      <c r="AR142" s="18" t="s">
        <v>167</v>
      </c>
      <c r="AT142" s="18" t="s">
        <v>142</v>
      </c>
      <c r="AU142" s="18" t="s">
        <v>103</v>
      </c>
      <c r="AY142" s="18" t="s">
        <v>140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87</v>
      </c>
      <c r="BK142" s="105">
        <f t="shared" si="14"/>
        <v>0</v>
      </c>
      <c r="BL142" s="18" t="s">
        <v>167</v>
      </c>
      <c r="BM142" s="18" t="s">
        <v>221</v>
      </c>
    </row>
    <row r="143" spans="2:63" s="1" customFormat="1" ht="49.9" customHeight="1">
      <c r="B143" s="34"/>
      <c r="C143" s="35"/>
      <c r="D143" s="153" t="s">
        <v>222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220">
        <f>BK143</f>
        <v>0</v>
      </c>
      <c r="O143" s="221"/>
      <c r="P143" s="221"/>
      <c r="Q143" s="221"/>
      <c r="R143" s="36"/>
      <c r="T143" s="142"/>
      <c r="U143" s="55"/>
      <c r="V143" s="55"/>
      <c r="W143" s="55"/>
      <c r="X143" s="55"/>
      <c r="Y143" s="55"/>
      <c r="Z143" s="55"/>
      <c r="AA143" s="57"/>
      <c r="AT143" s="18" t="s">
        <v>78</v>
      </c>
      <c r="AU143" s="18" t="s">
        <v>79</v>
      </c>
      <c r="AY143" s="18" t="s">
        <v>223</v>
      </c>
      <c r="BK143" s="105">
        <v>0</v>
      </c>
    </row>
    <row r="144" spans="2:18" s="1" customFormat="1" ht="6.95" customHeight="1">
      <c r="B144" s="58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60"/>
    </row>
  </sheetData>
  <sheetProtection algorithmName="SHA-512" hashValue="TDWZ+xWRja7awAMFIg0/sHKDMd0kHKZ+X8GtuN2fY/9a4AF1Ffvf+PK7UqYlyNH3jAx0j5P4L1FYUCBbodv8Lg==" saltValue="0IRLj27jxgONwCod4bKa7tJvPLMtn3kIYRVeGV1uOw2zmydI3w5VuimfP2YWyFVyVvIz86+KKoCDHCPTHuJiDw==" spinCount="10" sheet="1" objects="1" scenarios="1" formatColumns="0" formatRows="0"/>
  <mergeCells count="12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9:I129"/>
    <mergeCell ref="L129:M129"/>
    <mergeCell ref="N129:Q129"/>
    <mergeCell ref="F130:I130"/>
    <mergeCell ref="L130:M130"/>
    <mergeCell ref="N130:Q130"/>
    <mergeCell ref="N127:Q127"/>
    <mergeCell ref="N128:Q128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N143:Q143"/>
    <mergeCell ref="H1:K1"/>
    <mergeCell ref="S2:AC2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horizontalDpi="600" verticalDpi="600" orientation="portrait" paperSize="9" scale="93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P-PC\P</dc:creator>
  <cp:keywords/>
  <dc:description/>
  <cp:lastModifiedBy>Lucie Machková</cp:lastModifiedBy>
  <dcterms:created xsi:type="dcterms:W3CDTF">2018-05-25T09:47:52Z</dcterms:created>
  <dcterms:modified xsi:type="dcterms:W3CDTF">2018-05-28T13:16:52Z</dcterms:modified>
  <cp:category/>
  <cp:version/>
  <cp:contentType/>
  <cp:contentStatus/>
</cp:coreProperties>
</file>