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Rekapitulace stavby" sheetId="1" r:id="rId1"/>
    <sheet name="DPSBUKOV - Oprava fasády ..." sheetId="2" r:id="rId2"/>
  </sheets>
  <definedNames>
    <definedName name="_xlnm.Print_Titles" localSheetId="1">'DPSBUKOV - Oprava fasády ...'!$121:$121</definedName>
    <definedName name="_xlnm.Print_Titles" localSheetId="0">'Rekapitulace stavby'!$85:$85</definedName>
    <definedName name="_xlnm.Print_Area" localSheetId="1">'DPSBUKOV - Oprava fasády ...'!$C$4:$Q$70,'DPSBUKOV - Oprava fasády ...'!$C$76:$Q$106,'DPSBUKOV - Oprava fasády ...'!$C$112:$Q$293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<sst xmlns="http://schemas.openxmlformats.org/spreadsheetml/2006/main" count="1880" uniqueCount="355">
  <si>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</si>
  <si>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</si>
  <si>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</si>
  <si>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</si>
  <si>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</si>
  <si>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</si>
  <si>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</si>
  <si>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</si>
  <si>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</si>
  <si>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</si>
  <si>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</si>
  <si>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</si>
  <si>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</si>
  <si>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</si>
  <si>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</si>
  <si>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</si>
  <si>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</si>
  <si>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DPSBUKOV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</si>
  <si>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</si>
  <si>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</si>
  <si>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fasády ,, BLOK C - dvorní trakt ,,</t>
  </si>
  <si>
    <t>0,1</t>
  </si>
  <si>
    <t>JKSO:</t>
  </si>
  <si>
    <t/>
  </si>
  <si>
    <t>CC-CZ:</t>
  </si>
  <si>
    <t>1</t>
  </si>
  <si>
    <t>Místo:</t>
  </si>
  <si>
    <t>Ústí nad Labem</t>
  </si>
  <si>
    <t>Datum:</t>
  </si>
  <si>
    <t>29. 5. 2018</t>
  </si>
  <si>
    <t>10</t>
  </si>
  <si>
    <t>100</t>
  </si>
  <si>
    <t>Objednatel:</t>
  </si>
  <si>
    <t>IČ:</t>
  </si>
  <si>
    <t>DPS Bukov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</si>
  <si>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</si>
  <si>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</si>
  <si>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</si>
  <si>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</si>
  <si>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</si>
  <si>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</si>
  <si>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</si>
  <si>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D.Prombergerová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</si>
  <si>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</si>
  <si>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</si>
  <si>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</si>
  <si>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</si>
  <si>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</si>
  <si>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</si>
  <si>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</si>
  <si>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</si>
  <si>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</si>
  <si>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</si>
  <si>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</si>
  <si>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</si>
  <si>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</si>
  <si>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</si>
  <si>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</si>
  <si>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</si>
  <si>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</si>
  <si>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</si>
  <si>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</si>
  <si>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</si>
  <si>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</si>
  <si>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</si>
  <si>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</si>
  <si>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</si>
  <si>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</si>
  <si>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</si>
  <si>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</si>
  <si>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</si>
  <si>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</si>
  <si>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</si>
  <si>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</si>
  <si>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</si>
  <si>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</si>
  <si>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</si>
  <si>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</si>
  <si>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</si>
  <si>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</si>
  <si>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</si>
  <si>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</si>
  <si>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</si>
  <si>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</si>
  <si>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</si>
  <si>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{d7e9b694-a340-4fc8-aa7d-4167df27ffb3}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</si>
  <si>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</si>
  <si>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</si>
  <si>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</si>
  <si>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</si>
  <si>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</si>
  <si>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</si>
  <si>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</si>
  <si>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</si>
  <si>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</si>
  <si>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</si>
  <si>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</si>
  <si>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</si>
  <si>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</si>
  <si>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</si>
  <si>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</si>
  <si>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</si>
  <si>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</si>
  <si>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</si>
  <si>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</si>
  <si>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</si>
  <si>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</si>
  <si>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</si>
  <si>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</si>
  <si>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</si>
  <si>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</si>
  <si>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</si>
  <si>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</si>
  <si>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</si>
  <si>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</si>
  <si>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</si>
  <si>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</si>
  <si>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</si>
  <si>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</si>
  <si>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</si>
  <si>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</si>
  <si>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</si>
  <si>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</si>
  <si>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</si>
  <si>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</si>
  <si>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</si>
  <si>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</si>
  <si>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</si>
  <si>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</si>
  <si>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</si>
  <si>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</si>
  <si>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</si>
  <si>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</si>
  <si>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</si>
  <si>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</si>
  <si>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</si>
  <si>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</si>
  <si>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</si>
  <si>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</si>
  <si>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</si>
  <si>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</si>
  <si>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</si>
  <si>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</si>
  <si>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</si>
  <si>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</si>
  <si>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621131121</t>
  </si>
  <si>
    <t>Penetrace akrylát-silikon vnějších podhledů nanášená ručně</t>
  </si>
  <si>
    <t>m2</t>
  </si>
  <si>
    <t>4</t>
  </si>
  <si>
    <t>-2077231277</t>
  </si>
  <si>
    <t>penetrace před aplikací perliny s tmelem</t>
  </si>
  <si>
    <t>VV</t>
  </si>
  <si>
    <t xml:space="preserve"> cementotřískové desky podhledu</t>
  </si>
  <si>
    <t>29,80*0,65</t>
  </si>
  <si>
    <t>Mezisoučet</t>
  </si>
  <si>
    <t>3</t>
  </si>
  <si>
    <t>podhled balkonů</t>
  </si>
  <si>
    <t>2,80*1,80/2*6+1*6</t>
  </si>
  <si>
    <t>1,30*6*3</t>
  </si>
  <si>
    <t>Součet</t>
  </si>
  <si>
    <t>621135011</t>
  </si>
  <si>
    <t>Vyrovnání podkladu vnějších podhledů tmelem tl do 2 mm</t>
  </si>
  <si>
    <t>1460582911</t>
  </si>
  <si>
    <t>621142001</t>
  </si>
  <si>
    <t>Potažení vnějších podhledů sklovláknitým pletivem vtlačeným do tenkovrstvé hmoty</t>
  </si>
  <si>
    <t>-1376691117</t>
  </si>
  <si>
    <t>621521011</t>
  </si>
  <si>
    <t>Tenkovrstvá silikátová zrnitá omítka tl. 1,5 mm včetně penetrace vnějších podhledů</t>
  </si>
  <si>
    <t>-1395940055</t>
  </si>
  <si>
    <t>5</t>
  </si>
  <si>
    <t>622131121</t>
  </si>
  <si>
    <t>Penetrace akrylát-silikon vnějších stěn nanášená ručně</t>
  </si>
  <si>
    <t>-2003191427</t>
  </si>
  <si>
    <t>3,60*12</t>
  </si>
  <si>
    <t>7,20*12</t>
  </si>
  <si>
    <t>7,30*3,80</t>
  </si>
  <si>
    <t>11*12</t>
  </si>
  <si>
    <t>1,30*2,80*2</t>
  </si>
  <si>
    <t>6*2,80</t>
  </si>
  <si>
    <t>6*11,20</t>
  </si>
  <si>
    <t>6*12</t>
  </si>
  <si>
    <t>6,60*15</t>
  </si>
  <si>
    <t>2,90*(2,90+4)</t>
  </si>
  <si>
    <t>stěny balkonů</t>
  </si>
  <si>
    <t>(2,80+1,80)*2,60*6</t>
  </si>
  <si>
    <t>odpočet oken,dveří</t>
  </si>
  <si>
    <t>-1,20*2,60</t>
  </si>
  <si>
    <t>-1,50*1,50</t>
  </si>
  <si>
    <t>-1,50*2*3</t>
  </si>
  <si>
    <t>-1,50*1,60*(4+12)</t>
  </si>
  <si>
    <t>-0,90*1,60*(4+8)</t>
  </si>
  <si>
    <t>-0,90*0,60*3</t>
  </si>
  <si>
    <t>-2*1,60*2</t>
  </si>
  <si>
    <t>-0,60*1,60*4</t>
  </si>
  <si>
    <t>-0,90*0,60*2</t>
  </si>
  <si>
    <t>-(1,50*1,60+1,60*2)*3</t>
  </si>
  <si>
    <t>-0,98*0,98</t>
  </si>
  <si>
    <t>-0,98*1,20*2</t>
  </si>
  <si>
    <t>-1,60*2*6</t>
  </si>
  <si>
    <t>přípočet ostění</t>
  </si>
  <si>
    <t>(1,20+2,60+2,60)*0,32</t>
  </si>
  <si>
    <t>(1,50+1,50+1,50)*0,32</t>
  </si>
  <si>
    <t>(1,50+2+2)*0,32*3</t>
  </si>
  <si>
    <t>(1,50+1,60+1,60)*0,32*(4+12)</t>
  </si>
  <si>
    <t>(0,90+1,60+1,60)*0,32*(4+8)</t>
  </si>
  <si>
    <t>(0,90+0,60+0,60)*0,32*(3+2)</t>
  </si>
  <si>
    <t>(2+1,60+1,60)*0,32*2</t>
  </si>
  <si>
    <t>(0,60+1,60+1,60)*4</t>
  </si>
  <si>
    <t>(1,50+1,60+1,50+1,60+2)*0,15*3</t>
  </si>
  <si>
    <t>(0,98+0,98+0,98)*0,32</t>
  </si>
  <si>
    <t>(0,98+1,20+1,20)*0,32*2</t>
  </si>
  <si>
    <t>6</t>
  </si>
  <si>
    <t>622135011</t>
  </si>
  <si>
    <t>Vyrovnání podkladu vnějších stěn tmelem tl do 2 mm</t>
  </si>
  <si>
    <t>-222516309</t>
  </si>
  <si>
    <t>7</t>
  </si>
  <si>
    <t>622142001</t>
  </si>
  <si>
    <t>Potažení vnějších stěn sklovláknitým pletivem vtlačeným do tenkovrstvé hmoty</t>
  </si>
  <si>
    <t>173559157</t>
  </si>
  <si>
    <t>8</t>
  </si>
  <si>
    <t>622325101</t>
  </si>
  <si>
    <t>Oprava vnější vápenné nebo vápenocementové hladké omítky složitosti 1 stěn v rozsahu do 10%</t>
  </si>
  <si>
    <t>-425623932</t>
  </si>
  <si>
    <t>9</t>
  </si>
  <si>
    <t>622521011</t>
  </si>
  <si>
    <t>Tenkovrstvá silikátová zrnitá omítka tl. 1,5 mm včetně penetrace vnějších stěn</t>
  </si>
  <si>
    <t>-782097510</t>
  </si>
  <si>
    <t>624631311</t>
  </si>
  <si>
    <t>Těsnění silikonovými pásky spar prefabrikovaných dílců š do 20 mm včetně penetrace</t>
  </si>
  <si>
    <t>m</t>
  </si>
  <si>
    <t>1813820355</t>
  </si>
  <si>
    <t xml:space="preserve">popraskaná spára rohu </t>
  </si>
  <si>
    <t>11</t>
  </si>
  <si>
    <t>625681011</t>
  </si>
  <si>
    <t>Ochrana proti holubům hrotovým systémem jednořadým s účinnou šířkou 10 cm</t>
  </si>
  <si>
    <t>2127771469</t>
  </si>
  <si>
    <t>12</t>
  </si>
  <si>
    <t>629991011</t>
  </si>
  <si>
    <t>Zakrytí výplní otvorů a svislých ploch fólií přilepenou lepící páskou</t>
  </si>
  <si>
    <t>2056027031</t>
  </si>
  <si>
    <t>1,20*2,60</t>
  </si>
  <si>
    <t>1,50*1,50</t>
  </si>
  <si>
    <t>1,50*2*3</t>
  </si>
  <si>
    <t>1,50*1,60*(4+12)</t>
  </si>
  <si>
    <t>0,90*1,60*(4+8)</t>
  </si>
  <si>
    <t>0,90*0,60*3</t>
  </si>
  <si>
    <t>2*1,60*2</t>
  </si>
  <si>
    <t>0,60*1,60*4</t>
  </si>
  <si>
    <t>0,90*0,60*2</t>
  </si>
  <si>
    <t>(1,50*1,60+1,60*2)*3</t>
  </si>
  <si>
    <t>0,98*0,98</t>
  </si>
  <si>
    <t>0,98*1,20*2</t>
  </si>
  <si>
    <t>1,60*2*6</t>
  </si>
  <si>
    <t>13</t>
  </si>
  <si>
    <t>629995101</t>
  </si>
  <si>
    <t>Očištění vnějších ploch tlakovou vodou</t>
  </si>
  <si>
    <t>-2068435808</t>
  </si>
  <si>
    <t>14</t>
  </si>
  <si>
    <t>941221112</t>
  </si>
  <si>
    <t>Montáž lešení řadového rámového těžkého zatížení do 300 kg/m2 š do 1,2 m v do 25 m</t>
  </si>
  <si>
    <t>-1995813883</t>
  </si>
  <si>
    <t>3,60*(12-1,80)</t>
  </si>
  <si>
    <t>7,20*(12-1,80)</t>
  </si>
  <si>
    <t>8*(12-1,80)</t>
  </si>
  <si>
    <t>11*(12-1,80)</t>
  </si>
  <si>
    <t>6*(11,20-1,80)</t>
  </si>
  <si>
    <t>6*(12-1,80)</t>
  </si>
  <si>
    <t>6,60*(15-1,80)</t>
  </si>
  <si>
    <t>941221211</t>
  </si>
  <si>
    <t>Příplatek k lešení řadovému rámovému těžkému š 1,2 m v do 25 m za první a ZKD den použití</t>
  </si>
  <si>
    <t>-1677350222</t>
  </si>
  <si>
    <t>16</t>
  </si>
  <si>
    <t>941221812</t>
  </si>
  <si>
    <t>Demontáž lešení řadového rámového těžkého zatížení do 300 kg/m2 š do 1,2 m v do 25 m</t>
  </si>
  <si>
    <t>535764569</t>
  </si>
  <si>
    <t>17</t>
  </si>
  <si>
    <t>949101111</t>
  </si>
  <si>
    <t>Lešení pomocné pro objekty pozemních staveb s lešeňovou podlahou v do 1,9 m zatížení do 150 kg/m2</t>
  </si>
  <si>
    <t>-997796400</t>
  </si>
  <si>
    <t>pro podhledy a stěny balkonů</t>
  </si>
  <si>
    <t>1,80*2,80/2*6</t>
  </si>
  <si>
    <t>18</t>
  </si>
  <si>
    <t>978015321</t>
  </si>
  <si>
    <t>Otlučení vnější vápenné nebo vápenocementové vnější omítky stupně členitosti 1 a 2 rozsahu do 10%</t>
  </si>
  <si>
    <t>-1221726981</t>
  </si>
  <si>
    <t>19</t>
  </si>
  <si>
    <t>997013114</t>
  </si>
  <si>
    <t>Vnitrostaveništní doprava suti a vybouraných hmot pro budovy v do 15 m s použitím mechanizace</t>
  </si>
  <si>
    <t>t</t>
  </si>
  <si>
    <t>1731654018</t>
  </si>
  <si>
    <t>20</t>
  </si>
  <si>
    <t>997013509</t>
  </si>
  <si>
    <t>Příplatek k odvozu suti a vybouraných hmot na skládku ZKD 1 km přes 1 km</t>
  </si>
  <si>
    <t>1050610735</t>
  </si>
  <si>
    <t>997013511</t>
  </si>
  <si>
    <t>Odvoz suti a vybouraných hmot z meziskládky na skládku do 1 km s naložením a se složením</t>
  </si>
  <si>
    <t>-1712703048</t>
  </si>
  <si>
    <t>22</t>
  </si>
  <si>
    <t>997013831</t>
  </si>
  <si>
    <t>Poplatek za uložení stavebního směsného odpadu na skládce (skládkovné)</t>
  </si>
  <si>
    <t>1588113957</t>
  </si>
  <si>
    <t>plechy budou odvezeny do sběrny</t>
  </si>
  <si>
    <t>0,265-0,102</t>
  </si>
  <si>
    <t>23</t>
  </si>
  <si>
    <t>998018003</t>
  </si>
  <si>
    <t>Přesun hmot ruční pro budovy v do 24 m</t>
  </si>
  <si>
    <t>-283125217</t>
  </si>
  <si>
    <t>24</t>
  </si>
  <si>
    <t>762420025</t>
  </si>
  <si>
    <t>Obložení střešních podhledů z cementotřískových desek tl 20 mm nebroušených na pero a drážku šroubovaných</t>
  </si>
  <si>
    <t>729791045</t>
  </si>
  <si>
    <t>zakrytí pochy mezi fasádou a střechou</t>
  </si>
  <si>
    <t>25</t>
  </si>
  <si>
    <t>762495000</t>
  </si>
  <si>
    <t>Spojovací prostředky pro montáž olištování, obložení stropů, střešních podhledů a stěn</t>
  </si>
  <si>
    <t>175573501</t>
  </si>
  <si>
    <t>26</t>
  </si>
  <si>
    <t>998762102</t>
  </si>
  <si>
    <t>Přesun hmot tonážní pro kce tesařské v objektech v do 12 m</t>
  </si>
  <si>
    <t>-1738271739</t>
  </si>
  <si>
    <t>27</t>
  </si>
  <si>
    <t>998762181</t>
  </si>
  <si>
    <t>Příplatek k přesunu hmot tonážní 762 prováděný bez použití mechanizace</t>
  </si>
  <si>
    <t>1010158178</t>
  </si>
  <si>
    <t>28</t>
  </si>
  <si>
    <t>764002851</t>
  </si>
  <si>
    <t>Demontáž oplechování parapetů do suti</t>
  </si>
  <si>
    <t>-1714402753</t>
  </si>
  <si>
    <t>1,54+1,54*3+1,54*4+0,94*12+0,94*3</t>
  </si>
  <si>
    <t>2,04*2+0,64*4+1,54*12+0,94*2</t>
  </si>
  <si>
    <t>1,54*3+1,02*3</t>
  </si>
  <si>
    <t>29</t>
  </si>
  <si>
    <t>764004863</t>
  </si>
  <si>
    <t>Demontáž svodu k dalšímu použití</t>
  </si>
  <si>
    <t>1025234768</t>
  </si>
  <si>
    <t>svod bude vrácen zpět</t>
  </si>
  <si>
    <t>30</t>
  </si>
  <si>
    <t>764216605</t>
  </si>
  <si>
    <t>Oplechování rovných parapetů mechanicky kotvené z Pz s povrchovou úpravou rš 400 mm - BARVA BÍLÁ</t>
  </si>
  <si>
    <t>-1366911699</t>
  </si>
  <si>
    <t>31</t>
  </si>
  <si>
    <t>764216665</t>
  </si>
  <si>
    <t>Příplatek za zvýšenou pracnost oplechování rohů rovných parapetů z PZ s povrch úpravou rš do 400 mm</t>
  </si>
  <si>
    <t>kus</t>
  </si>
  <si>
    <t>1527487137</t>
  </si>
  <si>
    <t>32</t>
  </si>
  <si>
    <t>764508131</t>
  </si>
  <si>
    <t>Montáž kruhového svodu</t>
  </si>
  <si>
    <t>-1319111158</t>
  </si>
  <si>
    <t>33</t>
  </si>
  <si>
    <t>998764102</t>
  </si>
  <si>
    <t>Přesun hmot tonážní pro konstrukce klempířské v objektech v do 12 m</t>
  </si>
  <si>
    <t>-1056991526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</si>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</sst>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8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0000A8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80" fillId="33" borderId="0" xfId="0" applyFont="1" applyFill="1" applyAlignment="1" applyProtection="1">
      <alignment horizontal="left" vertical="center"/>
      <protection/>
    </xf>
    <xf numFmtId="0" fontId="81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9" fillId="33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3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8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164" fontId="71" fillId="0" borderId="0" xfId="0" applyNumberFormat="1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7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7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84" fillId="0" borderId="30" xfId="0" applyFont="1" applyBorder="1" applyAlignment="1" applyProtection="1">
      <alignment horizontal="center" vertical="center" wrapText="1"/>
      <protection/>
    </xf>
    <xf numFmtId="0" fontId="84" fillId="0" borderId="31" xfId="0" applyFont="1" applyBorder="1" applyAlignment="1" applyProtection="1">
      <alignment horizontal="center" vertical="center" wrapText="1"/>
      <protection/>
    </xf>
    <xf numFmtId="0" fontId="84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left" vertical="center"/>
      <protection/>
    </xf>
    <xf numFmtId="0" fontId="88" fillId="0" borderId="0" xfId="0" applyFont="1" applyBorder="1" applyAlignment="1" applyProtection="1">
      <alignment vertical="center"/>
      <protection/>
    </xf>
    <xf numFmtId="4" fontId="89" fillId="0" borderId="22" xfId="0" applyNumberFormat="1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4" fontId="89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93" fillId="0" borderId="24" xfId="0" applyNumberFormat="1" applyFont="1" applyBorder="1" applyAlignment="1" applyProtection="1">
      <alignment vertical="center"/>
      <protection/>
    </xf>
    <xf numFmtId="4" fontId="93" fillId="0" borderId="25" xfId="0" applyNumberFormat="1" applyFont="1" applyBorder="1" applyAlignment="1" applyProtection="1">
      <alignment vertical="center"/>
      <protection/>
    </xf>
    <xf numFmtId="166" fontId="93" fillId="0" borderId="25" xfId="0" applyNumberFormat="1" applyFont="1" applyBorder="1" applyAlignment="1" applyProtection="1">
      <alignment vertical="center"/>
      <protection/>
    </xf>
    <xf numFmtId="4" fontId="93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3" fillId="0" borderId="0" xfId="0" applyFont="1" applyBorder="1" applyAlignment="1" applyProtection="1">
      <alignment horizontal="left" vertical="center"/>
      <protection/>
    </xf>
    <xf numFmtId="164" fontId="87" fillId="23" borderId="19" xfId="0" applyNumberFormat="1" applyFont="1" applyFill="1" applyBorder="1" applyAlignment="1" applyProtection="1">
      <alignment horizontal="center" vertical="center"/>
      <protection locked="0"/>
    </xf>
    <xf numFmtId="0" fontId="87" fillId="23" borderId="20" xfId="0" applyFont="1" applyFill="1" applyBorder="1" applyAlignment="1" applyProtection="1">
      <alignment horizontal="center" vertical="center"/>
      <protection locked="0"/>
    </xf>
    <xf numFmtId="4" fontId="87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87" fillId="23" borderId="22" xfId="0" applyNumberFormat="1" applyFont="1" applyFill="1" applyBorder="1" applyAlignment="1" applyProtection="1">
      <alignment horizontal="center" vertical="center"/>
      <protection locked="0"/>
    </xf>
    <xf numFmtId="0" fontId="87" fillId="23" borderId="0" xfId="0" applyFont="1" applyFill="1" applyBorder="1" applyAlignment="1" applyProtection="1">
      <alignment horizontal="center" vertical="center"/>
      <protection locked="0"/>
    </xf>
    <xf numFmtId="4" fontId="87" fillId="0" borderId="23" xfId="0" applyNumberFormat="1" applyFont="1" applyBorder="1" applyAlignment="1" applyProtection="1">
      <alignment vertical="center"/>
      <protection/>
    </xf>
    <xf numFmtId="164" fontId="87" fillId="23" borderId="24" xfId="0" applyNumberFormat="1" applyFont="1" applyFill="1" applyBorder="1" applyAlignment="1" applyProtection="1">
      <alignment horizontal="center" vertical="center"/>
      <protection locked="0"/>
    </xf>
    <xf numFmtId="0" fontId="87" fillId="23" borderId="25" xfId="0" applyFont="1" applyFill="1" applyBorder="1" applyAlignment="1" applyProtection="1">
      <alignment horizontal="center" vertical="center"/>
      <protection locked="0"/>
    </xf>
    <xf numFmtId="4" fontId="87" fillId="0" borderId="26" xfId="0" applyNumberFormat="1" applyFont="1" applyBorder="1" applyAlignment="1" applyProtection="1">
      <alignment vertical="center"/>
      <protection/>
    </xf>
    <xf numFmtId="0" fontId="88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84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7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87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95" fillId="0" borderId="20" xfId="0" applyNumberFormat="1" applyFont="1" applyBorder="1" applyAlignment="1" applyProtection="1">
      <alignment/>
      <protection/>
    </xf>
    <xf numFmtId="166" fontId="95" fillId="0" borderId="2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74" fillId="0" borderId="13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4" fillId="0" borderId="14" xfId="0" applyFont="1" applyBorder="1" applyAlignment="1" applyProtection="1">
      <alignment/>
      <protection/>
    </xf>
    <xf numFmtId="0" fontId="74" fillId="0" borderId="22" xfId="0" applyFont="1" applyBorder="1" applyAlignment="1" applyProtection="1">
      <alignment/>
      <protection/>
    </xf>
    <xf numFmtId="166" fontId="74" fillId="0" borderId="0" xfId="0" applyNumberFormat="1" applyFont="1" applyBorder="1" applyAlignment="1" applyProtection="1">
      <alignment/>
      <protection/>
    </xf>
    <xf numFmtId="166" fontId="74" fillId="0" borderId="23" xfId="0" applyNumberFormat="1" applyFont="1" applyBorder="1" applyAlignment="1" applyProtection="1">
      <alignment/>
      <protection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73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71" fillId="23" borderId="33" xfId="0" applyFont="1" applyFill="1" applyBorder="1" applyAlignment="1" applyProtection="1">
      <alignment horizontal="left" vertical="center"/>
      <protection locked="0"/>
    </xf>
    <xf numFmtId="166" fontId="71" fillId="0" borderId="0" xfId="0" applyNumberFormat="1" applyFont="1" applyBorder="1" applyAlignment="1" applyProtection="1">
      <alignment vertical="center"/>
      <protection/>
    </xf>
    <xf numFmtId="166" fontId="71" fillId="0" borderId="23" xfId="0" applyNumberFormat="1" applyFont="1" applyBorder="1" applyAlignment="1" applyProtection="1">
      <alignment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75" fillId="0" borderId="22" xfId="0" applyFont="1" applyBorder="1" applyAlignment="1" applyProtection="1">
      <alignment vertical="center"/>
      <protection/>
    </xf>
    <xf numFmtId="0" fontId="75" fillId="0" borderId="23" xfId="0" applyFont="1" applyBorder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67" fontId="76" fillId="0" borderId="0" xfId="0" applyNumberFormat="1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76" fillId="0" borderId="23" xfId="0" applyFont="1" applyBorder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167" fontId="77" fillId="0" borderId="0" xfId="0" applyNumberFormat="1" applyFont="1" applyBorder="1" applyAlignment="1" applyProtection="1">
      <alignment vertical="center"/>
      <protection/>
    </xf>
    <xf numFmtId="0" fontId="77" fillId="0" borderId="14" xfId="0" applyFont="1" applyBorder="1" applyAlignment="1" applyProtection="1">
      <alignment vertical="center"/>
      <protection/>
    </xf>
    <xf numFmtId="0" fontId="77" fillId="0" borderId="22" xfId="0" applyFont="1" applyBorder="1" applyAlignment="1" applyProtection="1">
      <alignment vertical="center"/>
      <protection/>
    </xf>
    <xf numFmtId="0" fontId="77" fillId="0" borderId="23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78" fillId="0" borderId="13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167" fontId="78" fillId="0" borderId="0" xfId="0" applyNumberFormat="1" applyFont="1" applyBorder="1" applyAlignment="1" applyProtection="1">
      <alignment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78" fillId="0" borderId="22" xfId="0" applyFont="1" applyBorder="1" applyAlignment="1" applyProtection="1">
      <alignment vertical="center"/>
      <protection/>
    </xf>
    <xf numFmtId="0" fontId="78" fillId="0" borderId="23" xfId="0" applyFont="1" applyBorder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71" fillId="23" borderId="33" xfId="0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164" fontId="71" fillId="0" borderId="0" xfId="0" applyNumberFormat="1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22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 wrapText="1"/>
      <protection/>
    </xf>
    <xf numFmtId="4" fontId="73" fillId="23" borderId="0" xfId="0" applyNumberFormat="1" applyFont="1" applyFill="1" applyBorder="1" applyAlignment="1" applyProtection="1">
      <alignment vertical="center"/>
      <protection locked="0"/>
    </xf>
    <xf numFmtId="4" fontId="73" fillId="0" borderId="0" xfId="0" applyNumberFormat="1" applyFont="1" applyBorder="1" applyAlignment="1" applyProtection="1">
      <alignment vertical="center"/>
      <protection/>
    </xf>
    <xf numFmtId="0" fontId="73" fillId="23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left" vertical="center"/>
      <protection/>
    </xf>
    <xf numFmtId="4" fontId="88" fillId="0" borderId="0" xfId="0" applyNumberFormat="1" applyFont="1" applyBorder="1" applyAlignment="1" applyProtection="1">
      <alignment horizontal="right" vertical="center"/>
      <protection/>
    </xf>
    <xf numFmtId="4" fontId="88" fillId="0" borderId="0" xfId="0" applyNumberFormat="1" applyFont="1" applyBorder="1" applyAlignment="1" applyProtection="1">
      <alignment vertical="center"/>
      <protection/>
    </xf>
    <xf numFmtId="4" fontId="88" fillId="35" borderId="0" xfId="0" applyNumberFormat="1" applyFont="1" applyFill="1" applyBorder="1" applyAlignment="1" applyProtection="1">
      <alignment vertical="center"/>
      <protection/>
    </xf>
    <xf numFmtId="0" fontId="82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71" fillId="0" borderId="0" xfId="0" applyNumberFormat="1" applyFont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4" fontId="4" fillId="35" borderId="3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4" fontId="72" fillId="0" borderId="0" xfId="0" applyNumberFormat="1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4" fontId="72" fillId="0" borderId="0" xfId="0" applyNumberFormat="1" applyFont="1" applyBorder="1" applyAlignment="1" applyProtection="1">
      <alignment/>
      <protection/>
    </xf>
    <xf numFmtId="4" fontId="97" fillId="0" borderId="0" xfId="0" applyNumberFormat="1" applyFont="1" applyBorder="1" applyAlignment="1" applyProtection="1">
      <alignment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75" fillId="0" borderId="20" xfId="0" applyFont="1" applyBorder="1" applyAlignment="1" applyProtection="1">
      <alignment horizontal="left" vertical="center" wrapText="1"/>
      <protection/>
    </xf>
    <xf numFmtId="0" fontId="75" fillId="0" borderId="2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vertical="center"/>
      <protection/>
    </xf>
    <xf numFmtId="0" fontId="76" fillId="0" borderId="20" xfId="0" applyFont="1" applyBorder="1" applyAlignment="1" applyProtection="1">
      <alignment horizontal="left" vertical="center" wrapText="1"/>
      <protection/>
    </xf>
    <xf numFmtId="0" fontId="76" fillId="0" borderId="20" xfId="0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4" fontId="88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73" fillId="0" borderId="25" xfId="0" applyNumberFormat="1" applyFont="1" applyBorder="1" applyAlignment="1" applyProtection="1">
      <alignment/>
      <protection/>
    </xf>
    <xf numFmtId="4" fontId="73" fillId="0" borderId="25" xfId="0" applyNumberFormat="1" applyFont="1" applyBorder="1" applyAlignment="1" applyProtection="1">
      <alignment vertical="center"/>
      <protection/>
    </xf>
    <xf numFmtId="4" fontId="73" fillId="0" borderId="31" xfId="0" applyNumberFormat="1" applyFont="1" applyBorder="1" applyAlignment="1" applyProtection="1">
      <alignment/>
      <protection/>
    </xf>
    <xf numFmtId="4" fontId="73" fillId="0" borderId="31" xfId="0" applyNumberFormat="1" applyFont="1" applyBorder="1" applyAlignment="1" applyProtection="1">
      <alignment vertical="center"/>
      <protection/>
    </xf>
    <xf numFmtId="4" fontId="72" fillId="0" borderId="20" xfId="0" applyNumberFormat="1" applyFont="1" applyBorder="1" applyAlignment="1" applyProtection="1">
      <alignment/>
      <protection/>
    </xf>
    <xf numFmtId="4" fontId="72" fillId="0" borderId="20" xfId="0" applyNumberFormat="1" applyFont="1" applyBorder="1" applyAlignment="1" applyProtection="1">
      <alignment vertical="center"/>
      <protection/>
    </xf>
    <xf numFmtId="4" fontId="72" fillId="0" borderId="31" xfId="0" applyNumberFormat="1" applyFont="1" applyBorder="1" applyAlignment="1" applyProtection="1">
      <alignment/>
      <protection/>
    </xf>
    <xf numFmtId="4" fontId="72" fillId="0" borderId="31" xfId="0" applyNumberFormat="1" applyFont="1" applyBorder="1" applyAlignment="1" applyProtection="1">
      <alignment vertical="center"/>
      <protection/>
    </xf>
    <xf numFmtId="0" fontId="8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3" t="s">
        <v>8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22" t="s">
        <v>9</v>
      </c>
      <c r="BT2" s="22" t="s">
        <v>10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75" customHeight="1">
      <c r="B4" s="26"/>
      <c r="C4" s="210" t="s">
        <v>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7"/>
      <c r="AS4" s="21" t="s">
        <v>13</v>
      </c>
      <c r="BE4" s="28" t="s">
        <v>14</v>
      </c>
      <c r="BS4" s="22" t="s">
        <v>15</v>
      </c>
    </row>
    <row r="5" spans="2:71" ht="14.25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14" t="s">
        <v>17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9"/>
      <c r="AQ5" s="27"/>
      <c r="BE5" s="212" t="s">
        <v>18</v>
      </c>
      <c r="BS5" s="22" t="s">
        <v>9</v>
      </c>
    </row>
    <row r="6" spans="2:71" ht="36.75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16" t="s">
        <v>20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9"/>
      <c r="AQ6" s="27"/>
      <c r="BE6" s="213"/>
      <c r="BS6" s="22" t="s">
        <v>21</v>
      </c>
    </row>
    <row r="7" spans="2:71" ht="14.25" customHeight="1">
      <c r="B7" s="26"/>
      <c r="C7" s="29"/>
      <c r="D7" s="33" t="s">
        <v>22</v>
      </c>
      <c r="E7" s="29"/>
      <c r="F7" s="29"/>
      <c r="G7" s="29"/>
      <c r="H7" s="29"/>
      <c r="I7" s="29"/>
      <c r="J7" s="29"/>
      <c r="K7" s="31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24</v>
      </c>
      <c r="AL7" s="29"/>
      <c r="AM7" s="29"/>
      <c r="AN7" s="31" t="s">
        <v>23</v>
      </c>
      <c r="AO7" s="29"/>
      <c r="AP7" s="29"/>
      <c r="AQ7" s="27"/>
      <c r="BE7" s="213"/>
      <c r="BS7" s="22" t="s">
        <v>25</v>
      </c>
    </row>
    <row r="8" spans="2:71" ht="14.25" customHeight="1">
      <c r="B8" s="26"/>
      <c r="C8" s="29"/>
      <c r="D8" s="33" t="s">
        <v>26</v>
      </c>
      <c r="E8" s="29"/>
      <c r="F8" s="29"/>
      <c r="G8" s="29"/>
      <c r="H8" s="29"/>
      <c r="I8" s="29"/>
      <c r="J8" s="29"/>
      <c r="K8" s="31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28</v>
      </c>
      <c r="AL8" s="29"/>
      <c r="AM8" s="29"/>
      <c r="AN8" s="34" t="s">
        <v>29</v>
      </c>
      <c r="AO8" s="29"/>
      <c r="AP8" s="29"/>
      <c r="AQ8" s="27"/>
      <c r="BE8" s="213"/>
      <c r="BS8" s="22" t="s">
        <v>30</v>
      </c>
    </row>
    <row r="9" spans="2:71" ht="14.2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3"/>
      <c r="BS9" s="22" t="s">
        <v>31</v>
      </c>
    </row>
    <row r="10" spans="2:71" ht="14.25" customHeight="1">
      <c r="B10" s="26"/>
      <c r="C10" s="29"/>
      <c r="D10" s="33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33</v>
      </c>
      <c r="AL10" s="29"/>
      <c r="AM10" s="29"/>
      <c r="AN10" s="31" t="s">
        <v>23</v>
      </c>
      <c r="AO10" s="29"/>
      <c r="AP10" s="29"/>
      <c r="AQ10" s="27"/>
      <c r="BE10" s="213"/>
      <c r="BS10" s="22" t="s">
        <v>21</v>
      </c>
    </row>
    <row r="11" spans="2:71" ht="18" customHeight="1">
      <c r="B11" s="26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35</v>
      </c>
      <c r="AL11" s="29"/>
      <c r="AM11" s="29"/>
      <c r="AN11" s="31" t="s">
        <v>23</v>
      </c>
      <c r="AO11" s="29"/>
      <c r="AP11" s="29"/>
      <c r="AQ11" s="27"/>
      <c r="BE11" s="213"/>
      <c r="BS11" s="22" t="s">
        <v>21</v>
      </c>
    </row>
    <row r="12" spans="2:71" ht="6.7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3"/>
      <c r="BS12" s="22" t="s">
        <v>21</v>
      </c>
    </row>
    <row r="13" spans="2:71" ht="14.25" customHeight="1">
      <c r="B13" s="26"/>
      <c r="C13" s="29"/>
      <c r="D13" s="33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33</v>
      </c>
      <c r="AL13" s="29"/>
      <c r="AM13" s="29"/>
      <c r="AN13" s="35" t="s">
        <v>37</v>
      </c>
      <c r="AO13" s="29"/>
      <c r="AP13" s="29"/>
      <c r="AQ13" s="27"/>
      <c r="BE13" s="213"/>
      <c r="BS13" s="22" t="s">
        <v>21</v>
      </c>
    </row>
    <row r="14" spans="2:71" ht="15">
      <c r="B14" s="26"/>
      <c r="C14" s="29"/>
      <c r="D14" s="29"/>
      <c r="E14" s="217" t="s">
        <v>37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3" t="s">
        <v>35</v>
      </c>
      <c r="AL14" s="29"/>
      <c r="AM14" s="29"/>
      <c r="AN14" s="35" t="s">
        <v>37</v>
      </c>
      <c r="AO14" s="29"/>
      <c r="AP14" s="29"/>
      <c r="AQ14" s="27"/>
      <c r="BE14" s="213"/>
      <c r="BS14" s="22" t="s">
        <v>21</v>
      </c>
    </row>
    <row r="15" spans="2:71" ht="6.7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3"/>
      <c r="BS15" s="22" t="s">
        <v>6</v>
      </c>
    </row>
    <row r="16" spans="2:71" ht="14.25" customHeight="1">
      <c r="B16" s="26"/>
      <c r="C16" s="29"/>
      <c r="D16" s="33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33</v>
      </c>
      <c r="AL16" s="29"/>
      <c r="AM16" s="29"/>
      <c r="AN16" s="31" t="s">
        <v>23</v>
      </c>
      <c r="AO16" s="29"/>
      <c r="AP16" s="29"/>
      <c r="AQ16" s="27"/>
      <c r="BE16" s="213"/>
      <c r="BS16" s="22" t="s">
        <v>6</v>
      </c>
    </row>
    <row r="17" spans="2:71" ht="18" customHeight="1">
      <c r="B17" s="26"/>
      <c r="C17" s="29"/>
      <c r="D17" s="29"/>
      <c r="E17" s="31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35</v>
      </c>
      <c r="AL17" s="29"/>
      <c r="AM17" s="29"/>
      <c r="AN17" s="31" t="s">
        <v>23</v>
      </c>
      <c r="AO17" s="29"/>
      <c r="AP17" s="29"/>
      <c r="AQ17" s="27"/>
      <c r="BE17" s="213"/>
      <c r="BS17" s="22" t="s">
        <v>40</v>
      </c>
    </row>
    <row r="18" spans="2:71" ht="6.7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3"/>
      <c r="BS18" s="22" t="s">
        <v>9</v>
      </c>
    </row>
    <row r="19" spans="2:71" ht="14.25" customHeight="1">
      <c r="B19" s="26"/>
      <c r="C19" s="29"/>
      <c r="D19" s="33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33</v>
      </c>
      <c r="AL19" s="29"/>
      <c r="AM19" s="29"/>
      <c r="AN19" s="31" t="s">
        <v>23</v>
      </c>
      <c r="AO19" s="29"/>
      <c r="AP19" s="29"/>
      <c r="AQ19" s="27"/>
      <c r="BE19" s="213"/>
      <c r="BS19" s="22" t="s">
        <v>9</v>
      </c>
    </row>
    <row r="20" spans="2:57" ht="18" customHeight="1">
      <c r="B20" s="26"/>
      <c r="C20" s="29"/>
      <c r="D20" s="29"/>
      <c r="E20" s="31" t="s">
        <v>42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35</v>
      </c>
      <c r="AL20" s="29"/>
      <c r="AM20" s="29"/>
      <c r="AN20" s="31" t="s">
        <v>23</v>
      </c>
      <c r="AO20" s="29"/>
      <c r="AP20" s="29"/>
      <c r="AQ20" s="27"/>
      <c r="BE20" s="213"/>
    </row>
    <row r="21" spans="2:57" ht="6.7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3"/>
    </row>
    <row r="22" spans="2:57" ht="15">
      <c r="B22" s="26"/>
      <c r="C22" s="29"/>
      <c r="D22" s="33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3"/>
    </row>
    <row r="23" spans="2:57" ht="16.5" customHeight="1">
      <c r="B23" s="26"/>
      <c r="C23" s="29"/>
      <c r="D23" s="29"/>
      <c r="E23" s="219" t="s">
        <v>23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9"/>
      <c r="AP23" s="29"/>
      <c r="AQ23" s="27"/>
      <c r="BE23" s="213"/>
    </row>
    <row r="24" spans="2:57" ht="6.7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3"/>
    </row>
    <row r="25" spans="2:57" ht="6.7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13"/>
    </row>
    <row r="26" spans="2:57" ht="14.25" customHeight="1">
      <c r="B26" s="26"/>
      <c r="C26" s="29"/>
      <c r="D26" s="37" t="s">
        <v>44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0">
        <f>ROUND(AG87,2)</f>
        <v>0</v>
      </c>
      <c r="AL26" s="215"/>
      <c r="AM26" s="215"/>
      <c r="AN26" s="215"/>
      <c r="AO26" s="215"/>
      <c r="AP26" s="29"/>
      <c r="AQ26" s="27"/>
      <c r="BE26" s="213"/>
    </row>
    <row r="27" spans="2:57" ht="14.25" customHeight="1">
      <c r="B27" s="26"/>
      <c r="C27" s="29"/>
      <c r="D27" s="37" t="s">
        <v>45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0">
        <f>ROUND(AG90,2)</f>
        <v>0</v>
      </c>
      <c r="AL27" s="220"/>
      <c r="AM27" s="220"/>
      <c r="AN27" s="220"/>
      <c r="AO27" s="220"/>
      <c r="AP27" s="29"/>
      <c r="AQ27" s="27"/>
      <c r="BE27" s="213"/>
    </row>
    <row r="28" spans="2:57" s="1" customFormat="1" ht="6.7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3"/>
    </row>
    <row r="29" spans="2:57" s="1" customFormat="1" ht="25.5" customHeight="1">
      <c r="B29" s="38"/>
      <c r="C29" s="39"/>
      <c r="D29" s="41" t="s">
        <v>46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1">
        <f>ROUND(AK26+AK27,2)</f>
        <v>0</v>
      </c>
      <c r="AL29" s="222"/>
      <c r="AM29" s="222"/>
      <c r="AN29" s="222"/>
      <c r="AO29" s="222"/>
      <c r="AP29" s="39"/>
      <c r="AQ29" s="40"/>
      <c r="BE29" s="213"/>
    </row>
    <row r="30" spans="2:57" s="1" customFormat="1" ht="6.7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3"/>
    </row>
    <row r="31" spans="2:57" s="2" customFormat="1" ht="14.25" customHeight="1">
      <c r="B31" s="43"/>
      <c r="C31" s="44"/>
      <c r="D31" s="45" t="s">
        <v>47</v>
      </c>
      <c r="E31" s="44"/>
      <c r="F31" s="45" t="s">
        <v>48</v>
      </c>
      <c r="G31" s="44"/>
      <c r="H31" s="44"/>
      <c r="I31" s="44"/>
      <c r="J31" s="44"/>
      <c r="K31" s="44"/>
      <c r="L31" s="223">
        <v>0.21</v>
      </c>
      <c r="M31" s="224"/>
      <c r="N31" s="224"/>
      <c r="O31" s="224"/>
      <c r="P31" s="44"/>
      <c r="Q31" s="44"/>
      <c r="R31" s="44"/>
      <c r="S31" s="44"/>
      <c r="T31" s="47" t="s">
        <v>49</v>
      </c>
      <c r="U31" s="44"/>
      <c r="V31" s="44"/>
      <c r="W31" s="225">
        <f>ROUND(AZ87+SUM(CD91:CD95),2)</f>
        <v>0</v>
      </c>
      <c r="X31" s="224"/>
      <c r="Y31" s="224"/>
      <c r="Z31" s="224"/>
      <c r="AA31" s="224"/>
      <c r="AB31" s="224"/>
      <c r="AC31" s="224"/>
      <c r="AD31" s="224"/>
      <c r="AE31" s="224"/>
      <c r="AF31" s="44"/>
      <c r="AG31" s="44"/>
      <c r="AH31" s="44"/>
      <c r="AI31" s="44"/>
      <c r="AJ31" s="44"/>
      <c r="AK31" s="225">
        <f>ROUND(AV87+SUM(BY91:BY95),2)</f>
        <v>0</v>
      </c>
      <c r="AL31" s="224"/>
      <c r="AM31" s="224"/>
      <c r="AN31" s="224"/>
      <c r="AO31" s="224"/>
      <c r="AP31" s="44"/>
      <c r="AQ31" s="48"/>
      <c r="BE31" s="213"/>
    </row>
    <row r="32" spans="2:57" s="2" customFormat="1" ht="14.25" customHeight="1">
      <c r="B32" s="43"/>
      <c r="C32" s="44"/>
      <c r="D32" s="44"/>
      <c r="E32" s="44"/>
      <c r="F32" s="45" t="s">
        <v>50</v>
      </c>
      <c r="G32" s="44"/>
      <c r="H32" s="44"/>
      <c r="I32" s="44"/>
      <c r="J32" s="44"/>
      <c r="K32" s="44"/>
      <c r="L32" s="223">
        <v>0.15</v>
      </c>
      <c r="M32" s="224"/>
      <c r="N32" s="224"/>
      <c r="O32" s="224"/>
      <c r="P32" s="44"/>
      <c r="Q32" s="44"/>
      <c r="R32" s="44"/>
      <c r="S32" s="44"/>
      <c r="T32" s="47" t="s">
        <v>49</v>
      </c>
      <c r="U32" s="44"/>
      <c r="V32" s="44"/>
      <c r="W32" s="225">
        <f>ROUND(BA87+SUM(CE91:CE95),2)</f>
        <v>0</v>
      </c>
      <c r="X32" s="224"/>
      <c r="Y32" s="224"/>
      <c r="Z32" s="224"/>
      <c r="AA32" s="224"/>
      <c r="AB32" s="224"/>
      <c r="AC32" s="224"/>
      <c r="AD32" s="224"/>
      <c r="AE32" s="224"/>
      <c r="AF32" s="44"/>
      <c r="AG32" s="44"/>
      <c r="AH32" s="44"/>
      <c r="AI32" s="44"/>
      <c r="AJ32" s="44"/>
      <c r="AK32" s="225">
        <f>ROUND(AW87+SUM(BZ91:BZ95),2)</f>
        <v>0</v>
      </c>
      <c r="AL32" s="224"/>
      <c r="AM32" s="224"/>
      <c r="AN32" s="224"/>
      <c r="AO32" s="224"/>
      <c r="AP32" s="44"/>
      <c r="AQ32" s="48"/>
      <c r="BE32" s="213"/>
    </row>
    <row r="33" spans="2:57" s="2" customFormat="1" ht="14.25" customHeight="1" hidden="1">
      <c r="B33" s="43"/>
      <c r="C33" s="44"/>
      <c r="D33" s="44"/>
      <c r="E33" s="44"/>
      <c r="F33" s="45" t="s">
        <v>51</v>
      </c>
      <c r="G33" s="44"/>
      <c r="H33" s="44"/>
      <c r="I33" s="44"/>
      <c r="J33" s="44"/>
      <c r="K33" s="44"/>
      <c r="L33" s="223">
        <v>0.21</v>
      </c>
      <c r="M33" s="224"/>
      <c r="N33" s="224"/>
      <c r="O33" s="224"/>
      <c r="P33" s="44"/>
      <c r="Q33" s="44"/>
      <c r="R33" s="44"/>
      <c r="S33" s="44"/>
      <c r="T33" s="47" t="s">
        <v>49</v>
      </c>
      <c r="U33" s="44"/>
      <c r="V33" s="44"/>
      <c r="W33" s="225">
        <f>ROUND(BB87+SUM(CF91:CF95),2)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4"/>
      <c r="AG33" s="44"/>
      <c r="AH33" s="44"/>
      <c r="AI33" s="44"/>
      <c r="AJ33" s="44"/>
      <c r="AK33" s="225">
        <v>0</v>
      </c>
      <c r="AL33" s="224"/>
      <c r="AM33" s="224"/>
      <c r="AN33" s="224"/>
      <c r="AO33" s="224"/>
      <c r="AP33" s="44"/>
      <c r="AQ33" s="48"/>
      <c r="BE33" s="213"/>
    </row>
    <row r="34" spans="2:57" s="2" customFormat="1" ht="14.25" customHeight="1" hidden="1">
      <c r="B34" s="43"/>
      <c r="C34" s="44"/>
      <c r="D34" s="44"/>
      <c r="E34" s="44"/>
      <c r="F34" s="45" t="s">
        <v>52</v>
      </c>
      <c r="G34" s="44"/>
      <c r="H34" s="44"/>
      <c r="I34" s="44"/>
      <c r="J34" s="44"/>
      <c r="K34" s="44"/>
      <c r="L34" s="223">
        <v>0.15</v>
      </c>
      <c r="M34" s="224"/>
      <c r="N34" s="224"/>
      <c r="O34" s="224"/>
      <c r="P34" s="44"/>
      <c r="Q34" s="44"/>
      <c r="R34" s="44"/>
      <c r="S34" s="44"/>
      <c r="T34" s="47" t="s">
        <v>49</v>
      </c>
      <c r="U34" s="44"/>
      <c r="V34" s="44"/>
      <c r="W34" s="225">
        <f>ROUND(BC87+SUM(CG91:CG95),2)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4"/>
      <c r="AG34" s="44"/>
      <c r="AH34" s="44"/>
      <c r="AI34" s="44"/>
      <c r="AJ34" s="44"/>
      <c r="AK34" s="225">
        <v>0</v>
      </c>
      <c r="AL34" s="224"/>
      <c r="AM34" s="224"/>
      <c r="AN34" s="224"/>
      <c r="AO34" s="224"/>
      <c r="AP34" s="44"/>
      <c r="AQ34" s="48"/>
      <c r="BE34" s="213"/>
    </row>
    <row r="35" spans="2:43" s="2" customFormat="1" ht="14.25" customHeight="1" hidden="1">
      <c r="B35" s="43"/>
      <c r="C35" s="44"/>
      <c r="D35" s="44"/>
      <c r="E35" s="44"/>
      <c r="F35" s="45" t="s">
        <v>53</v>
      </c>
      <c r="G35" s="44"/>
      <c r="H35" s="44"/>
      <c r="I35" s="44"/>
      <c r="J35" s="44"/>
      <c r="K35" s="44"/>
      <c r="L35" s="223">
        <v>0</v>
      </c>
      <c r="M35" s="224"/>
      <c r="N35" s="224"/>
      <c r="O35" s="224"/>
      <c r="P35" s="44"/>
      <c r="Q35" s="44"/>
      <c r="R35" s="44"/>
      <c r="S35" s="44"/>
      <c r="T35" s="47" t="s">
        <v>49</v>
      </c>
      <c r="U35" s="44"/>
      <c r="V35" s="44"/>
      <c r="W35" s="225">
        <f>ROUND(BD87+SUM(CH91:CH95),2)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4"/>
      <c r="AG35" s="44"/>
      <c r="AH35" s="44"/>
      <c r="AI35" s="44"/>
      <c r="AJ35" s="44"/>
      <c r="AK35" s="225">
        <v>0</v>
      </c>
      <c r="AL35" s="224"/>
      <c r="AM35" s="224"/>
      <c r="AN35" s="224"/>
      <c r="AO35" s="224"/>
      <c r="AP35" s="44"/>
      <c r="AQ35" s="48"/>
    </row>
    <row r="36" spans="2:43" s="1" customFormat="1" ht="6.7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5" customHeight="1">
      <c r="B37" s="38"/>
      <c r="C37" s="49"/>
      <c r="D37" s="50" t="s">
        <v>54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55</v>
      </c>
      <c r="U37" s="51"/>
      <c r="V37" s="51"/>
      <c r="W37" s="51"/>
      <c r="X37" s="226" t="s">
        <v>56</v>
      </c>
      <c r="Y37" s="227"/>
      <c r="Z37" s="227"/>
      <c r="AA37" s="227"/>
      <c r="AB37" s="227"/>
      <c r="AC37" s="51"/>
      <c r="AD37" s="51"/>
      <c r="AE37" s="51"/>
      <c r="AF37" s="51"/>
      <c r="AG37" s="51"/>
      <c r="AH37" s="51"/>
      <c r="AI37" s="51"/>
      <c r="AJ37" s="51"/>
      <c r="AK37" s="228">
        <f>SUM(AK29:AK35)</f>
        <v>0</v>
      </c>
      <c r="AL37" s="227"/>
      <c r="AM37" s="227"/>
      <c r="AN37" s="227"/>
      <c r="AO37" s="229"/>
      <c r="AP37" s="49"/>
      <c r="AQ37" s="40"/>
    </row>
    <row r="38" spans="2:43" s="1" customFormat="1" ht="14.2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57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58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3.5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3.5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3.5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3.5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3.5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3.5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3.5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59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60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59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60</v>
      </c>
      <c r="AN58" s="59"/>
      <c r="AO58" s="61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61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62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3.5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3.5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3.5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3.5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3.5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3.5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3.5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59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60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59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60</v>
      </c>
      <c r="AN69" s="59"/>
      <c r="AO69" s="61"/>
      <c r="AP69" s="39"/>
      <c r="AQ69" s="40"/>
    </row>
    <row r="70" spans="2:43" s="1" customFormat="1" ht="6.7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7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75" customHeight="1">
      <c r="B76" s="38"/>
      <c r="C76" s="210" t="s">
        <v>63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40"/>
    </row>
    <row r="77" spans="2:43" s="3" customFormat="1" ht="14.2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DPSBUKOV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7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30" t="str">
        <f>K6</f>
        <v>Oprava fasády ,, BLOK C - dvorní trakt ,,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73"/>
      <c r="AQ78" s="74"/>
    </row>
    <row r="79" spans="2:43" s="1" customFormat="1" ht="6.7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26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Ústí nad Labem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28</v>
      </c>
      <c r="AJ80" s="39"/>
      <c r="AK80" s="39"/>
      <c r="AL80" s="39"/>
      <c r="AM80" s="76" t="str">
        <f>IF(AN8="","",AN8)</f>
        <v>29. 5. 2018</v>
      </c>
      <c r="AN80" s="39"/>
      <c r="AO80" s="39"/>
      <c r="AP80" s="39"/>
      <c r="AQ80" s="40"/>
    </row>
    <row r="81" spans="2:43" s="1" customFormat="1" ht="6.7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32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DPS Bukov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38</v>
      </c>
      <c r="AJ82" s="39"/>
      <c r="AK82" s="39"/>
      <c r="AL82" s="39"/>
      <c r="AM82" s="232" t="str">
        <f>IF(E17="","",E17)</f>
        <v> </v>
      </c>
      <c r="AN82" s="232"/>
      <c r="AO82" s="232"/>
      <c r="AP82" s="232"/>
      <c r="AQ82" s="40"/>
      <c r="AS82" s="233" t="s">
        <v>64</v>
      </c>
      <c r="AT82" s="234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5">
      <c r="B83" s="38"/>
      <c r="C83" s="33" t="s">
        <v>36</v>
      </c>
      <c r="D83" s="39"/>
      <c r="E83" s="39"/>
      <c r="F83" s="39"/>
      <c r="G83" s="39"/>
      <c r="H83" s="39"/>
      <c r="I83" s="39"/>
      <c r="J83" s="39"/>
      <c r="K83" s="39"/>
      <c r="L83" s="69">
        <f>IF(E14="Vyplň údaj","",E14)</f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41</v>
      </c>
      <c r="AJ83" s="39"/>
      <c r="AK83" s="39"/>
      <c r="AL83" s="39"/>
      <c r="AM83" s="232" t="str">
        <f>IF(E20="","",E20)</f>
        <v>D.Prombergerová</v>
      </c>
      <c r="AN83" s="232"/>
      <c r="AO83" s="232"/>
      <c r="AP83" s="232"/>
      <c r="AQ83" s="40"/>
      <c r="AS83" s="235"/>
      <c r="AT83" s="236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7"/>
      <c r="AT84" s="238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39" t="s">
        <v>65</v>
      </c>
      <c r="D85" s="240"/>
      <c r="E85" s="240"/>
      <c r="F85" s="240"/>
      <c r="G85" s="240"/>
      <c r="H85" s="82"/>
      <c r="I85" s="241" t="s">
        <v>66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1" t="s">
        <v>67</v>
      </c>
      <c r="AH85" s="240"/>
      <c r="AI85" s="240"/>
      <c r="AJ85" s="240"/>
      <c r="AK85" s="240"/>
      <c r="AL85" s="240"/>
      <c r="AM85" s="240"/>
      <c r="AN85" s="241" t="s">
        <v>68</v>
      </c>
      <c r="AO85" s="240"/>
      <c r="AP85" s="242"/>
      <c r="AQ85" s="40"/>
      <c r="AS85" s="83" t="s">
        <v>69</v>
      </c>
      <c r="AT85" s="84" t="s">
        <v>70</v>
      </c>
      <c r="AU85" s="84" t="s">
        <v>71</v>
      </c>
      <c r="AV85" s="84" t="s">
        <v>72</v>
      </c>
      <c r="AW85" s="84" t="s">
        <v>73</v>
      </c>
      <c r="AX85" s="84" t="s">
        <v>74</v>
      </c>
      <c r="AY85" s="84" t="s">
        <v>75</v>
      </c>
      <c r="AZ85" s="84" t="s">
        <v>76</v>
      </c>
      <c r="BA85" s="84" t="s">
        <v>77</v>
      </c>
      <c r="BB85" s="84" t="s">
        <v>78</v>
      </c>
      <c r="BC85" s="84" t="s">
        <v>79</v>
      </c>
      <c r="BD85" s="85" t="s">
        <v>80</v>
      </c>
    </row>
    <row r="86" spans="2:56" s="1" customFormat="1" ht="10.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25" customHeight="1">
      <c r="B87" s="71"/>
      <c r="C87" s="87" t="s">
        <v>81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50">
        <f>ROUND(AG88,2)</f>
        <v>0</v>
      </c>
      <c r="AH87" s="250"/>
      <c r="AI87" s="250"/>
      <c r="AJ87" s="250"/>
      <c r="AK87" s="250"/>
      <c r="AL87" s="250"/>
      <c r="AM87" s="250"/>
      <c r="AN87" s="251">
        <f>SUM(AG87,AT87)</f>
        <v>0</v>
      </c>
      <c r="AO87" s="251"/>
      <c r="AP87" s="251"/>
      <c r="AQ87" s="74"/>
      <c r="AS87" s="89">
        <f>ROUND(AS88,2)</f>
        <v>0</v>
      </c>
      <c r="AT87" s="90">
        <f>ROUND(SUM(AV87:AW87),2)</f>
        <v>0</v>
      </c>
      <c r="AU87" s="91">
        <f>ROUND(AU88,5)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ROUND(AZ88,2)</f>
        <v>0</v>
      </c>
      <c r="BA87" s="90">
        <f>ROUND(BA88,2)</f>
        <v>0</v>
      </c>
      <c r="BB87" s="90">
        <f>ROUND(BB88,2)</f>
        <v>0</v>
      </c>
      <c r="BC87" s="90">
        <f>ROUND(BC88,2)</f>
        <v>0</v>
      </c>
      <c r="BD87" s="92">
        <f>ROUND(BD88,2)</f>
        <v>0</v>
      </c>
      <c r="BS87" s="93" t="s">
        <v>82</v>
      </c>
      <c r="BT87" s="93" t="s">
        <v>83</v>
      </c>
      <c r="BV87" s="93" t="s">
        <v>84</v>
      </c>
      <c r="BW87" s="93" t="s">
        <v>85</v>
      </c>
      <c r="BX87" s="93" t="s">
        <v>86</v>
      </c>
    </row>
    <row r="88" spans="1:76" s="5" customFormat="1" ht="31.5" customHeight="1">
      <c r="A88" s="94" t="s">
        <v>87</v>
      </c>
      <c r="B88" s="95"/>
      <c r="C88" s="96"/>
      <c r="D88" s="245" t="s">
        <v>17</v>
      </c>
      <c r="E88" s="245"/>
      <c r="F88" s="245"/>
      <c r="G88" s="245"/>
      <c r="H88" s="245"/>
      <c r="I88" s="97"/>
      <c r="J88" s="245" t="s">
        <v>20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3">
        <f>'DPSBUKOV - Oprava fasády ...'!M29</f>
        <v>0</v>
      </c>
      <c r="AH88" s="244"/>
      <c r="AI88" s="244"/>
      <c r="AJ88" s="244"/>
      <c r="AK88" s="244"/>
      <c r="AL88" s="244"/>
      <c r="AM88" s="244"/>
      <c r="AN88" s="243">
        <f>SUM(AG88,AT88)</f>
        <v>0</v>
      </c>
      <c r="AO88" s="244"/>
      <c r="AP88" s="244"/>
      <c r="AQ88" s="98"/>
      <c r="AS88" s="99">
        <f>'DPSBUKOV - Oprava fasády ...'!M27</f>
        <v>0</v>
      </c>
      <c r="AT88" s="100">
        <f>ROUND(SUM(AV88:AW88),2)</f>
        <v>0</v>
      </c>
      <c r="AU88" s="101">
        <f>'DPSBUKOV - Oprava fasády ...'!W122</f>
        <v>0</v>
      </c>
      <c r="AV88" s="100">
        <f>'DPSBUKOV - Oprava fasády ...'!M31</f>
        <v>0</v>
      </c>
      <c r="AW88" s="100">
        <f>'DPSBUKOV - Oprava fasády ...'!M32</f>
        <v>0</v>
      </c>
      <c r="AX88" s="100">
        <f>'DPSBUKOV - Oprava fasády ...'!M33</f>
        <v>0</v>
      </c>
      <c r="AY88" s="100">
        <f>'DPSBUKOV - Oprava fasády ...'!M34</f>
        <v>0</v>
      </c>
      <c r="AZ88" s="100">
        <f>'DPSBUKOV - Oprava fasády ...'!H31</f>
        <v>0</v>
      </c>
      <c r="BA88" s="100">
        <f>'DPSBUKOV - Oprava fasády ...'!H32</f>
        <v>0</v>
      </c>
      <c r="BB88" s="100">
        <f>'DPSBUKOV - Oprava fasády ...'!H33</f>
        <v>0</v>
      </c>
      <c r="BC88" s="100">
        <f>'DPSBUKOV - Oprava fasády ...'!H34</f>
        <v>0</v>
      </c>
      <c r="BD88" s="102">
        <f>'DPSBUKOV - Oprava fasády ...'!H35</f>
        <v>0</v>
      </c>
      <c r="BT88" s="103" t="s">
        <v>25</v>
      </c>
      <c r="BU88" s="103" t="s">
        <v>88</v>
      </c>
      <c r="BV88" s="103" t="s">
        <v>84</v>
      </c>
      <c r="BW88" s="103" t="s">
        <v>85</v>
      </c>
      <c r="BX88" s="103" t="s">
        <v>86</v>
      </c>
    </row>
    <row r="89" spans="2:43" ht="13.5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38"/>
      <c r="C90" s="87" t="s">
        <v>89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51">
        <f>ROUND(SUM(AG91:AG94),2)</f>
        <v>0</v>
      </c>
      <c r="AH90" s="251"/>
      <c r="AI90" s="251"/>
      <c r="AJ90" s="251"/>
      <c r="AK90" s="251"/>
      <c r="AL90" s="251"/>
      <c r="AM90" s="251"/>
      <c r="AN90" s="251">
        <f>ROUND(SUM(AN91:AN94),2)</f>
        <v>0</v>
      </c>
      <c r="AO90" s="251"/>
      <c r="AP90" s="251"/>
      <c r="AQ90" s="40"/>
      <c r="AS90" s="83" t="s">
        <v>90</v>
      </c>
      <c r="AT90" s="84" t="s">
        <v>91</v>
      </c>
      <c r="AU90" s="84" t="s">
        <v>47</v>
      </c>
      <c r="AV90" s="85" t="s">
        <v>70</v>
      </c>
    </row>
    <row r="91" spans="2:89" s="1" customFormat="1" ht="19.5" customHeight="1">
      <c r="B91" s="38"/>
      <c r="C91" s="39"/>
      <c r="D91" s="104" t="s">
        <v>92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46">
        <f>ROUND(AG87*AS91,2)</f>
        <v>0</v>
      </c>
      <c r="AH91" s="247"/>
      <c r="AI91" s="247"/>
      <c r="AJ91" s="247"/>
      <c r="AK91" s="247"/>
      <c r="AL91" s="247"/>
      <c r="AM91" s="247"/>
      <c r="AN91" s="247">
        <f>ROUND(AG91+AV91,2)</f>
        <v>0</v>
      </c>
      <c r="AO91" s="247"/>
      <c r="AP91" s="247"/>
      <c r="AQ91" s="40"/>
      <c r="AS91" s="105">
        <v>0</v>
      </c>
      <c r="AT91" s="106" t="s">
        <v>93</v>
      </c>
      <c r="AU91" s="106" t="s">
        <v>48</v>
      </c>
      <c r="AV91" s="107">
        <f>ROUND(IF(AU91="základní",AG91*L31,IF(AU91="snížená",AG91*L32,0)),2)</f>
        <v>0</v>
      </c>
      <c r="BV91" s="22" t="s">
        <v>94</v>
      </c>
      <c r="BY91" s="108">
        <f>IF(AU91="základní",AV91,0)</f>
        <v>0</v>
      </c>
      <c r="BZ91" s="108">
        <f>IF(AU91="snížená",AV91,0)</f>
        <v>0</v>
      </c>
      <c r="CA91" s="108">
        <v>0</v>
      </c>
      <c r="CB91" s="108">
        <v>0</v>
      </c>
      <c r="CC91" s="108">
        <v>0</v>
      </c>
      <c r="CD91" s="108">
        <f>IF(AU91="základní",AG91,0)</f>
        <v>0</v>
      </c>
      <c r="CE91" s="108">
        <f>IF(AU91="snížená",AG91,0)</f>
        <v>0</v>
      </c>
      <c r="CF91" s="108">
        <f>IF(AU91="zákl. přenesená",AG91,0)</f>
        <v>0</v>
      </c>
      <c r="CG91" s="108">
        <f>IF(AU91="sníž. přenesená",AG91,0)</f>
        <v>0</v>
      </c>
      <c r="CH91" s="10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5" customHeight="1">
      <c r="B92" s="38"/>
      <c r="C92" s="39"/>
      <c r="D92" s="248" t="s">
        <v>95</v>
      </c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39"/>
      <c r="AD92" s="39"/>
      <c r="AE92" s="39"/>
      <c r="AF92" s="39"/>
      <c r="AG92" s="246">
        <f>AG87*AS92</f>
        <v>0</v>
      </c>
      <c r="AH92" s="247"/>
      <c r="AI92" s="247"/>
      <c r="AJ92" s="247"/>
      <c r="AK92" s="247"/>
      <c r="AL92" s="247"/>
      <c r="AM92" s="247"/>
      <c r="AN92" s="247">
        <f>AG92+AV92</f>
        <v>0</v>
      </c>
      <c r="AO92" s="247"/>
      <c r="AP92" s="247"/>
      <c r="AQ92" s="40"/>
      <c r="AS92" s="109">
        <v>0</v>
      </c>
      <c r="AT92" s="110" t="s">
        <v>93</v>
      </c>
      <c r="AU92" s="110" t="s">
        <v>48</v>
      </c>
      <c r="AV92" s="111">
        <f>ROUND(IF(AU92="nulová",0,IF(OR(AU92="základní",AU92="zákl. přenesená"),AG92*L31,AG92*L32)),2)</f>
        <v>0</v>
      </c>
      <c r="BV92" s="22" t="s">
        <v>96</v>
      </c>
      <c r="BY92" s="108">
        <f>IF(AU92="základní",AV92,0)</f>
        <v>0</v>
      </c>
      <c r="BZ92" s="108">
        <f>IF(AU92="snížená",AV92,0)</f>
        <v>0</v>
      </c>
      <c r="CA92" s="108">
        <f>IF(AU92="zákl. přenesená",AV92,0)</f>
        <v>0</v>
      </c>
      <c r="CB92" s="108">
        <f>IF(AU92="sníž. přenesená",AV92,0)</f>
        <v>0</v>
      </c>
      <c r="CC92" s="108">
        <f>IF(AU92="nulová",AV92,0)</f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>
        <f>IF(D92="Vyplň vlastní","","x")</f>
      </c>
    </row>
    <row r="93" spans="2:89" s="1" customFormat="1" ht="19.5" customHeight="1">
      <c r="B93" s="38"/>
      <c r="C93" s="39"/>
      <c r="D93" s="248" t="s">
        <v>95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39"/>
      <c r="AD93" s="39"/>
      <c r="AE93" s="39"/>
      <c r="AF93" s="39"/>
      <c r="AG93" s="246">
        <f>AG87*AS93</f>
        <v>0</v>
      </c>
      <c r="AH93" s="247"/>
      <c r="AI93" s="247"/>
      <c r="AJ93" s="247"/>
      <c r="AK93" s="247"/>
      <c r="AL93" s="247"/>
      <c r="AM93" s="247"/>
      <c r="AN93" s="247">
        <f>AG93+AV93</f>
        <v>0</v>
      </c>
      <c r="AO93" s="247"/>
      <c r="AP93" s="247"/>
      <c r="AQ93" s="40"/>
      <c r="AS93" s="109">
        <v>0</v>
      </c>
      <c r="AT93" s="110" t="s">
        <v>93</v>
      </c>
      <c r="AU93" s="110" t="s">
        <v>48</v>
      </c>
      <c r="AV93" s="111">
        <f>ROUND(IF(AU93="nulová",0,IF(OR(AU93="základní",AU93="zákl. přenesená"),AG93*L31,AG93*L32)),2)</f>
        <v>0</v>
      </c>
      <c r="BV93" s="22" t="s">
        <v>96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>
        <f>IF(D93="Vyplň vlastní","","x")</f>
      </c>
    </row>
    <row r="94" spans="2:89" s="1" customFormat="1" ht="19.5" customHeight="1">
      <c r="B94" s="38"/>
      <c r="C94" s="39"/>
      <c r="D94" s="248" t="s">
        <v>95</v>
      </c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39"/>
      <c r="AD94" s="39"/>
      <c r="AE94" s="39"/>
      <c r="AF94" s="39"/>
      <c r="AG94" s="246">
        <f>AG87*AS94</f>
        <v>0</v>
      </c>
      <c r="AH94" s="247"/>
      <c r="AI94" s="247"/>
      <c r="AJ94" s="247"/>
      <c r="AK94" s="247"/>
      <c r="AL94" s="247"/>
      <c r="AM94" s="247"/>
      <c r="AN94" s="247">
        <f>AG94+AV94</f>
        <v>0</v>
      </c>
      <c r="AO94" s="247"/>
      <c r="AP94" s="247"/>
      <c r="AQ94" s="40"/>
      <c r="AS94" s="112">
        <v>0</v>
      </c>
      <c r="AT94" s="113" t="s">
        <v>93</v>
      </c>
      <c r="AU94" s="113" t="s">
        <v>48</v>
      </c>
      <c r="AV94" s="114">
        <f>ROUND(IF(AU94="nulová",0,IF(OR(AU94="základní",AU94="zákl. přenesená"),AG94*L31,AG94*L32)),2)</f>
        <v>0</v>
      </c>
      <c r="BV94" s="22" t="s">
        <v>96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>
        <f>IF(D94="Vyplň vlastní","","x")</f>
      </c>
    </row>
    <row r="95" spans="2:43" s="1" customFormat="1" ht="10.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5" t="s">
        <v>97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252">
        <f>ROUND(AG87+AG90,2)</f>
        <v>0</v>
      </c>
      <c r="AH96" s="252"/>
      <c r="AI96" s="252"/>
      <c r="AJ96" s="252"/>
      <c r="AK96" s="252"/>
      <c r="AL96" s="252"/>
      <c r="AM96" s="252"/>
      <c r="AN96" s="252">
        <f>AN87+AN90</f>
        <v>0</v>
      </c>
      <c r="AO96" s="252"/>
      <c r="AP96" s="252"/>
      <c r="AQ96" s="40"/>
    </row>
    <row r="97" spans="2:43" s="1" customFormat="1" ht="6.7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PSBUKOV - Oprava fasády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5"/>
      <c r="C1" s="15"/>
      <c r="D1" s="16" t="s">
        <v>1</v>
      </c>
      <c r="E1" s="15"/>
      <c r="F1" s="17" t="s">
        <v>98</v>
      </c>
      <c r="G1" s="17"/>
      <c r="H1" s="301" t="s">
        <v>99</v>
      </c>
      <c r="I1" s="301"/>
      <c r="J1" s="301"/>
      <c r="K1" s="301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17"/>
      <c r="V1" s="1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2" t="s">
        <v>85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25</v>
      </c>
    </row>
    <row r="4" spans="2:46" ht="36.75" customHeight="1">
      <c r="B4" s="26"/>
      <c r="C4" s="210" t="s">
        <v>103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7"/>
      <c r="T4" s="21" t="s">
        <v>13</v>
      </c>
      <c r="AT4" s="22" t="s">
        <v>6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25" customHeight="1">
      <c r="B6" s="38"/>
      <c r="C6" s="39"/>
      <c r="D6" s="32" t="s">
        <v>19</v>
      </c>
      <c r="E6" s="39"/>
      <c r="F6" s="216" t="s">
        <v>20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39"/>
      <c r="R6" s="40"/>
    </row>
    <row r="7" spans="2:18" s="1" customFormat="1" ht="14.25" customHeight="1">
      <c r="B7" s="38"/>
      <c r="C7" s="39"/>
      <c r="D7" s="33" t="s">
        <v>22</v>
      </c>
      <c r="E7" s="39"/>
      <c r="F7" s="31" t="s">
        <v>23</v>
      </c>
      <c r="G7" s="39"/>
      <c r="H7" s="39"/>
      <c r="I7" s="39"/>
      <c r="J7" s="39"/>
      <c r="K7" s="39"/>
      <c r="L7" s="39"/>
      <c r="M7" s="33" t="s">
        <v>24</v>
      </c>
      <c r="N7" s="39"/>
      <c r="O7" s="31" t="s">
        <v>23</v>
      </c>
      <c r="P7" s="39"/>
      <c r="Q7" s="39"/>
      <c r="R7" s="40"/>
    </row>
    <row r="8" spans="2:18" s="1" customFormat="1" ht="14.25" customHeight="1">
      <c r="B8" s="38"/>
      <c r="C8" s="39"/>
      <c r="D8" s="33" t="s">
        <v>26</v>
      </c>
      <c r="E8" s="39"/>
      <c r="F8" s="31" t="s">
        <v>27</v>
      </c>
      <c r="G8" s="39"/>
      <c r="H8" s="39"/>
      <c r="I8" s="39"/>
      <c r="J8" s="39"/>
      <c r="K8" s="39"/>
      <c r="L8" s="39"/>
      <c r="M8" s="33" t="s">
        <v>28</v>
      </c>
      <c r="N8" s="39"/>
      <c r="O8" s="256" t="str">
        <f>'Rekapitulace stavby'!AN8</f>
        <v>29. 5. 2018</v>
      </c>
      <c r="P8" s="257"/>
      <c r="Q8" s="39"/>
      <c r="R8" s="40"/>
    </row>
    <row r="9" spans="2:18" s="1" customFormat="1" ht="10.5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25" customHeight="1">
      <c r="B10" s="38"/>
      <c r="C10" s="39"/>
      <c r="D10" s="33" t="s">
        <v>32</v>
      </c>
      <c r="E10" s="39"/>
      <c r="F10" s="39"/>
      <c r="G10" s="39"/>
      <c r="H10" s="39"/>
      <c r="I10" s="39"/>
      <c r="J10" s="39"/>
      <c r="K10" s="39"/>
      <c r="L10" s="39"/>
      <c r="M10" s="33" t="s">
        <v>33</v>
      </c>
      <c r="N10" s="39"/>
      <c r="O10" s="214" t="s">
        <v>23</v>
      </c>
      <c r="P10" s="214"/>
      <c r="Q10" s="39"/>
      <c r="R10" s="40"/>
    </row>
    <row r="11" spans="2:18" s="1" customFormat="1" ht="18" customHeight="1">
      <c r="B11" s="38"/>
      <c r="C11" s="39"/>
      <c r="D11" s="39"/>
      <c r="E11" s="31" t="s">
        <v>34</v>
      </c>
      <c r="F11" s="39"/>
      <c r="G11" s="39"/>
      <c r="H11" s="39"/>
      <c r="I11" s="39"/>
      <c r="J11" s="39"/>
      <c r="K11" s="39"/>
      <c r="L11" s="39"/>
      <c r="M11" s="33" t="s">
        <v>35</v>
      </c>
      <c r="N11" s="39"/>
      <c r="O11" s="214" t="s">
        <v>23</v>
      </c>
      <c r="P11" s="214"/>
      <c r="Q11" s="39"/>
      <c r="R11" s="40"/>
    </row>
    <row r="12" spans="2:18" s="1" customFormat="1" ht="6.7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25" customHeight="1">
      <c r="B13" s="38"/>
      <c r="C13" s="39"/>
      <c r="D13" s="33" t="s">
        <v>36</v>
      </c>
      <c r="E13" s="39"/>
      <c r="F13" s="39"/>
      <c r="G13" s="39"/>
      <c r="H13" s="39"/>
      <c r="I13" s="39"/>
      <c r="J13" s="39"/>
      <c r="K13" s="39"/>
      <c r="L13" s="39"/>
      <c r="M13" s="33" t="s">
        <v>33</v>
      </c>
      <c r="N13" s="39"/>
      <c r="O13" s="258" t="str">
        <f>IF('Rekapitulace stavby'!AN13="","",'Rekapitulace stavby'!AN13)</f>
        <v>Vyplň údaj</v>
      </c>
      <c r="P13" s="214"/>
      <c r="Q13" s="39"/>
      <c r="R13" s="40"/>
    </row>
    <row r="14" spans="2:18" s="1" customFormat="1" ht="18" customHeight="1">
      <c r="B14" s="38"/>
      <c r="C14" s="39"/>
      <c r="D14" s="39"/>
      <c r="E14" s="258" t="str">
        <f>IF('Rekapitulace stavby'!E14="","",'Rekapitulace stavby'!E14)</f>
        <v>Vyplň údaj</v>
      </c>
      <c r="F14" s="259"/>
      <c r="G14" s="259"/>
      <c r="H14" s="259"/>
      <c r="I14" s="259"/>
      <c r="J14" s="259"/>
      <c r="K14" s="259"/>
      <c r="L14" s="259"/>
      <c r="M14" s="33" t="s">
        <v>35</v>
      </c>
      <c r="N14" s="39"/>
      <c r="O14" s="258" t="str">
        <f>IF('Rekapitulace stavby'!AN14="","",'Rekapitulace stavby'!AN14)</f>
        <v>Vyplň údaj</v>
      </c>
      <c r="P14" s="214"/>
      <c r="Q14" s="39"/>
      <c r="R14" s="40"/>
    </row>
    <row r="15" spans="2:18" s="1" customFormat="1" ht="6.7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25" customHeight="1">
      <c r="B16" s="38"/>
      <c r="C16" s="39"/>
      <c r="D16" s="33" t="s">
        <v>38</v>
      </c>
      <c r="E16" s="39"/>
      <c r="F16" s="39"/>
      <c r="G16" s="39"/>
      <c r="H16" s="39"/>
      <c r="I16" s="39"/>
      <c r="J16" s="39"/>
      <c r="K16" s="39"/>
      <c r="L16" s="39"/>
      <c r="M16" s="33" t="s">
        <v>33</v>
      </c>
      <c r="N16" s="39"/>
      <c r="O16" s="214">
        <f>IF('Rekapitulace stavby'!AN16="","",'Rekapitulace stavby'!AN16)</f>
      </c>
      <c r="P16" s="214"/>
      <c r="Q16" s="39"/>
      <c r="R16" s="40"/>
    </row>
    <row r="17" spans="2:18" s="1" customFormat="1" ht="18" customHeight="1">
      <c r="B17" s="38"/>
      <c r="C17" s="39"/>
      <c r="D17" s="39"/>
      <c r="E17" s="31" t="str">
        <f>IF('Rekapitulace stavby'!E17="","",'Rekapitulace stavby'!E17)</f>
        <v> </v>
      </c>
      <c r="F17" s="39"/>
      <c r="G17" s="39"/>
      <c r="H17" s="39"/>
      <c r="I17" s="39"/>
      <c r="J17" s="39"/>
      <c r="K17" s="39"/>
      <c r="L17" s="39"/>
      <c r="M17" s="33" t="s">
        <v>35</v>
      </c>
      <c r="N17" s="39"/>
      <c r="O17" s="214">
        <f>IF('Rekapitulace stavby'!AN17="","",'Rekapitulace stavby'!AN17)</f>
      </c>
      <c r="P17" s="214"/>
      <c r="Q17" s="39"/>
      <c r="R17" s="40"/>
    </row>
    <row r="18" spans="2:18" s="1" customFormat="1" ht="6.7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25" customHeight="1">
      <c r="B19" s="38"/>
      <c r="C19" s="39"/>
      <c r="D19" s="33" t="s">
        <v>41</v>
      </c>
      <c r="E19" s="39"/>
      <c r="F19" s="39"/>
      <c r="G19" s="39"/>
      <c r="H19" s="39"/>
      <c r="I19" s="39"/>
      <c r="J19" s="39"/>
      <c r="K19" s="39"/>
      <c r="L19" s="39"/>
      <c r="M19" s="33" t="s">
        <v>33</v>
      </c>
      <c r="N19" s="39"/>
      <c r="O19" s="214" t="s">
        <v>23</v>
      </c>
      <c r="P19" s="214"/>
      <c r="Q19" s="39"/>
      <c r="R19" s="40"/>
    </row>
    <row r="20" spans="2:18" s="1" customFormat="1" ht="18" customHeight="1">
      <c r="B20" s="38"/>
      <c r="C20" s="39"/>
      <c r="D20" s="39"/>
      <c r="E20" s="31" t="s">
        <v>42</v>
      </c>
      <c r="F20" s="39"/>
      <c r="G20" s="39"/>
      <c r="H20" s="39"/>
      <c r="I20" s="39"/>
      <c r="J20" s="39"/>
      <c r="K20" s="39"/>
      <c r="L20" s="39"/>
      <c r="M20" s="33" t="s">
        <v>35</v>
      </c>
      <c r="N20" s="39"/>
      <c r="O20" s="214" t="s">
        <v>23</v>
      </c>
      <c r="P20" s="214"/>
      <c r="Q20" s="39"/>
      <c r="R20" s="40"/>
    </row>
    <row r="21" spans="2:18" s="1" customFormat="1" ht="6.7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25" customHeight="1">
      <c r="B22" s="38"/>
      <c r="C22" s="39"/>
      <c r="D22" s="33" t="s">
        <v>43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6.5" customHeight="1">
      <c r="B23" s="38"/>
      <c r="C23" s="39"/>
      <c r="D23" s="39"/>
      <c r="E23" s="219" t="s">
        <v>23</v>
      </c>
      <c r="F23" s="219"/>
      <c r="G23" s="219"/>
      <c r="H23" s="219"/>
      <c r="I23" s="219"/>
      <c r="J23" s="219"/>
      <c r="K23" s="219"/>
      <c r="L23" s="219"/>
      <c r="M23" s="39"/>
      <c r="N23" s="39"/>
      <c r="O23" s="39"/>
      <c r="P23" s="39"/>
      <c r="Q23" s="39"/>
      <c r="R23" s="40"/>
    </row>
    <row r="24" spans="2:18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25" customHeight="1">
      <c r="B26" s="38"/>
      <c r="C26" s="39"/>
      <c r="D26" s="118" t="s">
        <v>104</v>
      </c>
      <c r="E26" s="39"/>
      <c r="F26" s="39"/>
      <c r="G26" s="39"/>
      <c r="H26" s="39"/>
      <c r="I26" s="39"/>
      <c r="J26" s="39"/>
      <c r="K26" s="39"/>
      <c r="L26" s="39"/>
      <c r="M26" s="220">
        <f>N87</f>
        <v>0</v>
      </c>
      <c r="N26" s="220"/>
      <c r="O26" s="220"/>
      <c r="P26" s="220"/>
      <c r="Q26" s="39"/>
      <c r="R26" s="40"/>
    </row>
    <row r="27" spans="2:18" s="1" customFormat="1" ht="14.25" customHeight="1">
      <c r="B27" s="38"/>
      <c r="C27" s="39"/>
      <c r="D27" s="37" t="s">
        <v>92</v>
      </c>
      <c r="E27" s="39"/>
      <c r="F27" s="39"/>
      <c r="G27" s="39"/>
      <c r="H27" s="39"/>
      <c r="I27" s="39"/>
      <c r="J27" s="39"/>
      <c r="K27" s="39"/>
      <c r="L27" s="39"/>
      <c r="M27" s="220">
        <f>N98</f>
        <v>0</v>
      </c>
      <c r="N27" s="220"/>
      <c r="O27" s="220"/>
      <c r="P27" s="220"/>
      <c r="Q27" s="39"/>
      <c r="R27" s="40"/>
    </row>
    <row r="28" spans="2:18" s="1" customFormat="1" ht="6.7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4.75" customHeight="1">
      <c r="B29" s="38"/>
      <c r="C29" s="39"/>
      <c r="D29" s="119" t="s">
        <v>46</v>
      </c>
      <c r="E29" s="39"/>
      <c r="F29" s="39"/>
      <c r="G29" s="39"/>
      <c r="H29" s="39"/>
      <c r="I29" s="39"/>
      <c r="J29" s="39"/>
      <c r="K29" s="39"/>
      <c r="L29" s="39"/>
      <c r="M29" s="260">
        <f>ROUND(M26+M27,2)</f>
        <v>0</v>
      </c>
      <c r="N29" s="255"/>
      <c r="O29" s="255"/>
      <c r="P29" s="255"/>
      <c r="Q29" s="39"/>
      <c r="R29" s="40"/>
    </row>
    <row r="30" spans="2:18" s="1" customFormat="1" ht="6.75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25" customHeight="1">
      <c r="B31" s="38"/>
      <c r="C31" s="39"/>
      <c r="D31" s="45" t="s">
        <v>47</v>
      </c>
      <c r="E31" s="45" t="s">
        <v>48</v>
      </c>
      <c r="F31" s="46">
        <v>0.21</v>
      </c>
      <c r="G31" s="120" t="s">
        <v>49</v>
      </c>
      <c r="H31" s="261">
        <f>ROUND((((SUM(BE98:BE105)+SUM(BE122:BE287))+SUM(BE289:BE293))),2)</f>
        <v>0</v>
      </c>
      <c r="I31" s="255"/>
      <c r="J31" s="255"/>
      <c r="K31" s="39"/>
      <c r="L31" s="39"/>
      <c r="M31" s="261">
        <f>ROUND(((ROUND((SUM(BE98:BE105)+SUM(BE122:BE287)),2)*F31)+SUM(BE289:BE293)*F31),2)</f>
        <v>0</v>
      </c>
      <c r="N31" s="255"/>
      <c r="O31" s="255"/>
      <c r="P31" s="255"/>
      <c r="Q31" s="39"/>
      <c r="R31" s="40"/>
    </row>
    <row r="32" spans="2:18" s="1" customFormat="1" ht="14.25" customHeight="1">
      <c r="B32" s="38"/>
      <c r="C32" s="39"/>
      <c r="D32" s="39"/>
      <c r="E32" s="45" t="s">
        <v>50</v>
      </c>
      <c r="F32" s="46">
        <v>0.15</v>
      </c>
      <c r="G32" s="120" t="s">
        <v>49</v>
      </c>
      <c r="H32" s="261">
        <f>ROUND((((SUM(BF98:BF105)+SUM(BF122:BF287))+SUM(BF289:BF293))),2)</f>
        <v>0</v>
      </c>
      <c r="I32" s="255"/>
      <c r="J32" s="255"/>
      <c r="K32" s="39"/>
      <c r="L32" s="39"/>
      <c r="M32" s="261">
        <f>ROUND(((ROUND((SUM(BF98:BF105)+SUM(BF122:BF287)),2)*F32)+SUM(BF289:BF293)*F32),2)</f>
        <v>0</v>
      </c>
      <c r="N32" s="255"/>
      <c r="O32" s="255"/>
      <c r="P32" s="255"/>
      <c r="Q32" s="39"/>
      <c r="R32" s="40"/>
    </row>
    <row r="33" spans="2:18" s="1" customFormat="1" ht="14.25" customHeight="1" hidden="1">
      <c r="B33" s="38"/>
      <c r="C33" s="39"/>
      <c r="D33" s="39"/>
      <c r="E33" s="45" t="s">
        <v>51</v>
      </c>
      <c r="F33" s="46">
        <v>0.21</v>
      </c>
      <c r="G33" s="120" t="s">
        <v>49</v>
      </c>
      <c r="H33" s="261">
        <f>ROUND((((SUM(BG98:BG105)+SUM(BG122:BG287))+SUM(BG289:BG293))),2)</f>
        <v>0</v>
      </c>
      <c r="I33" s="255"/>
      <c r="J33" s="255"/>
      <c r="K33" s="39"/>
      <c r="L33" s="39"/>
      <c r="M33" s="261">
        <v>0</v>
      </c>
      <c r="N33" s="255"/>
      <c r="O33" s="255"/>
      <c r="P33" s="255"/>
      <c r="Q33" s="39"/>
      <c r="R33" s="40"/>
    </row>
    <row r="34" spans="2:18" s="1" customFormat="1" ht="14.25" customHeight="1" hidden="1">
      <c r="B34" s="38"/>
      <c r="C34" s="39"/>
      <c r="D34" s="39"/>
      <c r="E34" s="45" t="s">
        <v>52</v>
      </c>
      <c r="F34" s="46">
        <v>0.15</v>
      </c>
      <c r="G34" s="120" t="s">
        <v>49</v>
      </c>
      <c r="H34" s="261">
        <f>ROUND((((SUM(BH98:BH105)+SUM(BH122:BH287))+SUM(BH289:BH293))),2)</f>
        <v>0</v>
      </c>
      <c r="I34" s="255"/>
      <c r="J34" s="255"/>
      <c r="K34" s="39"/>
      <c r="L34" s="39"/>
      <c r="M34" s="261">
        <v>0</v>
      </c>
      <c r="N34" s="255"/>
      <c r="O34" s="255"/>
      <c r="P34" s="255"/>
      <c r="Q34" s="39"/>
      <c r="R34" s="40"/>
    </row>
    <row r="35" spans="2:18" s="1" customFormat="1" ht="14.25" customHeight="1" hidden="1">
      <c r="B35" s="38"/>
      <c r="C35" s="39"/>
      <c r="D35" s="39"/>
      <c r="E35" s="45" t="s">
        <v>53</v>
      </c>
      <c r="F35" s="46">
        <v>0</v>
      </c>
      <c r="G35" s="120" t="s">
        <v>49</v>
      </c>
      <c r="H35" s="261">
        <f>ROUND((((SUM(BI98:BI105)+SUM(BI122:BI287))+SUM(BI289:BI293))),2)</f>
        <v>0</v>
      </c>
      <c r="I35" s="255"/>
      <c r="J35" s="255"/>
      <c r="K35" s="39"/>
      <c r="L35" s="39"/>
      <c r="M35" s="261">
        <v>0</v>
      </c>
      <c r="N35" s="255"/>
      <c r="O35" s="255"/>
      <c r="P35" s="255"/>
      <c r="Q35" s="39"/>
      <c r="R35" s="40"/>
    </row>
    <row r="36" spans="2:18" s="1" customFormat="1" ht="6.7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4.75" customHeight="1">
      <c r="B37" s="38"/>
      <c r="C37" s="116"/>
      <c r="D37" s="121" t="s">
        <v>54</v>
      </c>
      <c r="E37" s="82"/>
      <c r="F37" s="82"/>
      <c r="G37" s="122" t="s">
        <v>55</v>
      </c>
      <c r="H37" s="123" t="s">
        <v>56</v>
      </c>
      <c r="I37" s="82"/>
      <c r="J37" s="82"/>
      <c r="K37" s="82"/>
      <c r="L37" s="262">
        <f>SUM(M29:M35)</f>
        <v>0</v>
      </c>
      <c r="M37" s="262"/>
      <c r="N37" s="262"/>
      <c r="O37" s="262"/>
      <c r="P37" s="263"/>
      <c r="Q37" s="116"/>
      <c r="R37" s="40"/>
    </row>
    <row r="38" spans="2:18" s="1" customFormat="1" ht="14.2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57</v>
      </c>
      <c r="E50" s="54"/>
      <c r="F50" s="54"/>
      <c r="G50" s="54"/>
      <c r="H50" s="55"/>
      <c r="I50" s="39"/>
      <c r="J50" s="53" t="s">
        <v>58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59</v>
      </c>
      <c r="E59" s="59"/>
      <c r="F59" s="59"/>
      <c r="G59" s="60" t="s">
        <v>60</v>
      </c>
      <c r="H59" s="61"/>
      <c r="I59" s="39"/>
      <c r="J59" s="58" t="s">
        <v>59</v>
      </c>
      <c r="K59" s="59"/>
      <c r="L59" s="59"/>
      <c r="M59" s="59"/>
      <c r="N59" s="60" t="s">
        <v>60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61</v>
      </c>
      <c r="E61" s="54"/>
      <c r="F61" s="54"/>
      <c r="G61" s="54"/>
      <c r="H61" s="55"/>
      <c r="I61" s="39"/>
      <c r="J61" s="53" t="s">
        <v>62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59</v>
      </c>
      <c r="E70" s="59"/>
      <c r="F70" s="59"/>
      <c r="G70" s="60" t="s">
        <v>60</v>
      </c>
      <c r="H70" s="61"/>
      <c r="I70" s="39"/>
      <c r="J70" s="58" t="s">
        <v>59</v>
      </c>
      <c r="K70" s="59"/>
      <c r="L70" s="59"/>
      <c r="M70" s="59"/>
      <c r="N70" s="60" t="s">
        <v>60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75" customHeight="1">
      <c r="B76" s="38"/>
      <c r="C76" s="210" t="s">
        <v>105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40"/>
      <c r="T76" s="127"/>
      <c r="U76" s="127"/>
    </row>
    <row r="77" spans="2:21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27"/>
      <c r="U77" s="127"/>
    </row>
    <row r="78" spans="2:21" s="1" customFormat="1" ht="36.75" customHeight="1">
      <c r="B78" s="38"/>
      <c r="C78" s="72" t="s">
        <v>19</v>
      </c>
      <c r="D78" s="39"/>
      <c r="E78" s="39"/>
      <c r="F78" s="230" t="str">
        <f>F6</f>
        <v>Oprava fasády ,, BLOK C - dvorní trakt ,,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  <c r="T78" s="127"/>
      <c r="U78" s="127"/>
    </row>
    <row r="79" spans="2:21" s="1" customFormat="1" ht="6.7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T79" s="127"/>
      <c r="U79" s="127"/>
    </row>
    <row r="80" spans="2:21" s="1" customFormat="1" ht="18" customHeight="1">
      <c r="B80" s="38"/>
      <c r="C80" s="33" t="s">
        <v>26</v>
      </c>
      <c r="D80" s="39"/>
      <c r="E80" s="39"/>
      <c r="F80" s="31" t="str">
        <f>F8</f>
        <v>Ústí nad Labem</v>
      </c>
      <c r="G80" s="39"/>
      <c r="H80" s="39"/>
      <c r="I80" s="39"/>
      <c r="J80" s="39"/>
      <c r="K80" s="33" t="s">
        <v>28</v>
      </c>
      <c r="L80" s="39"/>
      <c r="M80" s="257" t="str">
        <f>IF(O8="","",O8)</f>
        <v>29. 5. 2018</v>
      </c>
      <c r="N80" s="257"/>
      <c r="O80" s="257"/>
      <c r="P80" s="257"/>
      <c r="Q80" s="39"/>
      <c r="R80" s="40"/>
      <c r="T80" s="127"/>
      <c r="U80" s="127"/>
    </row>
    <row r="81" spans="2:21" s="1" customFormat="1" ht="6.7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27"/>
      <c r="U81" s="127"/>
    </row>
    <row r="82" spans="2:21" s="1" customFormat="1" ht="15">
      <c r="B82" s="38"/>
      <c r="C82" s="33" t="s">
        <v>32</v>
      </c>
      <c r="D82" s="39"/>
      <c r="E82" s="39"/>
      <c r="F82" s="31" t="str">
        <f>E11</f>
        <v>DPS Bukov</v>
      </c>
      <c r="G82" s="39"/>
      <c r="H82" s="39"/>
      <c r="I82" s="39"/>
      <c r="J82" s="39"/>
      <c r="K82" s="33" t="s">
        <v>38</v>
      </c>
      <c r="L82" s="39"/>
      <c r="M82" s="214" t="str">
        <f>E17</f>
        <v> </v>
      </c>
      <c r="N82" s="214"/>
      <c r="O82" s="214"/>
      <c r="P82" s="214"/>
      <c r="Q82" s="214"/>
      <c r="R82" s="40"/>
      <c r="T82" s="127"/>
      <c r="U82" s="127"/>
    </row>
    <row r="83" spans="2:21" s="1" customFormat="1" ht="14.25" customHeight="1">
      <c r="B83" s="38"/>
      <c r="C83" s="33" t="s">
        <v>36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41</v>
      </c>
      <c r="L83" s="39"/>
      <c r="M83" s="214" t="str">
        <f>E20</f>
        <v>D.Prombergerová</v>
      </c>
      <c r="N83" s="214"/>
      <c r="O83" s="214"/>
      <c r="P83" s="214"/>
      <c r="Q83" s="214"/>
      <c r="R83" s="40"/>
      <c r="T83" s="127"/>
      <c r="U83" s="127"/>
    </row>
    <row r="84" spans="2:21" s="1" customFormat="1" ht="9.7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T84" s="127"/>
      <c r="U84" s="127"/>
    </row>
    <row r="85" spans="2:21" s="1" customFormat="1" ht="29.25" customHeight="1">
      <c r="B85" s="38"/>
      <c r="C85" s="264" t="s">
        <v>106</v>
      </c>
      <c r="D85" s="265"/>
      <c r="E85" s="265"/>
      <c r="F85" s="265"/>
      <c r="G85" s="265"/>
      <c r="H85" s="116"/>
      <c r="I85" s="116"/>
      <c r="J85" s="116"/>
      <c r="K85" s="116"/>
      <c r="L85" s="116"/>
      <c r="M85" s="116"/>
      <c r="N85" s="264" t="s">
        <v>107</v>
      </c>
      <c r="O85" s="265"/>
      <c r="P85" s="265"/>
      <c r="Q85" s="265"/>
      <c r="R85" s="40"/>
      <c r="T85" s="127"/>
      <c r="U85" s="127"/>
    </row>
    <row r="86" spans="2:21" s="1" customFormat="1" ht="9.7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27"/>
      <c r="U86" s="127"/>
    </row>
    <row r="87" spans="2:47" s="1" customFormat="1" ht="29.25" customHeight="1">
      <c r="B87" s="38"/>
      <c r="C87" s="128" t="s">
        <v>108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51">
        <f>N122</f>
        <v>0</v>
      </c>
      <c r="O87" s="266"/>
      <c r="P87" s="266"/>
      <c r="Q87" s="266"/>
      <c r="R87" s="40"/>
      <c r="T87" s="127"/>
      <c r="U87" s="127"/>
      <c r="AU87" s="22" t="s">
        <v>109</v>
      </c>
    </row>
    <row r="88" spans="2:21" s="6" customFormat="1" ht="24.75" customHeight="1">
      <c r="B88" s="129"/>
      <c r="C88" s="130"/>
      <c r="D88" s="131" t="s">
        <v>110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67">
        <f>N123</f>
        <v>0</v>
      </c>
      <c r="O88" s="268"/>
      <c r="P88" s="268"/>
      <c r="Q88" s="268"/>
      <c r="R88" s="132"/>
      <c r="T88" s="133"/>
      <c r="U88" s="133"/>
    </row>
    <row r="89" spans="2:21" s="7" customFormat="1" ht="19.5" customHeight="1">
      <c r="B89" s="134"/>
      <c r="C89" s="135"/>
      <c r="D89" s="104" t="s">
        <v>111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47">
        <f>N124</f>
        <v>0</v>
      </c>
      <c r="O89" s="269"/>
      <c r="P89" s="269"/>
      <c r="Q89" s="269"/>
      <c r="R89" s="136"/>
      <c r="T89" s="137"/>
      <c r="U89" s="137"/>
    </row>
    <row r="90" spans="2:21" s="7" customFormat="1" ht="19.5" customHeight="1">
      <c r="B90" s="134"/>
      <c r="C90" s="135"/>
      <c r="D90" s="104" t="s">
        <v>112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7">
        <f>N235</f>
        <v>0</v>
      </c>
      <c r="O90" s="269"/>
      <c r="P90" s="269"/>
      <c r="Q90" s="269"/>
      <c r="R90" s="136"/>
      <c r="T90" s="137"/>
      <c r="U90" s="137"/>
    </row>
    <row r="91" spans="2:21" s="7" customFormat="1" ht="19.5" customHeight="1">
      <c r="B91" s="134"/>
      <c r="C91" s="135"/>
      <c r="D91" s="104" t="s">
        <v>113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7">
        <f>N258</f>
        <v>0</v>
      </c>
      <c r="O91" s="269"/>
      <c r="P91" s="269"/>
      <c r="Q91" s="269"/>
      <c r="R91" s="136"/>
      <c r="T91" s="137"/>
      <c r="U91" s="137"/>
    </row>
    <row r="92" spans="2:21" s="7" customFormat="1" ht="19.5" customHeight="1">
      <c r="B92" s="134"/>
      <c r="C92" s="135"/>
      <c r="D92" s="104" t="s">
        <v>114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7">
        <f>N265</f>
        <v>0</v>
      </c>
      <c r="O92" s="269"/>
      <c r="P92" s="269"/>
      <c r="Q92" s="269"/>
      <c r="R92" s="136"/>
      <c r="T92" s="137"/>
      <c r="U92" s="137"/>
    </row>
    <row r="93" spans="2:21" s="6" customFormat="1" ht="24.75" customHeight="1">
      <c r="B93" s="129"/>
      <c r="C93" s="130"/>
      <c r="D93" s="131" t="s">
        <v>115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67">
        <f>N267</f>
        <v>0</v>
      </c>
      <c r="O93" s="268"/>
      <c r="P93" s="268"/>
      <c r="Q93" s="268"/>
      <c r="R93" s="132"/>
      <c r="T93" s="133"/>
      <c r="U93" s="133"/>
    </row>
    <row r="94" spans="2:21" s="7" customFormat="1" ht="19.5" customHeight="1">
      <c r="B94" s="134"/>
      <c r="C94" s="135"/>
      <c r="D94" s="104" t="s">
        <v>116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7">
        <f>N268</f>
        <v>0</v>
      </c>
      <c r="O94" s="269"/>
      <c r="P94" s="269"/>
      <c r="Q94" s="269"/>
      <c r="R94" s="136"/>
      <c r="T94" s="137"/>
      <c r="U94" s="137"/>
    </row>
    <row r="95" spans="2:21" s="7" customFormat="1" ht="19.5" customHeight="1">
      <c r="B95" s="134"/>
      <c r="C95" s="135"/>
      <c r="D95" s="104" t="s">
        <v>117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7">
        <f>N275</f>
        <v>0</v>
      </c>
      <c r="O95" s="269"/>
      <c r="P95" s="269"/>
      <c r="Q95" s="269"/>
      <c r="R95" s="136"/>
      <c r="T95" s="137"/>
      <c r="U95" s="137"/>
    </row>
    <row r="96" spans="2:21" s="6" customFormat="1" ht="21.75" customHeight="1">
      <c r="B96" s="129"/>
      <c r="C96" s="130"/>
      <c r="D96" s="131" t="s">
        <v>118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70">
        <f>N288</f>
        <v>0</v>
      </c>
      <c r="O96" s="268"/>
      <c r="P96" s="268"/>
      <c r="Q96" s="268"/>
      <c r="R96" s="132"/>
      <c r="T96" s="133"/>
      <c r="U96" s="133"/>
    </row>
    <row r="97" spans="2:21" s="1" customFormat="1" ht="21.7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  <c r="T97" s="127"/>
      <c r="U97" s="127"/>
    </row>
    <row r="98" spans="2:21" s="1" customFormat="1" ht="29.25" customHeight="1">
      <c r="B98" s="38"/>
      <c r="C98" s="128" t="s">
        <v>119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266">
        <f>ROUND(N99+N100+N101+N102+N103+N104,2)</f>
        <v>0</v>
      </c>
      <c r="O98" s="271"/>
      <c r="P98" s="271"/>
      <c r="Q98" s="271"/>
      <c r="R98" s="40"/>
      <c r="T98" s="138"/>
      <c r="U98" s="139" t="s">
        <v>47</v>
      </c>
    </row>
    <row r="99" spans="2:65" s="1" customFormat="1" ht="18" customHeight="1">
      <c r="B99" s="38"/>
      <c r="C99" s="39"/>
      <c r="D99" s="248" t="s">
        <v>120</v>
      </c>
      <c r="E99" s="249"/>
      <c r="F99" s="249"/>
      <c r="G99" s="249"/>
      <c r="H99" s="249"/>
      <c r="I99" s="39"/>
      <c r="J99" s="39"/>
      <c r="K99" s="39"/>
      <c r="L99" s="39"/>
      <c r="M99" s="39"/>
      <c r="N99" s="246">
        <f>ROUND(N87*T99,2)</f>
        <v>0</v>
      </c>
      <c r="O99" s="247"/>
      <c r="P99" s="247"/>
      <c r="Q99" s="247"/>
      <c r="R99" s="40"/>
      <c r="S99" s="140"/>
      <c r="T99" s="141"/>
      <c r="U99" s="142" t="s">
        <v>50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3" t="s">
        <v>121</v>
      </c>
      <c r="AZ99" s="140"/>
      <c r="BA99" s="140"/>
      <c r="BB99" s="140"/>
      <c r="BC99" s="140"/>
      <c r="BD99" s="140"/>
      <c r="BE99" s="144">
        <f aca="true" t="shared" si="0" ref="BE99:BE104">IF(U99="základní",N99,0)</f>
        <v>0</v>
      </c>
      <c r="BF99" s="144">
        <f aca="true" t="shared" si="1" ref="BF99:BF104">IF(U99="snížená",N99,0)</f>
        <v>0</v>
      </c>
      <c r="BG99" s="144">
        <f aca="true" t="shared" si="2" ref="BG99:BG104">IF(U99="zákl. přenesená",N99,0)</f>
        <v>0</v>
      </c>
      <c r="BH99" s="144">
        <f aca="true" t="shared" si="3" ref="BH99:BH104">IF(U99="sníž. přenesená",N99,0)</f>
        <v>0</v>
      </c>
      <c r="BI99" s="144">
        <f aca="true" t="shared" si="4" ref="BI99:BI104">IF(U99="nulová",N99,0)</f>
        <v>0</v>
      </c>
      <c r="BJ99" s="143" t="s">
        <v>122</v>
      </c>
      <c r="BK99" s="140"/>
      <c r="BL99" s="140"/>
      <c r="BM99" s="140"/>
    </row>
    <row r="100" spans="2:65" s="1" customFormat="1" ht="18" customHeight="1">
      <c r="B100" s="38"/>
      <c r="C100" s="39"/>
      <c r="D100" s="248" t="s">
        <v>123</v>
      </c>
      <c r="E100" s="249"/>
      <c r="F100" s="249"/>
      <c r="G100" s="249"/>
      <c r="H100" s="249"/>
      <c r="I100" s="39"/>
      <c r="J100" s="39"/>
      <c r="K100" s="39"/>
      <c r="L100" s="39"/>
      <c r="M100" s="39"/>
      <c r="N100" s="246">
        <f>ROUND(N87*T100,2)</f>
        <v>0</v>
      </c>
      <c r="O100" s="247"/>
      <c r="P100" s="247"/>
      <c r="Q100" s="247"/>
      <c r="R100" s="40"/>
      <c r="S100" s="140"/>
      <c r="T100" s="141"/>
      <c r="U100" s="142" t="s">
        <v>50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3" t="s">
        <v>121</v>
      </c>
      <c r="AZ100" s="140"/>
      <c r="BA100" s="140"/>
      <c r="BB100" s="140"/>
      <c r="BC100" s="140"/>
      <c r="BD100" s="140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122</v>
      </c>
      <c r="BK100" s="140"/>
      <c r="BL100" s="140"/>
      <c r="BM100" s="140"/>
    </row>
    <row r="101" spans="2:65" s="1" customFormat="1" ht="18" customHeight="1">
      <c r="B101" s="38"/>
      <c r="C101" s="39"/>
      <c r="D101" s="248" t="s">
        <v>124</v>
      </c>
      <c r="E101" s="249"/>
      <c r="F101" s="249"/>
      <c r="G101" s="249"/>
      <c r="H101" s="249"/>
      <c r="I101" s="39"/>
      <c r="J101" s="39"/>
      <c r="K101" s="39"/>
      <c r="L101" s="39"/>
      <c r="M101" s="39"/>
      <c r="N101" s="246">
        <f>ROUND(N87*T101,2)</f>
        <v>0</v>
      </c>
      <c r="O101" s="247"/>
      <c r="P101" s="247"/>
      <c r="Q101" s="247"/>
      <c r="R101" s="40"/>
      <c r="S101" s="140"/>
      <c r="T101" s="141"/>
      <c r="U101" s="142" t="s">
        <v>50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3" t="s">
        <v>121</v>
      </c>
      <c r="AZ101" s="140"/>
      <c r="BA101" s="140"/>
      <c r="BB101" s="140"/>
      <c r="BC101" s="140"/>
      <c r="BD101" s="140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122</v>
      </c>
      <c r="BK101" s="140"/>
      <c r="BL101" s="140"/>
      <c r="BM101" s="140"/>
    </row>
    <row r="102" spans="2:65" s="1" customFormat="1" ht="18" customHeight="1">
      <c r="B102" s="38"/>
      <c r="C102" s="39"/>
      <c r="D102" s="248" t="s">
        <v>125</v>
      </c>
      <c r="E102" s="249"/>
      <c r="F102" s="249"/>
      <c r="G102" s="249"/>
      <c r="H102" s="249"/>
      <c r="I102" s="39"/>
      <c r="J102" s="39"/>
      <c r="K102" s="39"/>
      <c r="L102" s="39"/>
      <c r="M102" s="39"/>
      <c r="N102" s="246">
        <f>ROUND(N87*T102,2)</f>
        <v>0</v>
      </c>
      <c r="O102" s="247"/>
      <c r="P102" s="247"/>
      <c r="Q102" s="247"/>
      <c r="R102" s="40"/>
      <c r="S102" s="140"/>
      <c r="T102" s="141"/>
      <c r="U102" s="142" t="s">
        <v>50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3" t="s">
        <v>121</v>
      </c>
      <c r="AZ102" s="140"/>
      <c r="BA102" s="140"/>
      <c r="BB102" s="140"/>
      <c r="BC102" s="140"/>
      <c r="BD102" s="140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122</v>
      </c>
      <c r="BK102" s="140"/>
      <c r="BL102" s="140"/>
      <c r="BM102" s="140"/>
    </row>
    <row r="103" spans="2:65" s="1" customFormat="1" ht="18" customHeight="1">
      <c r="B103" s="38"/>
      <c r="C103" s="39"/>
      <c r="D103" s="248" t="s">
        <v>126</v>
      </c>
      <c r="E103" s="249"/>
      <c r="F103" s="249"/>
      <c r="G103" s="249"/>
      <c r="H103" s="249"/>
      <c r="I103" s="39"/>
      <c r="J103" s="39"/>
      <c r="K103" s="39"/>
      <c r="L103" s="39"/>
      <c r="M103" s="39"/>
      <c r="N103" s="246">
        <f>ROUND(N87*T103,2)</f>
        <v>0</v>
      </c>
      <c r="O103" s="247"/>
      <c r="P103" s="247"/>
      <c r="Q103" s="247"/>
      <c r="R103" s="40"/>
      <c r="S103" s="140"/>
      <c r="T103" s="141"/>
      <c r="U103" s="142" t="s">
        <v>50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3" t="s">
        <v>121</v>
      </c>
      <c r="AZ103" s="140"/>
      <c r="BA103" s="140"/>
      <c r="BB103" s="140"/>
      <c r="BC103" s="140"/>
      <c r="BD103" s="140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122</v>
      </c>
      <c r="BK103" s="140"/>
      <c r="BL103" s="140"/>
      <c r="BM103" s="140"/>
    </row>
    <row r="104" spans="2:65" s="1" customFormat="1" ht="18" customHeight="1">
      <c r="B104" s="38"/>
      <c r="C104" s="39"/>
      <c r="D104" s="104" t="s">
        <v>127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246">
        <f>ROUND(N87*T104,2)</f>
        <v>0</v>
      </c>
      <c r="O104" s="247"/>
      <c r="P104" s="247"/>
      <c r="Q104" s="247"/>
      <c r="R104" s="40"/>
      <c r="S104" s="140"/>
      <c r="T104" s="145"/>
      <c r="U104" s="146" t="s">
        <v>50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3" t="s">
        <v>128</v>
      </c>
      <c r="AZ104" s="140"/>
      <c r="BA104" s="140"/>
      <c r="BB104" s="140"/>
      <c r="BC104" s="140"/>
      <c r="BD104" s="140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122</v>
      </c>
      <c r="BK104" s="140"/>
      <c r="BL104" s="140"/>
      <c r="BM104" s="140"/>
    </row>
    <row r="105" spans="2:21" s="1" customFormat="1" ht="13.5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  <c r="T105" s="127"/>
      <c r="U105" s="127"/>
    </row>
    <row r="106" spans="2:21" s="1" customFormat="1" ht="29.25" customHeight="1">
      <c r="B106" s="38"/>
      <c r="C106" s="115" t="s">
        <v>97</v>
      </c>
      <c r="D106" s="116"/>
      <c r="E106" s="116"/>
      <c r="F106" s="116"/>
      <c r="G106" s="116"/>
      <c r="H106" s="116"/>
      <c r="I106" s="116"/>
      <c r="J106" s="116"/>
      <c r="K106" s="116"/>
      <c r="L106" s="252">
        <f>ROUND(SUM(N87+N98),2)</f>
        <v>0</v>
      </c>
      <c r="M106" s="252"/>
      <c r="N106" s="252"/>
      <c r="O106" s="252"/>
      <c r="P106" s="252"/>
      <c r="Q106" s="252"/>
      <c r="R106" s="40"/>
      <c r="T106" s="127"/>
      <c r="U106" s="127"/>
    </row>
    <row r="107" spans="2:21" s="1" customFormat="1" ht="6.7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T107" s="127"/>
      <c r="U107" s="127"/>
    </row>
    <row r="111" spans="2:18" s="1" customFormat="1" ht="6.75" customHeight="1"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/>
    </row>
    <row r="112" spans="2:18" s="1" customFormat="1" ht="36.75" customHeight="1">
      <c r="B112" s="38"/>
      <c r="C112" s="210" t="s">
        <v>129</v>
      </c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40"/>
    </row>
    <row r="113" spans="2:18" s="1" customFormat="1" ht="6.7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36.75" customHeight="1">
      <c r="B114" s="38"/>
      <c r="C114" s="72" t="s">
        <v>19</v>
      </c>
      <c r="D114" s="39"/>
      <c r="E114" s="39"/>
      <c r="F114" s="230" t="str">
        <f>F6</f>
        <v>Oprava fasády ,, BLOK C - dvorní trakt ,,</v>
      </c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39"/>
      <c r="R114" s="40"/>
    </row>
    <row r="115" spans="2:18" s="1" customFormat="1" ht="6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8" customHeight="1">
      <c r="B116" s="38"/>
      <c r="C116" s="33" t="s">
        <v>26</v>
      </c>
      <c r="D116" s="39"/>
      <c r="E116" s="39"/>
      <c r="F116" s="31" t="str">
        <f>F8</f>
        <v>Ústí nad Labem</v>
      </c>
      <c r="G116" s="39"/>
      <c r="H116" s="39"/>
      <c r="I116" s="39"/>
      <c r="J116" s="39"/>
      <c r="K116" s="33" t="s">
        <v>28</v>
      </c>
      <c r="L116" s="39"/>
      <c r="M116" s="257" t="str">
        <f>IF(O8="","",O8)</f>
        <v>29. 5. 2018</v>
      </c>
      <c r="N116" s="257"/>
      <c r="O116" s="257"/>
      <c r="P116" s="257"/>
      <c r="Q116" s="39"/>
      <c r="R116" s="40"/>
    </row>
    <row r="117" spans="2:18" s="1" customFormat="1" ht="6.7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5">
      <c r="B118" s="38"/>
      <c r="C118" s="33" t="s">
        <v>32</v>
      </c>
      <c r="D118" s="39"/>
      <c r="E118" s="39"/>
      <c r="F118" s="31" t="str">
        <f>E11</f>
        <v>DPS Bukov</v>
      </c>
      <c r="G118" s="39"/>
      <c r="H118" s="39"/>
      <c r="I118" s="39"/>
      <c r="J118" s="39"/>
      <c r="K118" s="33" t="s">
        <v>38</v>
      </c>
      <c r="L118" s="39"/>
      <c r="M118" s="214" t="str">
        <f>E17</f>
        <v> </v>
      </c>
      <c r="N118" s="214"/>
      <c r="O118" s="214"/>
      <c r="P118" s="214"/>
      <c r="Q118" s="214"/>
      <c r="R118" s="40"/>
    </row>
    <row r="119" spans="2:18" s="1" customFormat="1" ht="14.25" customHeight="1">
      <c r="B119" s="38"/>
      <c r="C119" s="33" t="s">
        <v>36</v>
      </c>
      <c r="D119" s="39"/>
      <c r="E119" s="39"/>
      <c r="F119" s="31" t="str">
        <f>IF(E14="","",E14)</f>
        <v>Vyplň údaj</v>
      </c>
      <c r="G119" s="39"/>
      <c r="H119" s="39"/>
      <c r="I119" s="39"/>
      <c r="J119" s="39"/>
      <c r="K119" s="33" t="s">
        <v>41</v>
      </c>
      <c r="L119" s="39"/>
      <c r="M119" s="214" t="str">
        <f>E20</f>
        <v>D.Prombergerová</v>
      </c>
      <c r="N119" s="214"/>
      <c r="O119" s="214"/>
      <c r="P119" s="214"/>
      <c r="Q119" s="214"/>
      <c r="R119" s="40"/>
    </row>
    <row r="120" spans="2:18" s="1" customFormat="1" ht="9.7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27" s="8" customFormat="1" ht="29.25" customHeight="1">
      <c r="B121" s="147"/>
      <c r="C121" s="148" t="s">
        <v>130</v>
      </c>
      <c r="D121" s="149" t="s">
        <v>131</v>
      </c>
      <c r="E121" s="149" t="s">
        <v>65</v>
      </c>
      <c r="F121" s="272" t="s">
        <v>132</v>
      </c>
      <c r="G121" s="272"/>
      <c r="H121" s="272"/>
      <c r="I121" s="272"/>
      <c r="J121" s="149" t="s">
        <v>133</v>
      </c>
      <c r="K121" s="149" t="s">
        <v>134</v>
      </c>
      <c r="L121" s="272" t="s">
        <v>135</v>
      </c>
      <c r="M121" s="272"/>
      <c r="N121" s="272" t="s">
        <v>107</v>
      </c>
      <c r="O121" s="272"/>
      <c r="P121" s="272"/>
      <c r="Q121" s="273"/>
      <c r="R121" s="150"/>
      <c r="T121" s="83" t="s">
        <v>136</v>
      </c>
      <c r="U121" s="84" t="s">
        <v>47</v>
      </c>
      <c r="V121" s="84" t="s">
        <v>137</v>
      </c>
      <c r="W121" s="84" t="s">
        <v>138</v>
      </c>
      <c r="X121" s="84" t="s">
        <v>139</v>
      </c>
      <c r="Y121" s="84" t="s">
        <v>140</v>
      </c>
      <c r="Z121" s="84" t="s">
        <v>141</v>
      </c>
      <c r="AA121" s="85" t="s">
        <v>142</v>
      </c>
    </row>
    <row r="122" spans="2:63" s="1" customFormat="1" ht="29.25" customHeight="1">
      <c r="B122" s="38"/>
      <c r="C122" s="87" t="s">
        <v>104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91">
        <f>BK122</f>
        <v>0</v>
      </c>
      <c r="O122" s="292"/>
      <c r="P122" s="292"/>
      <c r="Q122" s="292"/>
      <c r="R122" s="40"/>
      <c r="T122" s="86"/>
      <c r="U122" s="54"/>
      <c r="V122" s="54"/>
      <c r="W122" s="151">
        <f>W123+W267+W288</f>
        <v>0</v>
      </c>
      <c r="X122" s="54"/>
      <c r="Y122" s="151">
        <f>Y123+Y267+Y288</f>
        <v>9.6508042773</v>
      </c>
      <c r="Z122" s="54"/>
      <c r="AA122" s="152">
        <f>AA123+AA267+AA288</f>
        <v>0.608137</v>
      </c>
      <c r="AT122" s="22" t="s">
        <v>82</v>
      </c>
      <c r="AU122" s="22" t="s">
        <v>109</v>
      </c>
      <c r="BK122" s="153">
        <f>BK123+BK267+BK288</f>
        <v>0</v>
      </c>
    </row>
    <row r="123" spans="2:63" s="9" customFormat="1" ht="36.75" customHeight="1">
      <c r="B123" s="154"/>
      <c r="C123" s="155"/>
      <c r="D123" s="156" t="s">
        <v>110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270">
        <f>BK123</f>
        <v>0</v>
      </c>
      <c r="O123" s="267"/>
      <c r="P123" s="267"/>
      <c r="Q123" s="267"/>
      <c r="R123" s="157"/>
      <c r="T123" s="158"/>
      <c r="U123" s="155"/>
      <c r="V123" s="155"/>
      <c r="W123" s="159">
        <f>W124+W235+W258+W265</f>
        <v>0</v>
      </c>
      <c r="X123" s="155"/>
      <c r="Y123" s="159">
        <f>Y124+Y235+Y258+Y265</f>
        <v>8.8579251773</v>
      </c>
      <c r="Z123" s="155"/>
      <c r="AA123" s="160">
        <f>AA124+AA235+AA258+AA265</f>
        <v>0.4667</v>
      </c>
      <c r="AR123" s="161" t="s">
        <v>25</v>
      </c>
      <c r="AT123" s="162" t="s">
        <v>82</v>
      </c>
      <c r="AU123" s="162" t="s">
        <v>83</v>
      </c>
      <c r="AY123" s="161" t="s">
        <v>143</v>
      </c>
      <c r="BK123" s="163">
        <f>BK124+BK235+BK258+BK265</f>
        <v>0</v>
      </c>
    </row>
    <row r="124" spans="2:63" s="9" customFormat="1" ht="19.5" customHeight="1">
      <c r="B124" s="154"/>
      <c r="C124" s="155"/>
      <c r="D124" s="164" t="s">
        <v>111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293">
        <f>BK124</f>
        <v>0</v>
      </c>
      <c r="O124" s="294"/>
      <c r="P124" s="294"/>
      <c r="Q124" s="294"/>
      <c r="R124" s="157"/>
      <c r="T124" s="158"/>
      <c r="U124" s="155"/>
      <c r="V124" s="155"/>
      <c r="W124" s="159">
        <f>SUM(W125:W234)</f>
        <v>0</v>
      </c>
      <c r="X124" s="155"/>
      <c r="Y124" s="159">
        <f>SUM(Y125:Y234)</f>
        <v>8.8529175773</v>
      </c>
      <c r="Z124" s="155"/>
      <c r="AA124" s="160">
        <f>SUM(AA125:AA234)</f>
        <v>0</v>
      </c>
      <c r="AR124" s="161" t="s">
        <v>25</v>
      </c>
      <c r="AT124" s="162" t="s">
        <v>82</v>
      </c>
      <c r="AU124" s="162" t="s">
        <v>25</v>
      </c>
      <c r="AY124" s="161" t="s">
        <v>143</v>
      </c>
      <c r="BK124" s="163">
        <f>SUM(BK125:BK234)</f>
        <v>0</v>
      </c>
    </row>
    <row r="125" spans="2:65" s="1" customFormat="1" ht="25.5" customHeight="1">
      <c r="B125" s="38"/>
      <c r="C125" s="165" t="s">
        <v>25</v>
      </c>
      <c r="D125" s="165" t="s">
        <v>144</v>
      </c>
      <c r="E125" s="166" t="s">
        <v>145</v>
      </c>
      <c r="F125" s="274" t="s">
        <v>146</v>
      </c>
      <c r="G125" s="274"/>
      <c r="H125" s="274"/>
      <c r="I125" s="274"/>
      <c r="J125" s="167" t="s">
        <v>147</v>
      </c>
      <c r="K125" s="168">
        <v>63.89</v>
      </c>
      <c r="L125" s="275">
        <v>0</v>
      </c>
      <c r="M125" s="276"/>
      <c r="N125" s="277">
        <f>ROUND(L125*K125,2)</f>
        <v>0</v>
      </c>
      <c r="O125" s="277"/>
      <c r="P125" s="277"/>
      <c r="Q125" s="277"/>
      <c r="R125" s="40"/>
      <c r="T125" s="169" t="s">
        <v>23</v>
      </c>
      <c r="U125" s="47" t="s">
        <v>50</v>
      </c>
      <c r="V125" s="39"/>
      <c r="W125" s="170">
        <f>V125*K125</f>
        <v>0</v>
      </c>
      <c r="X125" s="170">
        <v>0.000263</v>
      </c>
      <c r="Y125" s="170">
        <f>X125*K125</f>
        <v>0.01680307</v>
      </c>
      <c r="Z125" s="170">
        <v>0</v>
      </c>
      <c r="AA125" s="171">
        <f>Z125*K125</f>
        <v>0</v>
      </c>
      <c r="AR125" s="22" t="s">
        <v>148</v>
      </c>
      <c r="AT125" s="22" t="s">
        <v>144</v>
      </c>
      <c r="AU125" s="22" t="s">
        <v>122</v>
      </c>
      <c r="AY125" s="22" t="s">
        <v>143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2" t="s">
        <v>122</v>
      </c>
      <c r="BK125" s="108">
        <f>ROUND(L125*K125,2)</f>
        <v>0</v>
      </c>
      <c r="BL125" s="22" t="s">
        <v>148</v>
      </c>
      <c r="BM125" s="22" t="s">
        <v>149</v>
      </c>
    </row>
    <row r="126" spans="2:51" s="10" customFormat="1" ht="16.5" customHeight="1">
      <c r="B126" s="172"/>
      <c r="C126" s="173"/>
      <c r="D126" s="173"/>
      <c r="E126" s="174" t="s">
        <v>23</v>
      </c>
      <c r="F126" s="278" t="s">
        <v>150</v>
      </c>
      <c r="G126" s="279"/>
      <c r="H126" s="279"/>
      <c r="I126" s="279"/>
      <c r="J126" s="173"/>
      <c r="K126" s="174" t="s">
        <v>23</v>
      </c>
      <c r="L126" s="173"/>
      <c r="M126" s="173"/>
      <c r="N126" s="173"/>
      <c r="O126" s="173"/>
      <c r="P126" s="173"/>
      <c r="Q126" s="173"/>
      <c r="R126" s="175"/>
      <c r="T126" s="176"/>
      <c r="U126" s="173"/>
      <c r="V126" s="173"/>
      <c r="W126" s="173"/>
      <c r="X126" s="173"/>
      <c r="Y126" s="173"/>
      <c r="Z126" s="173"/>
      <c r="AA126" s="177"/>
      <c r="AT126" s="178" t="s">
        <v>151</v>
      </c>
      <c r="AU126" s="178" t="s">
        <v>122</v>
      </c>
      <c r="AV126" s="10" t="s">
        <v>25</v>
      </c>
      <c r="AW126" s="10" t="s">
        <v>40</v>
      </c>
      <c r="AX126" s="10" t="s">
        <v>83</v>
      </c>
      <c r="AY126" s="178" t="s">
        <v>143</v>
      </c>
    </row>
    <row r="127" spans="2:51" s="10" customFormat="1" ht="16.5" customHeight="1">
      <c r="B127" s="172"/>
      <c r="C127" s="173"/>
      <c r="D127" s="173"/>
      <c r="E127" s="174" t="s">
        <v>23</v>
      </c>
      <c r="F127" s="280" t="s">
        <v>152</v>
      </c>
      <c r="G127" s="281"/>
      <c r="H127" s="281"/>
      <c r="I127" s="281"/>
      <c r="J127" s="173"/>
      <c r="K127" s="174" t="s">
        <v>23</v>
      </c>
      <c r="L127" s="173"/>
      <c r="M127" s="173"/>
      <c r="N127" s="173"/>
      <c r="O127" s="173"/>
      <c r="P127" s="173"/>
      <c r="Q127" s="173"/>
      <c r="R127" s="175"/>
      <c r="T127" s="176"/>
      <c r="U127" s="173"/>
      <c r="V127" s="173"/>
      <c r="W127" s="173"/>
      <c r="X127" s="173"/>
      <c r="Y127" s="173"/>
      <c r="Z127" s="173"/>
      <c r="AA127" s="177"/>
      <c r="AT127" s="178" t="s">
        <v>151</v>
      </c>
      <c r="AU127" s="178" t="s">
        <v>122</v>
      </c>
      <c r="AV127" s="10" t="s">
        <v>25</v>
      </c>
      <c r="AW127" s="10" t="s">
        <v>40</v>
      </c>
      <c r="AX127" s="10" t="s">
        <v>83</v>
      </c>
      <c r="AY127" s="178" t="s">
        <v>143</v>
      </c>
    </row>
    <row r="128" spans="2:51" s="11" customFormat="1" ht="16.5" customHeight="1">
      <c r="B128" s="179"/>
      <c r="C128" s="180"/>
      <c r="D128" s="180"/>
      <c r="E128" s="181" t="s">
        <v>23</v>
      </c>
      <c r="F128" s="282" t="s">
        <v>153</v>
      </c>
      <c r="G128" s="283"/>
      <c r="H128" s="283"/>
      <c r="I128" s="283"/>
      <c r="J128" s="180"/>
      <c r="K128" s="182">
        <v>19.37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151</v>
      </c>
      <c r="AU128" s="186" t="s">
        <v>122</v>
      </c>
      <c r="AV128" s="11" t="s">
        <v>122</v>
      </c>
      <c r="AW128" s="11" t="s">
        <v>40</v>
      </c>
      <c r="AX128" s="11" t="s">
        <v>83</v>
      </c>
      <c r="AY128" s="186" t="s">
        <v>143</v>
      </c>
    </row>
    <row r="129" spans="2:51" s="12" customFormat="1" ht="16.5" customHeight="1">
      <c r="B129" s="187"/>
      <c r="C129" s="188"/>
      <c r="D129" s="188"/>
      <c r="E129" s="189" t="s">
        <v>23</v>
      </c>
      <c r="F129" s="284" t="s">
        <v>154</v>
      </c>
      <c r="G129" s="285"/>
      <c r="H129" s="285"/>
      <c r="I129" s="285"/>
      <c r="J129" s="188"/>
      <c r="K129" s="190">
        <v>19.37</v>
      </c>
      <c r="L129" s="188"/>
      <c r="M129" s="188"/>
      <c r="N129" s="188"/>
      <c r="O129" s="188"/>
      <c r="P129" s="188"/>
      <c r="Q129" s="188"/>
      <c r="R129" s="191"/>
      <c r="T129" s="192"/>
      <c r="U129" s="188"/>
      <c r="V129" s="188"/>
      <c r="W129" s="188"/>
      <c r="X129" s="188"/>
      <c r="Y129" s="188"/>
      <c r="Z129" s="188"/>
      <c r="AA129" s="193"/>
      <c r="AT129" s="194" t="s">
        <v>151</v>
      </c>
      <c r="AU129" s="194" t="s">
        <v>122</v>
      </c>
      <c r="AV129" s="12" t="s">
        <v>155</v>
      </c>
      <c r="AW129" s="12" t="s">
        <v>40</v>
      </c>
      <c r="AX129" s="12" t="s">
        <v>83</v>
      </c>
      <c r="AY129" s="194" t="s">
        <v>143</v>
      </c>
    </row>
    <row r="130" spans="2:51" s="10" customFormat="1" ht="16.5" customHeight="1">
      <c r="B130" s="172"/>
      <c r="C130" s="173"/>
      <c r="D130" s="173"/>
      <c r="E130" s="174" t="s">
        <v>23</v>
      </c>
      <c r="F130" s="280" t="s">
        <v>156</v>
      </c>
      <c r="G130" s="281"/>
      <c r="H130" s="281"/>
      <c r="I130" s="281"/>
      <c r="J130" s="173"/>
      <c r="K130" s="174" t="s">
        <v>23</v>
      </c>
      <c r="L130" s="173"/>
      <c r="M130" s="173"/>
      <c r="N130" s="173"/>
      <c r="O130" s="173"/>
      <c r="P130" s="173"/>
      <c r="Q130" s="173"/>
      <c r="R130" s="175"/>
      <c r="T130" s="176"/>
      <c r="U130" s="173"/>
      <c r="V130" s="173"/>
      <c r="W130" s="173"/>
      <c r="X130" s="173"/>
      <c r="Y130" s="173"/>
      <c r="Z130" s="173"/>
      <c r="AA130" s="177"/>
      <c r="AT130" s="178" t="s">
        <v>151</v>
      </c>
      <c r="AU130" s="178" t="s">
        <v>122</v>
      </c>
      <c r="AV130" s="10" t="s">
        <v>25</v>
      </c>
      <c r="AW130" s="10" t="s">
        <v>40</v>
      </c>
      <c r="AX130" s="10" t="s">
        <v>83</v>
      </c>
      <c r="AY130" s="178" t="s">
        <v>143</v>
      </c>
    </row>
    <row r="131" spans="2:51" s="11" customFormat="1" ht="16.5" customHeight="1">
      <c r="B131" s="179"/>
      <c r="C131" s="180"/>
      <c r="D131" s="180"/>
      <c r="E131" s="181" t="s">
        <v>23</v>
      </c>
      <c r="F131" s="282" t="s">
        <v>157</v>
      </c>
      <c r="G131" s="283"/>
      <c r="H131" s="283"/>
      <c r="I131" s="283"/>
      <c r="J131" s="180"/>
      <c r="K131" s="182">
        <v>21.12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151</v>
      </c>
      <c r="AU131" s="186" t="s">
        <v>122</v>
      </c>
      <c r="AV131" s="11" t="s">
        <v>122</v>
      </c>
      <c r="AW131" s="11" t="s">
        <v>40</v>
      </c>
      <c r="AX131" s="11" t="s">
        <v>83</v>
      </c>
      <c r="AY131" s="186" t="s">
        <v>143</v>
      </c>
    </row>
    <row r="132" spans="2:51" s="11" customFormat="1" ht="16.5" customHeight="1">
      <c r="B132" s="179"/>
      <c r="C132" s="180"/>
      <c r="D132" s="180"/>
      <c r="E132" s="181" t="s">
        <v>23</v>
      </c>
      <c r="F132" s="282" t="s">
        <v>158</v>
      </c>
      <c r="G132" s="283"/>
      <c r="H132" s="283"/>
      <c r="I132" s="283"/>
      <c r="J132" s="180"/>
      <c r="K132" s="182">
        <v>23.4</v>
      </c>
      <c r="L132" s="180"/>
      <c r="M132" s="180"/>
      <c r="N132" s="180"/>
      <c r="O132" s="180"/>
      <c r="P132" s="180"/>
      <c r="Q132" s="180"/>
      <c r="R132" s="183"/>
      <c r="T132" s="184"/>
      <c r="U132" s="180"/>
      <c r="V132" s="180"/>
      <c r="W132" s="180"/>
      <c r="X132" s="180"/>
      <c r="Y132" s="180"/>
      <c r="Z132" s="180"/>
      <c r="AA132" s="185"/>
      <c r="AT132" s="186" t="s">
        <v>151</v>
      </c>
      <c r="AU132" s="186" t="s">
        <v>122</v>
      </c>
      <c r="AV132" s="11" t="s">
        <v>122</v>
      </c>
      <c r="AW132" s="11" t="s">
        <v>40</v>
      </c>
      <c r="AX132" s="11" t="s">
        <v>83</v>
      </c>
      <c r="AY132" s="186" t="s">
        <v>143</v>
      </c>
    </row>
    <row r="133" spans="2:51" s="12" customFormat="1" ht="16.5" customHeight="1">
      <c r="B133" s="187"/>
      <c r="C133" s="188"/>
      <c r="D133" s="188"/>
      <c r="E133" s="189" t="s">
        <v>23</v>
      </c>
      <c r="F133" s="284" t="s">
        <v>154</v>
      </c>
      <c r="G133" s="285"/>
      <c r="H133" s="285"/>
      <c r="I133" s="285"/>
      <c r="J133" s="188"/>
      <c r="K133" s="190">
        <v>44.52</v>
      </c>
      <c r="L133" s="188"/>
      <c r="M133" s="188"/>
      <c r="N133" s="188"/>
      <c r="O133" s="188"/>
      <c r="P133" s="188"/>
      <c r="Q133" s="188"/>
      <c r="R133" s="191"/>
      <c r="T133" s="192"/>
      <c r="U133" s="188"/>
      <c r="V133" s="188"/>
      <c r="W133" s="188"/>
      <c r="X133" s="188"/>
      <c r="Y133" s="188"/>
      <c r="Z133" s="188"/>
      <c r="AA133" s="193"/>
      <c r="AT133" s="194" t="s">
        <v>151</v>
      </c>
      <c r="AU133" s="194" t="s">
        <v>122</v>
      </c>
      <c r="AV133" s="12" t="s">
        <v>155</v>
      </c>
      <c r="AW133" s="12" t="s">
        <v>40</v>
      </c>
      <c r="AX133" s="12" t="s">
        <v>83</v>
      </c>
      <c r="AY133" s="194" t="s">
        <v>143</v>
      </c>
    </row>
    <row r="134" spans="2:51" s="13" customFormat="1" ht="16.5" customHeight="1">
      <c r="B134" s="195"/>
      <c r="C134" s="196"/>
      <c r="D134" s="196"/>
      <c r="E134" s="197" t="s">
        <v>23</v>
      </c>
      <c r="F134" s="286" t="s">
        <v>159</v>
      </c>
      <c r="G134" s="287"/>
      <c r="H134" s="287"/>
      <c r="I134" s="287"/>
      <c r="J134" s="196"/>
      <c r="K134" s="198">
        <v>63.89</v>
      </c>
      <c r="L134" s="196"/>
      <c r="M134" s="196"/>
      <c r="N134" s="196"/>
      <c r="O134" s="196"/>
      <c r="P134" s="196"/>
      <c r="Q134" s="196"/>
      <c r="R134" s="199"/>
      <c r="T134" s="200"/>
      <c r="U134" s="196"/>
      <c r="V134" s="196"/>
      <c r="W134" s="196"/>
      <c r="X134" s="196"/>
      <c r="Y134" s="196"/>
      <c r="Z134" s="196"/>
      <c r="AA134" s="201"/>
      <c r="AT134" s="202" t="s">
        <v>151</v>
      </c>
      <c r="AU134" s="202" t="s">
        <v>122</v>
      </c>
      <c r="AV134" s="13" t="s">
        <v>148</v>
      </c>
      <c r="AW134" s="13" t="s">
        <v>40</v>
      </c>
      <c r="AX134" s="13" t="s">
        <v>25</v>
      </c>
      <c r="AY134" s="202" t="s">
        <v>143</v>
      </c>
    </row>
    <row r="135" spans="2:65" s="1" customFormat="1" ht="25.5" customHeight="1">
      <c r="B135" s="38"/>
      <c r="C135" s="165" t="s">
        <v>122</v>
      </c>
      <c r="D135" s="165" t="s">
        <v>144</v>
      </c>
      <c r="E135" s="166" t="s">
        <v>160</v>
      </c>
      <c r="F135" s="274" t="s">
        <v>161</v>
      </c>
      <c r="G135" s="274"/>
      <c r="H135" s="274"/>
      <c r="I135" s="274"/>
      <c r="J135" s="167" t="s">
        <v>147</v>
      </c>
      <c r="K135" s="168">
        <v>63.89</v>
      </c>
      <c r="L135" s="275">
        <v>0</v>
      </c>
      <c r="M135" s="276"/>
      <c r="N135" s="277">
        <f>ROUND(L135*K135,2)</f>
        <v>0</v>
      </c>
      <c r="O135" s="277"/>
      <c r="P135" s="277"/>
      <c r="Q135" s="277"/>
      <c r="R135" s="40"/>
      <c r="T135" s="169" t="s">
        <v>23</v>
      </c>
      <c r="U135" s="47" t="s">
        <v>50</v>
      </c>
      <c r="V135" s="39"/>
      <c r="W135" s="170">
        <f>V135*K135</f>
        <v>0</v>
      </c>
      <c r="X135" s="170">
        <v>0.00546</v>
      </c>
      <c r="Y135" s="170">
        <f>X135*K135</f>
        <v>0.34883939999999997</v>
      </c>
      <c r="Z135" s="170">
        <v>0</v>
      </c>
      <c r="AA135" s="171">
        <f>Z135*K135</f>
        <v>0</v>
      </c>
      <c r="AR135" s="22" t="s">
        <v>148</v>
      </c>
      <c r="AT135" s="22" t="s">
        <v>144</v>
      </c>
      <c r="AU135" s="22" t="s">
        <v>122</v>
      </c>
      <c r="AY135" s="22" t="s">
        <v>143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2" t="s">
        <v>122</v>
      </c>
      <c r="BK135" s="108">
        <f>ROUND(L135*K135,2)</f>
        <v>0</v>
      </c>
      <c r="BL135" s="22" t="s">
        <v>148</v>
      </c>
      <c r="BM135" s="22" t="s">
        <v>162</v>
      </c>
    </row>
    <row r="136" spans="2:51" s="10" customFormat="1" ht="16.5" customHeight="1">
      <c r="B136" s="172"/>
      <c r="C136" s="173"/>
      <c r="D136" s="173"/>
      <c r="E136" s="174" t="s">
        <v>23</v>
      </c>
      <c r="F136" s="278" t="s">
        <v>152</v>
      </c>
      <c r="G136" s="279"/>
      <c r="H136" s="279"/>
      <c r="I136" s="279"/>
      <c r="J136" s="173"/>
      <c r="K136" s="174" t="s">
        <v>23</v>
      </c>
      <c r="L136" s="173"/>
      <c r="M136" s="173"/>
      <c r="N136" s="173"/>
      <c r="O136" s="173"/>
      <c r="P136" s="173"/>
      <c r="Q136" s="173"/>
      <c r="R136" s="175"/>
      <c r="T136" s="176"/>
      <c r="U136" s="173"/>
      <c r="V136" s="173"/>
      <c r="W136" s="173"/>
      <c r="X136" s="173"/>
      <c r="Y136" s="173"/>
      <c r="Z136" s="173"/>
      <c r="AA136" s="177"/>
      <c r="AT136" s="178" t="s">
        <v>151</v>
      </c>
      <c r="AU136" s="178" t="s">
        <v>122</v>
      </c>
      <c r="AV136" s="10" t="s">
        <v>25</v>
      </c>
      <c r="AW136" s="10" t="s">
        <v>40</v>
      </c>
      <c r="AX136" s="10" t="s">
        <v>83</v>
      </c>
      <c r="AY136" s="178" t="s">
        <v>143</v>
      </c>
    </row>
    <row r="137" spans="2:51" s="11" customFormat="1" ht="16.5" customHeight="1">
      <c r="B137" s="179"/>
      <c r="C137" s="180"/>
      <c r="D137" s="180"/>
      <c r="E137" s="181" t="s">
        <v>23</v>
      </c>
      <c r="F137" s="282" t="s">
        <v>153</v>
      </c>
      <c r="G137" s="283"/>
      <c r="H137" s="283"/>
      <c r="I137" s="283"/>
      <c r="J137" s="180"/>
      <c r="K137" s="182">
        <v>19.37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151</v>
      </c>
      <c r="AU137" s="186" t="s">
        <v>122</v>
      </c>
      <c r="AV137" s="11" t="s">
        <v>122</v>
      </c>
      <c r="AW137" s="11" t="s">
        <v>40</v>
      </c>
      <c r="AX137" s="11" t="s">
        <v>83</v>
      </c>
      <c r="AY137" s="186" t="s">
        <v>143</v>
      </c>
    </row>
    <row r="138" spans="2:51" s="12" customFormat="1" ht="16.5" customHeight="1">
      <c r="B138" s="187"/>
      <c r="C138" s="188"/>
      <c r="D138" s="188"/>
      <c r="E138" s="189" t="s">
        <v>23</v>
      </c>
      <c r="F138" s="284" t="s">
        <v>154</v>
      </c>
      <c r="G138" s="285"/>
      <c r="H138" s="285"/>
      <c r="I138" s="285"/>
      <c r="J138" s="188"/>
      <c r="K138" s="190">
        <v>19.37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151</v>
      </c>
      <c r="AU138" s="194" t="s">
        <v>122</v>
      </c>
      <c r="AV138" s="12" t="s">
        <v>155</v>
      </c>
      <c r="AW138" s="12" t="s">
        <v>40</v>
      </c>
      <c r="AX138" s="12" t="s">
        <v>83</v>
      </c>
      <c r="AY138" s="194" t="s">
        <v>143</v>
      </c>
    </row>
    <row r="139" spans="2:51" s="10" customFormat="1" ht="16.5" customHeight="1">
      <c r="B139" s="172"/>
      <c r="C139" s="173"/>
      <c r="D139" s="173"/>
      <c r="E139" s="174" t="s">
        <v>23</v>
      </c>
      <c r="F139" s="280" t="s">
        <v>156</v>
      </c>
      <c r="G139" s="281"/>
      <c r="H139" s="281"/>
      <c r="I139" s="281"/>
      <c r="J139" s="173"/>
      <c r="K139" s="174" t="s">
        <v>23</v>
      </c>
      <c r="L139" s="173"/>
      <c r="M139" s="173"/>
      <c r="N139" s="173"/>
      <c r="O139" s="173"/>
      <c r="P139" s="173"/>
      <c r="Q139" s="173"/>
      <c r="R139" s="175"/>
      <c r="T139" s="176"/>
      <c r="U139" s="173"/>
      <c r="V139" s="173"/>
      <c r="W139" s="173"/>
      <c r="X139" s="173"/>
      <c r="Y139" s="173"/>
      <c r="Z139" s="173"/>
      <c r="AA139" s="177"/>
      <c r="AT139" s="178" t="s">
        <v>151</v>
      </c>
      <c r="AU139" s="178" t="s">
        <v>122</v>
      </c>
      <c r="AV139" s="10" t="s">
        <v>25</v>
      </c>
      <c r="AW139" s="10" t="s">
        <v>40</v>
      </c>
      <c r="AX139" s="10" t="s">
        <v>83</v>
      </c>
      <c r="AY139" s="178" t="s">
        <v>143</v>
      </c>
    </row>
    <row r="140" spans="2:51" s="11" customFormat="1" ht="16.5" customHeight="1">
      <c r="B140" s="179"/>
      <c r="C140" s="180"/>
      <c r="D140" s="180"/>
      <c r="E140" s="181" t="s">
        <v>23</v>
      </c>
      <c r="F140" s="282" t="s">
        <v>157</v>
      </c>
      <c r="G140" s="283"/>
      <c r="H140" s="283"/>
      <c r="I140" s="283"/>
      <c r="J140" s="180"/>
      <c r="K140" s="182">
        <v>21.12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151</v>
      </c>
      <c r="AU140" s="186" t="s">
        <v>122</v>
      </c>
      <c r="AV140" s="11" t="s">
        <v>122</v>
      </c>
      <c r="AW140" s="11" t="s">
        <v>40</v>
      </c>
      <c r="AX140" s="11" t="s">
        <v>83</v>
      </c>
      <c r="AY140" s="186" t="s">
        <v>143</v>
      </c>
    </row>
    <row r="141" spans="2:51" s="11" customFormat="1" ht="16.5" customHeight="1">
      <c r="B141" s="179"/>
      <c r="C141" s="180"/>
      <c r="D141" s="180"/>
      <c r="E141" s="181" t="s">
        <v>23</v>
      </c>
      <c r="F141" s="282" t="s">
        <v>158</v>
      </c>
      <c r="G141" s="283"/>
      <c r="H141" s="283"/>
      <c r="I141" s="283"/>
      <c r="J141" s="180"/>
      <c r="K141" s="182">
        <v>23.4</v>
      </c>
      <c r="L141" s="180"/>
      <c r="M141" s="180"/>
      <c r="N141" s="180"/>
      <c r="O141" s="180"/>
      <c r="P141" s="180"/>
      <c r="Q141" s="180"/>
      <c r="R141" s="183"/>
      <c r="T141" s="184"/>
      <c r="U141" s="180"/>
      <c r="V141" s="180"/>
      <c r="W141" s="180"/>
      <c r="X141" s="180"/>
      <c r="Y141" s="180"/>
      <c r="Z141" s="180"/>
      <c r="AA141" s="185"/>
      <c r="AT141" s="186" t="s">
        <v>151</v>
      </c>
      <c r="AU141" s="186" t="s">
        <v>122</v>
      </c>
      <c r="AV141" s="11" t="s">
        <v>122</v>
      </c>
      <c r="AW141" s="11" t="s">
        <v>40</v>
      </c>
      <c r="AX141" s="11" t="s">
        <v>83</v>
      </c>
      <c r="AY141" s="186" t="s">
        <v>143</v>
      </c>
    </row>
    <row r="142" spans="2:51" s="12" customFormat="1" ht="16.5" customHeight="1">
      <c r="B142" s="187"/>
      <c r="C142" s="188"/>
      <c r="D142" s="188"/>
      <c r="E142" s="189" t="s">
        <v>23</v>
      </c>
      <c r="F142" s="284" t="s">
        <v>154</v>
      </c>
      <c r="G142" s="285"/>
      <c r="H142" s="285"/>
      <c r="I142" s="285"/>
      <c r="J142" s="188"/>
      <c r="K142" s="190">
        <v>44.52</v>
      </c>
      <c r="L142" s="188"/>
      <c r="M142" s="188"/>
      <c r="N142" s="188"/>
      <c r="O142" s="188"/>
      <c r="P142" s="188"/>
      <c r="Q142" s="188"/>
      <c r="R142" s="191"/>
      <c r="T142" s="192"/>
      <c r="U142" s="188"/>
      <c r="V142" s="188"/>
      <c r="W142" s="188"/>
      <c r="X142" s="188"/>
      <c r="Y142" s="188"/>
      <c r="Z142" s="188"/>
      <c r="AA142" s="193"/>
      <c r="AT142" s="194" t="s">
        <v>151</v>
      </c>
      <c r="AU142" s="194" t="s">
        <v>122</v>
      </c>
      <c r="AV142" s="12" t="s">
        <v>155</v>
      </c>
      <c r="AW142" s="12" t="s">
        <v>40</v>
      </c>
      <c r="AX142" s="12" t="s">
        <v>83</v>
      </c>
      <c r="AY142" s="194" t="s">
        <v>143</v>
      </c>
    </row>
    <row r="143" spans="2:51" s="13" customFormat="1" ht="16.5" customHeight="1">
      <c r="B143" s="195"/>
      <c r="C143" s="196"/>
      <c r="D143" s="196"/>
      <c r="E143" s="197" t="s">
        <v>23</v>
      </c>
      <c r="F143" s="286" t="s">
        <v>159</v>
      </c>
      <c r="G143" s="287"/>
      <c r="H143" s="287"/>
      <c r="I143" s="287"/>
      <c r="J143" s="196"/>
      <c r="K143" s="198">
        <v>63.89</v>
      </c>
      <c r="L143" s="196"/>
      <c r="M143" s="196"/>
      <c r="N143" s="196"/>
      <c r="O143" s="196"/>
      <c r="P143" s="196"/>
      <c r="Q143" s="196"/>
      <c r="R143" s="199"/>
      <c r="T143" s="200"/>
      <c r="U143" s="196"/>
      <c r="V143" s="196"/>
      <c r="W143" s="196"/>
      <c r="X143" s="196"/>
      <c r="Y143" s="196"/>
      <c r="Z143" s="196"/>
      <c r="AA143" s="201"/>
      <c r="AT143" s="202" t="s">
        <v>151</v>
      </c>
      <c r="AU143" s="202" t="s">
        <v>122</v>
      </c>
      <c r="AV143" s="13" t="s">
        <v>148</v>
      </c>
      <c r="AW143" s="13" t="s">
        <v>40</v>
      </c>
      <c r="AX143" s="13" t="s">
        <v>25</v>
      </c>
      <c r="AY143" s="202" t="s">
        <v>143</v>
      </c>
    </row>
    <row r="144" spans="2:65" s="1" customFormat="1" ht="25.5" customHeight="1">
      <c r="B144" s="38"/>
      <c r="C144" s="165" t="s">
        <v>155</v>
      </c>
      <c r="D144" s="165" t="s">
        <v>144</v>
      </c>
      <c r="E144" s="166" t="s">
        <v>163</v>
      </c>
      <c r="F144" s="274" t="s">
        <v>164</v>
      </c>
      <c r="G144" s="274"/>
      <c r="H144" s="274"/>
      <c r="I144" s="274"/>
      <c r="J144" s="167" t="s">
        <v>147</v>
      </c>
      <c r="K144" s="168">
        <v>63.89</v>
      </c>
      <c r="L144" s="275">
        <v>0</v>
      </c>
      <c r="M144" s="276"/>
      <c r="N144" s="277">
        <f>ROUND(L144*K144,2)</f>
        <v>0</v>
      </c>
      <c r="O144" s="277"/>
      <c r="P144" s="277"/>
      <c r="Q144" s="277"/>
      <c r="R144" s="40"/>
      <c r="T144" s="169" t="s">
        <v>23</v>
      </c>
      <c r="U144" s="47" t="s">
        <v>50</v>
      </c>
      <c r="V144" s="39"/>
      <c r="W144" s="170">
        <f>V144*K144</f>
        <v>0</v>
      </c>
      <c r="X144" s="170">
        <v>0.004384</v>
      </c>
      <c r="Y144" s="170">
        <f>X144*K144</f>
        <v>0.28009375999999997</v>
      </c>
      <c r="Z144" s="170">
        <v>0</v>
      </c>
      <c r="AA144" s="171">
        <f>Z144*K144</f>
        <v>0</v>
      </c>
      <c r="AR144" s="22" t="s">
        <v>148</v>
      </c>
      <c r="AT144" s="22" t="s">
        <v>144</v>
      </c>
      <c r="AU144" s="22" t="s">
        <v>122</v>
      </c>
      <c r="AY144" s="22" t="s">
        <v>143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2" t="s">
        <v>122</v>
      </c>
      <c r="BK144" s="108">
        <f>ROUND(L144*K144,2)</f>
        <v>0</v>
      </c>
      <c r="BL144" s="22" t="s">
        <v>148</v>
      </c>
      <c r="BM144" s="22" t="s">
        <v>165</v>
      </c>
    </row>
    <row r="145" spans="2:51" s="10" customFormat="1" ht="16.5" customHeight="1">
      <c r="B145" s="172"/>
      <c r="C145" s="173"/>
      <c r="D145" s="173"/>
      <c r="E145" s="174" t="s">
        <v>23</v>
      </c>
      <c r="F145" s="278" t="s">
        <v>152</v>
      </c>
      <c r="G145" s="279"/>
      <c r="H145" s="279"/>
      <c r="I145" s="279"/>
      <c r="J145" s="173"/>
      <c r="K145" s="174" t="s">
        <v>23</v>
      </c>
      <c r="L145" s="173"/>
      <c r="M145" s="173"/>
      <c r="N145" s="173"/>
      <c r="O145" s="173"/>
      <c r="P145" s="173"/>
      <c r="Q145" s="173"/>
      <c r="R145" s="175"/>
      <c r="T145" s="176"/>
      <c r="U145" s="173"/>
      <c r="V145" s="173"/>
      <c r="W145" s="173"/>
      <c r="X145" s="173"/>
      <c r="Y145" s="173"/>
      <c r="Z145" s="173"/>
      <c r="AA145" s="177"/>
      <c r="AT145" s="178" t="s">
        <v>151</v>
      </c>
      <c r="AU145" s="178" t="s">
        <v>122</v>
      </c>
      <c r="AV145" s="10" t="s">
        <v>25</v>
      </c>
      <c r="AW145" s="10" t="s">
        <v>40</v>
      </c>
      <c r="AX145" s="10" t="s">
        <v>83</v>
      </c>
      <c r="AY145" s="178" t="s">
        <v>143</v>
      </c>
    </row>
    <row r="146" spans="2:51" s="11" customFormat="1" ht="16.5" customHeight="1">
      <c r="B146" s="179"/>
      <c r="C146" s="180"/>
      <c r="D146" s="180"/>
      <c r="E146" s="181" t="s">
        <v>23</v>
      </c>
      <c r="F146" s="282" t="s">
        <v>153</v>
      </c>
      <c r="G146" s="283"/>
      <c r="H146" s="283"/>
      <c r="I146" s="283"/>
      <c r="J146" s="180"/>
      <c r="K146" s="182">
        <v>19.37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151</v>
      </c>
      <c r="AU146" s="186" t="s">
        <v>122</v>
      </c>
      <c r="AV146" s="11" t="s">
        <v>122</v>
      </c>
      <c r="AW146" s="11" t="s">
        <v>40</v>
      </c>
      <c r="AX146" s="11" t="s">
        <v>83</v>
      </c>
      <c r="AY146" s="186" t="s">
        <v>143</v>
      </c>
    </row>
    <row r="147" spans="2:51" s="12" customFormat="1" ht="16.5" customHeight="1">
      <c r="B147" s="187"/>
      <c r="C147" s="188"/>
      <c r="D147" s="188"/>
      <c r="E147" s="189" t="s">
        <v>23</v>
      </c>
      <c r="F147" s="284" t="s">
        <v>154</v>
      </c>
      <c r="G147" s="285"/>
      <c r="H147" s="285"/>
      <c r="I147" s="285"/>
      <c r="J147" s="188"/>
      <c r="K147" s="190">
        <v>19.37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151</v>
      </c>
      <c r="AU147" s="194" t="s">
        <v>122</v>
      </c>
      <c r="AV147" s="12" t="s">
        <v>155</v>
      </c>
      <c r="AW147" s="12" t="s">
        <v>40</v>
      </c>
      <c r="AX147" s="12" t="s">
        <v>83</v>
      </c>
      <c r="AY147" s="194" t="s">
        <v>143</v>
      </c>
    </row>
    <row r="148" spans="2:51" s="10" customFormat="1" ht="16.5" customHeight="1">
      <c r="B148" s="172"/>
      <c r="C148" s="173"/>
      <c r="D148" s="173"/>
      <c r="E148" s="174" t="s">
        <v>23</v>
      </c>
      <c r="F148" s="280" t="s">
        <v>156</v>
      </c>
      <c r="G148" s="281"/>
      <c r="H148" s="281"/>
      <c r="I148" s="281"/>
      <c r="J148" s="173"/>
      <c r="K148" s="174" t="s">
        <v>23</v>
      </c>
      <c r="L148" s="173"/>
      <c r="M148" s="173"/>
      <c r="N148" s="173"/>
      <c r="O148" s="173"/>
      <c r="P148" s="173"/>
      <c r="Q148" s="173"/>
      <c r="R148" s="175"/>
      <c r="T148" s="176"/>
      <c r="U148" s="173"/>
      <c r="V148" s="173"/>
      <c r="W148" s="173"/>
      <c r="X148" s="173"/>
      <c r="Y148" s="173"/>
      <c r="Z148" s="173"/>
      <c r="AA148" s="177"/>
      <c r="AT148" s="178" t="s">
        <v>151</v>
      </c>
      <c r="AU148" s="178" t="s">
        <v>122</v>
      </c>
      <c r="AV148" s="10" t="s">
        <v>25</v>
      </c>
      <c r="AW148" s="10" t="s">
        <v>40</v>
      </c>
      <c r="AX148" s="10" t="s">
        <v>83</v>
      </c>
      <c r="AY148" s="178" t="s">
        <v>143</v>
      </c>
    </row>
    <row r="149" spans="2:51" s="11" customFormat="1" ht="16.5" customHeight="1">
      <c r="B149" s="179"/>
      <c r="C149" s="180"/>
      <c r="D149" s="180"/>
      <c r="E149" s="181" t="s">
        <v>23</v>
      </c>
      <c r="F149" s="282" t="s">
        <v>157</v>
      </c>
      <c r="G149" s="283"/>
      <c r="H149" s="283"/>
      <c r="I149" s="283"/>
      <c r="J149" s="180"/>
      <c r="K149" s="182">
        <v>21.12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151</v>
      </c>
      <c r="AU149" s="186" t="s">
        <v>122</v>
      </c>
      <c r="AV149" s="11" t="s">
        <v>122</v>
      </c>
      <c r="AW149" s="11" t="s">
        <v>40</v>
      </c>
      <c r="AX149" s="11" t="s">
        <v>83</v>
      </c>
      <c r="AY149" s="186" t="s">
        <v>143</v>
      </c>
    </row>
    <row r="150" spans="2:51" s="11" customFormat="1" ht="16.5" customHeight="1">
      <c r="B150" s="179"/>
      <c r="C150" s="180"/>
      <c r="D150" s="180"/>
      <c r="E150" s="181" t="s">
        <v>23</v>
      </c>
      <c r="F150" s="282" t="s">
        <v>158</v>
      </c>
      <c r="G150" s="283"/>
      <c r="H150" s="283"/>
      <c r="I150" s="283"/>
      <c r="J150" s="180"/>
      <c r="K150" s="182">
        <v>23.4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151</v>
      </c>
      <c r="AU150" s="186" t="s">
        <v>122</v>
      </c>
      <c r="AV150" s="11" t="s">
        <v>122</v>
      </c>
      <c r="AW150" s="11" t="s">
        <v>40</v>
      </c>
      <c r="AX150" s="11" t="s">
        <v>83</v>
      </c>
      <c r="AY150" s="186" t="s">
        <v>143</v>
      </c>
    </row>
    <row r="151" spans="2:51" s="12" customFormat="1" ht="16.5" customHeight="1">
      <c r="B151" s="187"/>
      <c r="C151" s="188"/>
      <c r="D151" s="188"/>
      <c r="E151" s="189" t="s">
        <v>23</v>
      </c>
      <c r="F151" s="284" t="s">
        <v>154</v>
      </c>
      <c r="G151" s="285"/>
      <c r="H151" s="285"/>
      <c r="I151" s="285"/>
      <c r="J151" s="188"/>
      <c r="K151" s="190">
        <v>44.52</v>
      </c>
      <c r="L151" s="188"/>
      <c r="M151" s="188"/>
      <c r="N151" s="188"/>
      <c r="O151" s="188"/>
      <c r="P151" s="188"/>
      <c r="Q151" s="188"/>
      <c r="R151" s="191"/>
      <c r="T151" s="192"/>
      <c r="U151" s="188"/>
      <c r="V151" s="188"/>
      <c r="W151" s="188"/>
      <c r="X151" s="188"/>
      <c r="Y151" s="188"/>
      <c r="Z151" s="188"/>
      <c r="AA151" s="193"/>
      <c r="AT151" s="194" t="s">
        <v>151</v>
      </c>
      <c r="AU151" s="194" t="s">
        <v>122</v>
      </c>
      <c r="AV151" s="12" t="s">
        <v>155</v>
      </c>
      <c r="AW151" s="12" t="s">
        <v>40</v>
      </c>
      <c r="AX151" s="12" t="s">
        <v>83</v>
      </c>
      <c r="AY151" s="194" t="s">
        <v>143</v>
      </c>
    </row>
    <row r="152" spans="2:51" s="13" customFormat="1" ht="16.5" customHeight="1">
      <c r="B152" s="195"/>
      <c r="C152" s="196"/>
      <c r="D152" s="196"/>
      <c r="E152" s="197" t="s">
        <v>23</v>
      </c>
      <c r="F152" s="286" t="s">
        <v>159</v>
      </c>
      <c r="G152" s="287"/>
      <c r="H152" s="287"/>
      <c r="I152" s="287"/>
      <c r="J152" s="196"/>
      <c r="K152" s="198">
        <v>63.89</v>
      </c>
      <c r="L152" s="196"/>
      <c r="M152" s="196"/>
      <c r="N152" s="196"/>
      <c r="O152" s="196"/>
      <c r="P152" s="196"/>
      <c r="Q152" s="196"/>
      <c r="R152" s="199"/>
      <c r="T152" s="200"/>
      <c r="U152" s="196"/>
      <c r="V152" s="196"/>
      <c r="W152" s="196"/>
      <c r="X152" s="196"/>
      <c r="Y152" s="196"/>
      <c r="Z152" s="196"/>
      <c r="AA152" s="201"/>
      <c r="AT152" s="202" t="s">
        <v>151</v>
      </c>
      <c r="AU152" s="202" t="s">
        <v>122</v>
      </c>
      <c r="AV152" s="13" t="s">
        <v>148</v>
      </c>
      <c r="AW152" s="13" t="s">
        <v>40</v>
      </c>
      <c r="AX152" s="13" t="s">
        <v>25</v>
      </c>
      <c r="AY152" s="202" t="s">
        <v>143</v>
      </c>
    </row>
    <row r="153" spans="2:65" s="1" customFormat="1" ht="38.25" customHeight="1">
      <c r="B153" s="38"/>
      <c r="C153" s="165" t="s">
        <v>148</v>
      </c>
      <c r="D153" s="165" t="s">
        <v>144</v>
      </c>
      <c r="E153" s="166" t="s">
        <v>166</v>
      </c>
      <c r="F153" s="274" t="s">
        <v>167</v>
      </c>
      <c r="G153" s="274"/>
      <c r="H153" s="274"/>
      <c r="I153" s="274"/>
      <c r="J153" s="167" t="s">
        <v>147</v>
      </c>
      <c r="K153" s="168">
        <v>63.89</v>
      </c>
      <c r="L153" s="275">
        <v>0</v>
      </c>
      <c r="M153" s="276"/>
      <c r="N153" s="277">
        <f>ROUND(L153*K153,2)</f>
        <v>0</v>
      </c>
      <c r="O153" s="277"/>
      <c r="P153" s="277"/>
      <c r="Q153" s="277"/>
      <c r="R153" s="40"/>
      <c r="T153" s="169" t="s">
        <v>23</v>
      </c>
      <c r="U153" s="47" t="s">
        <v>50</v>
      </c>
      <c r="V153" s="39"/>
      <c r="W153" s="170">
        <f>V153*K153</f>
        <v>0</v>
      </c>
      <c r="X153" s="170">
        <v>0.00268</v>
      </c>
      <c r="Y153" s="170">
        <f>X153*K153</f>
        <v>0.1712252</v>
      </c>
      <c r="Z153" s="170">
        <v>0</v>
      </c>
      <c r="AA153" s="171">
        <f>Z153*K153</f>
        <v>0</v>
      </c>
      <c r="AR153" s="22" t="s">
        <v>148</v>
      </c>
      <c r="AT153" s="22" t="s">
        <v>144</v>
      </c>
      <c r="AU153" s="22" t="s">
        <v>122</v>
      </c>
      <c r="AY153" s="22" t="s">
        <v>143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2" t="s">
        <v>122</v>
      </c>
      <c r="BK153" s="108">
        <f>ROUND(L153*K153,2)</f>
        <v>0</v>
      </c>
      <c r="BL153" s="22" t="s">
        <v>148</v>
      </c>
      <c r="BM153" s="22" t="s">
        <v>168</v>
      </c>
    </row>
    <row r="154" spans="2:51" s="10" customFormat="1" ht="16.5" customHeight="1">
      <c r="B154" s="172"/>
      <c r="C154" s="173"/>
      <c r="D154" s="173"/>
      <c r="E154" s="174" t="s">
        <v>23</v>
      </c>
      <c r="F154" s="278" t="s">
        <v>152</v>
      </c>
      <c r="G154" s="279"/>
      <c r="H154" s="279"/>
      <c r="I154" s="279"/>
      <c r="J154" s="173"/>
      <c r="K154" s="174" t="s">
        <v>23</v>
      </c>
      <c r="L154" s="173"/>
      <c r="M154" s="173"/>
      <c r="N154" s="173"/>
      <c r="O154" s="173"/>
      <c r="P154" s="173"/>
      <c r="Q154" s="173"/>
      <c r="R154" s="175"/>
      <c r="T154" s="176"/>
      <c r="U154" s="173"/>
      <c r="V154" s="173"/>
      <c r="W154" s="173"/>
      <c r="X154" s="173"/>
      <c r="Y154" s="173"/>
      <c r="Z154" s="173"/>
      <c r="AA154" s="177"/>
      <c r="AT154" s="178" t="s">
        <v>151</v>
      </c>
      <c r="AU154" s="178" t="s">
        <v>122</v>
      </c>
      <c r="AV154" s="10" t="s">
        <v>25</v>
      </c>
      <c r="AW154" s="10" t="s">
        <v>40</v>
      </c>
      <c r="AX154" s="10" t="s">
        <v>83</v>
      </c>
      <c r="AY154" s="178" t="s">
        <v>143</v>
      </c>
    </row>
    <row r="155" spans="2:51" s="11" customFormat="1" ht="16.5" customHeight="1">
      <c r="B155" s="179"/>
      <c r="C155" s="180"/>
      <c r="D155" s="180"/>
      <c r="E155" s="181" t="s">
        <v>23</v>
      </c>
      <c r="F155" s="282" t="s">
        <v>153</v>
      </c>
      <c r="G155" s="283"/>
      <c r="H155" s="283"/>
      <c r="I155" s="283"/>
      <c r="J155" s="180"/>
      <c r="K155" s="182">
        <v>19.37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151</v>
      </c>
      <c r="AU155" s="186" t="s">
        <v>122</v>
      </c>
      <c r="AV155" s="11" t="s">
        <v>122</v>
      </c>
      <c r="AW155" s="11" t="s">
        <v>40</v>
      </c>
      <c r="AX155" s="11" t="s">
        <v>83</v>
      </c>
      <c r="AY155" s="186" t="s">
        <v>143</v>
      </c>
    </row>
    <row r="156" spans="2:51" s="12" customFormat="1" ht="16.5" customHeight="1">
      <c r="B156" s="187"/>
      <c r="C156" s="188"/>
      <c r="D156" s="188"/>
      <c r="E156" s="189" t="s">
        <v>23</v>
      </c>
      <c r="F156" s="284" t="s">
        <v>154</v>
      </c>
      <c r="G156" s="285"/>
      <c r="H156" s="285"/>
      <c r="I156" s="285"/>
      <c r="J156" s="188"/>
      <c r="K156" s="190">
        <v>19.37</v>
      </c>
      <c r="L156" s="188"/>
      <c r="M156" s="188"/>
      <c r="N156" s="188"/>
      <c r="O156" s="188"/>
      <c r="P156" s="188"/>
      <c r="Q156" s="188"/>
      <c r="R156" s="191"/>
      <c r="T156" s="192"/>
      <c r="U156" s="188"/>
      <c r="V156" s="188"/>
      <c r="W156" s="188"/>
      <c r="X156" s="188"/>
      <c r="Y156" s="188"/>
      <c r="Z156" s="188"/>
      <c r="AA156" s="193"/>
      <c r="AT156" s="194" t="s">
        <v>151</v>
      </c>
      <c r="AU156" s="194" t="s">
        <v>122</v>
      </c>
      <c r="AV156" s="12" t="s">
        <v>155</v>
      </c>
      <c r="AW156" s="12" t="s">
        <v>40</v>
      </c>
      <c r="AX156" s="12" t="s">
        <v>83</v>
      </c>
      <c r="AY156" s="194" t="s">
        <v>143</v>
      </c>
    </row>
    <row r="157" spans="2:51" s="10" customFormat="1" ht="16.5" customHeight="1">
      <c r="B157" s="172"/>
      <c r="C157" s="173"/>
      <c r="D157" s="173"/>
      <c r="E157" s="174" t="s">
        <v>23</v>
      </c>
      <c r="F157" s="280" t="s">
        <v>156</v>
      </c>
      <c r="G157" s="281"/>
      <c r="H157" s="281"/>
      <c r="I157" s="281"/>
      <c r="J157" s="173"/>
      <c r="K157" s="174" t="s">
        <v>23</v>
      </c>
      <c r="L157" s="173"/>
      <c r="M157" s="173"/>
      <c r="N157" s="173"/>
      <c r="O157" s="173"/>
      <c r="P157" s="173"/>
      <c r="Q157" s="173"/>
      <c r="R157" s="175"/>
      <c r="T157" s="176"/>
      <c r="U157" s="173"/>
      <c r="V157" s="173"/>
      <c r="W157" s="173"/>
      <c r="X157" s="173"/>
      <c r="Y157" s="173"/>
      <c r="Z157" s="173"/>
      <c r="AA157" s="177"/>
      <c r="AT157" s="178" t="s">
        <v>151</v>
      </c>
      <c r="AU157" s="178" t="s">
        <v>122</v>
      </c>
      <c r="AV157" s="10" t="s">
        <v>25</v>
      </c>
      <c r="AW157" s="10" t="s">
        <v>40</v>
      </c>
      <c r="AX157" s="10" t="s">
        <v>83</v>
      </c>
      <c r="AY157" s="178" t="s">
        <v>143</v>
      </c>
    </row>
    <row r="158" spans="2:51" s="11" customFormat="1" ht="16.5" customHeight="1">
      <c r="B158" s="179"/>
      <c r="C158" s="180"/>
      <c r="D158" s="180"/>
      <c r="E158" s="181" t="s">
        <v>23</v>
      </c>
      <c r="F158" s="282" t="s">
        <v>157</v>
      </c>
      <c r="G158" s="283"/>
      <c r="H158" s="283"/>
      <c r="I158" s="283"/>
      <c r="J158" s="180"/>
      <c r="K158" s="182">
        <v>21.12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151</v>
      </c>
      <c r="AU158" s="186" t="s">
        <v>122</v>
      </c>
      <c r="AV158" s="11" t="s">
        <v>122</v>
      </c>
      <c r="AW158" s="11" t="s">
        <v>40</v>
      </c>
      <c r="AX158" s="11" t="s">
        <v>83</v>
      </c>
      <c r="AY158" s="186" t="s">
        <v>143</v>
      </c>
    </row>
    <row r="159" spans="2:51" s="11" customFormat="1" ht="16.5" customHeight="1">
      <c r="B159" s="179"/>
      <c r="C159" s="180"/>
      <c r="D159" s="180"/>
      <c r="E159" s="181" t="s">
        <v>23</v>
      </c>
      <c r="F159" s="282" t="s">
        <v>158</v>
      </c>
      <c r="G159" s="283"/>
      <c r="H159" s="283"/>
      <c r="I159" s="283"/>
      <c r="J159" s="180"/>
      <c r="K159" s="182">
        <v>23.4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151</v>
      </c>
      <c r="AU159" s="186" t="s">
        <v>122</v>
      </c>
      <c r="AV159" s="11" t="s">
        <v>122</v>
      </c>
      <c r="AW159" s="11" t="s">
        <v>40</v>
      </c>
      <c r="AX159" s="11" t="s">
        <v>83</v>
      </c>
      <c r="AY159" s="186" t="s">
        <v>143</v>
      </c>
    </row>
    <row r="160" spans="2:51" s="12" customFormat="1" ht="16.5" customHeight="1">
      <c r="B160" s="187"/>
      <c r="C160" s="188"/>
      <c r="D160" s="188"/>
      <c r="E160" s="189" t="s">
        <v>23</v>
      </c>
      <c r="F160" s="284" t="s">
        <v>154</v>
      </c>
      <c r="G160" s="285"/>
      <c r="H160" s="285"/>
      <c r="I160" s="285"/>
      <c r="J160" s="188"/>
      <c r="K160" s="190">
        <v>44.52</v>
      </c>
      <c r="L160" s="188"/>
      <c r="M160" s="188"/>
      <c r="N160" s="188"/>
      <c r="O160" s="188"/>
      <c r="P160" s="188"/>
      <c r="Q160" s="188"/>
      <c r="R160" s="191"/>
      <c r="T160" s="192"/>
      <c r="U160" s="188"/>
      <c r="V160" s="188"/>
      <c r="W160" s="188"/>
      <c r="X160" s="188"/>
      <c r="Y160" s="188"/>
      <c r="Z160" s="188"/>
      <c r="AA160" s="193"/>
      <c r="AT160" s="194" t="s">
        <v>151</v>
      </c>
      <c r="AU160" s="194" t="s">
        <v>122</v>
      </c>
      <c r="AV160" s="12" t="s">
        <v>155</v>
      </c>
      <c r="AW160" s="12" t="s">
        <v>40</v>
      </c>
      <c r="AX160" s="12" t="s">
        <v>83</v>
      </c>
      <c r="AY160" s="194" t="s">
        <v>143</v>
      </c>
    </row>
    <row r="161" spans="2:51" s="13" customFormat="1" ht="16.5" customHeight="1">
      <c r="B161" s="195"/>
      <c r="C161" s="196"/>
      <c r="D161" s="196"/>
      <c r="E161" s="197" t="s">
        <v>23</v>
      </c>
      <c r="F161" s="286" t="s">
        <v>159</v>
      </c>
      <c r="G161" s="287"/>
      <c r="H161" s="287"/>
      <c r="I161" s="287"/>
      <c r="J161" s="196"/>
      <c r="K161" s="198">
        <v>63.89</v>
      </c>
      <c r="L161" s="196"/>
      <c r="M161" s="196"/>
      <c r="N161" s="196"/>
      <c r="O161" s="196"/>
      <c r="P161" s="196"/>
      <c r="Q161" s="196"/>
      <c r="R161" s="199"/>
      <c r="T161" s="200"/>
      <c r="U161" s="196"/>
      <c r="V161" s="196"/>
      <c r="W161" s="196"/>
      <c r="X161" s="196"/>
      <c r="Y161" s="196"/>
      <c r="Z161" s="196"/>
      <c r="AA161" s="201"/>
      <c r="AT161" s="202" t="s">
        <v>151</v>
      </c>
      <c r="AU161" s="202" t="s">
        <v>122</v>
      </c>
      <c r="AV161" s="13" t="s">
        <v>148</v>
      </c>
      <c r="AW161" s="13" t="s">
        <v>40</v>
      </c>
      <c r="AX161" s="13" t="s">
        <v>25</v>
      </c>
      <c r="AY161" s="202" t="s">
        <v>143</v>
      </c>
    </row>
    <row r="162" spans="2:65" s="1" customFormat="1" ht="25.5" customHeight="1">
      <c r="B162" s="38"/>
      <c r="C162" s="165" t="s">
        <v>169</v>
      </c>
      <c r="D162" s="165" t="s">
        <v>144</v>
      </c>
      <c r="E162" s="166" t="s">
        <v>170</v>
      </c>
      <c r="F162" s="274" t="s">
        <v>171</v>
      </c>
      <c r="G162" s="274"/>
      <c r="H162" s="274"/>
      <c r="I162" s="274"/>
      <c r="J162" s="167" t="s">
        <v>147</v>
      </c>
      <c r="K162" s="168">
        <v>598.346</v>
      </c>
      <c r="L162" s="275">
        <v>0</v>
      </c>
      <c r="M162" s="276"/>
      <c r="N162" s="277">
        <f>ROUND(L162*K162,2)</f>
        <v>0</v>
      </c>
      <c r="O162" s="277"/>
      <c r="P162" s="277"/>
      <c r="Q162" s="277"/>
      <c r="R162" s="40"/>
      <c r="T162" s="169" t="s">
        <v>23</v>
      </c>
      <c r="U162" s="47" t="s">
        <v>50</v>
      </c>
      <c r="V162" s="39"/>
      <c r="W162" s="170">
        <f>V162*K162</f>
        <v>0</v>
      </c>
      <c r="X162" s="170">
        <v>0.000263</v>
      </c>
      <c r="Y162" s="170">
        <f>X162*K162</f>
        <v>0.157364998</v>
      </c>
      <c r="Z162" s="170">
        <v>0</v>
      </c>
      <c r="AA162" s="171">
        <f>Z162*K162</f>
        <v>0</v>
      </c>
      <c r="AR162" s="22" t="s">
        <v>148</v>
      </c>
      <c r="AT162" s="22" t="s">
        <v>144</v>
      </c>
      <c r="AU162" s="22" t="s">
        <v>122</v>
      </c>
      <c r="AY162" s="22" t="s">
        <v>143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2" t="s">
        <v>122</v>
      </c>
      <c r="BK162" s="108">
        <f>ROUND(L162*K162,2)</f>
        <v>0</v>
      </c>
      <c r="BL162" s="22" t="s">
        <v>148</v>
      </c>
      <c r="BM162" s="22" t="s">
        <v>172</v>
      </c>
    </row>
    <row r="163" spans="2:51" s="10" customFormat="1" ht="16.5" customHeight="1">
      <c r="B163" s="172"/>
      <c r="C163" s="173"/>
      <c r="D163" s="173"/>
      <c r="E163" s="174" t="s">
        <v>23</v>
      </c>
      <c r="F163" s="278" t="s">
        <v>150</v>
      </c>
      <c r="G163" s="279"/>
      <c r="H163" s="279"/>
      <c r="I163" s="279"/>
      <c r="J163" s="173"/>
      <c r="K163" s="174" t="s">
        <v>23</v>
      </c>
      <c r="L163" s="173"/>
      <c r="M163" s="173"/>
      <c r="N163" s="173"/>
      <c r="O163" s="173"/>
      <c r="P163" s="173"/>
      <c r="Q163" s="173"/>
      <c r="R163" s="175"/>
      <c r="T163" s="176"/>
      <c r="U163" s="173"/>
      <c r="V163" s="173"/>
      <c r="W163" s="173"/>
      <c r="X163" s="173"/>
      <c r="Y163" s="173"/>
      <c r="Z163" s="173"/>
      <c r="AA163" s="177"/>
      <c r="AT163" s="178" t="s">
        <v>151</v>
      </c>
      <c r="AU163" s="178" t="s">
        <v>122</v>
      </c>
      <c r="AV163" s="10" t="s">
        <v>25</v>
      </c>
      <c r="AW163" s="10" t="s">
        <v>40</v>
      </c>
      <c r="AX163" s="10" t="s">
        <v>83</v>
      </c>
      <c r="AY163" s="178" t="s">
        <v>143</v>
      </c>
    </row>
    <row r="164" spans="2:51" s="11" customFormat="1" ht="16.5" customHeight="1">
      <c r="B164" s="179"/>
      <c r="C164" s="180"/>
      <c r="D164" s="180"/>
      <c r="E164" s="181" t="s">
        <v>23</v>
      </c>
      <c r="F164" s="282" t="s">
        <v>173</v>
      </c>
      <c r="G164" s="283"/>
      <c r="H164" s="283"/>
      <c r="I164" s="283"/>
      <c r="J164" s="180"/>
      <c r="K164" s="182">
        <v>43.2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151</v>
      </c>
      <c r="AU164" s="186" t="s">
        <v>122</v>
      </c>
      <c r="AV164" s="11" t="s">
        <v>122</v>
      </c>
      <c r="AW164" s="11" t="s">
        <v>40</v>
      </c>
      <c r="AX164" s="11" t="s">
        <v>83</v>
      </c>
      <c r="AY164" s="186" t="s">
        <v>143</v>
      </c>
    </row>
    <row r="165" spans="2:51" s="11" customFormat="1" ht="16.5" customHeight="1">
      <c r="B165" s="179"/>
      <c r="C165" s="180"/>
      <c r="D165" s="180"/>
      <c r="E165" s="181" t="s">
        <v>23</v>
      </c>
      <c r="F165" s="282" t="s">
        <v>174</v>
      </c>
      <c r="G165" s="283"/>
      <c r="H165" s="283"/>
      <c r="I165" s="283"/>
      <c r="J165" s="180"/>
      <c r="K165" s="182">
        <v>86.4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151</v>
      </c>
      <c r="AU165" s="186" t="s">
        <v>122</v>
      </c>
      <c r="AV165" s="11" t="s">
        <v>122</v>
      </c>
      <c r="AW165" s="11" t="s">
        <v>40</v>
      </c>
      <c r="AX165" s="11" t="s">
        <v>83</v>
      </c>
      <c r="AY165" s="186" t="s">
        <v>143</v>
      </c>
    </row>
    <row r="166" spans="2:51" s="11" customFormat="1" ht="16.5" customHeight="1">
      <c r="B166" s="179"/>
      <c r="C166" s="180"/>
      <c r="D166" s="180"/>
      <c r="E166" s="181" t="s">
        <v>23</v>
      </c>
      <c r="F166" s="282" t="s">
        <v>175</v>
      </c>
      <c r="G166" s="283"/>
      <c r="H166" s="283"/>
      <c r="I166" s="283"/>
      <c r="J166" s="180"/>
      <c r="K166" s="182">
        <v>27.74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151</v>
      </c>
      <c r="AU166" s="186" t="s">
        <v>122</v>
      </c>
      <c r="AV166" s="11" t="s">
        <v>122</v>
      </c>
      <c r="AW166" s="11" t="s">
        <v>40</v>
      </c>
      <c r="AX166" s="11" t="s">
        <v>83</v>
      </c>
      <c r="AY166" s="186" t="s">
        <v>143</v>
      </c>
    </row>
    <row r="167" spans="2:51" s="11" customFormat="1" ht="16.5" customHeight="1">
      <c r="B167" s="179"/>
      <c r="C167" s="180"/>
      <c r="D167" s="180"/>
      <c r="E167" s="181" t="s">
        <v>23</v>
      </c>
      <c r="F167" s="282" t="s">
        <v>176</v>
      </c>
      <c r="G167" s="283"/>
      <c r="H167" s="283"/>
      <c r="I167" s="283"/>
      <c r="J167" s="180"/>
      <c r="K167" s="182">
        <v>132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151</v>
      </c>
      <c r="AU167" s="186" t="s">
        <v>122</v>
      </c>
      <c r="AV167" s="11" t="s">
        <v>122</v>
      </c>
      <c r="AW167" s="11" t="s">
        <v>40</v>
      </c>
      <c r="AX167" s="11" t="s">
        <v>83</v>
      </c>
      <c r="AY167" s="186" t="s">
        <v>143</v>
      </c>
    </row>
    <row r="168" spans="2:51" s="11" customFormat="1" ht="16.5" customHeight="1">
      <c r="B168" s="179"/>
      <c r="C168" s="180"/>
      <c r="D168" s="180"/>
      <c r="E168" s="181" t="s">
        <v>23</v>
      </c>
      <c r="F168" s="282" t="s">
        <v>177</v>
      </c>
      <c r="G168" s="283"/>
      <c r="H168" s="283"/>
      <c r="I168" s="283"/>
      <c r="J168" s="180"/>
      <c r="K168" s="182">
        <v>7.28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151</v>
      </c>
      <c r="AU168" s="186" t="s">
        <v>122</v>
      </c>
      <c r="AV168" s="11" t="s">
        <v>122</v>
      </c>
      <c r="AW168" s="11" t="s">
        <v>40</v>
      </c>
      <c r="AX168" s="11" t="s">
        <v>83</v>
      </c>
      <c r="AY168" s="186" t="s">
        <v>143</v>
      </c>
    </row>
    <row r="169" spans="2:51" s="11" customFormat="1" ht="16.5" customHeight="1">
      <c r="B169" s="179"/>
      <c r="C169" s="180"/>
      <c r="D169" s="180"/>
      <c r="E169" s="181" t="s">
        <v>23</v>
      </c>
      <c r="F169" s="282" t="s">
        <v>178</v>
      </c>
      <c r="G169" s="283"/>
      <c r="H169" s="283"/>
      <c r="I169" s="283"/>
      <c r="J169" s="180"/>
      <c r="K169" s="182">
        <v>16.8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151</v>
      </c>
      <c r="AU169" s="186" t="s">
        <v>122</v>
      </c>
      <c r="AV169" s="11" t="s">
        <v>122</v>
      </c>
      <c r="AW169" s="11" t="s">
        <v>40</v>
      </c>
      <c r="AX169" s="11" t="s">
        <v>83</v>
      </c>
      <c r="AY169" s="186" t="s">
        <v>143</v>
      </c>
    </row>
    <row r="170" spans="2:51" s="11" customFormat="1" ht="16.5" customHeight="1">
      <c r="B170" s="179"/>
      <c r="C170" s="180"/>
      <c r="D170" s="180"/>
      <c r="E170" s="181" t="s">
        <v>23</v>
      </c>
      <c r="F170" s="282" t="s">
        <v>179</v>
      </c>
      <c r="G170" s="283"/>
      <c r="H170" s="283"/>
      <c r="I170" s="283"/>
      <c r="J170" s="180"/>
      <c r="K170" s="182">
        <v>67.2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151</v>
      </c>
      <c r="AU170" s="186" t="s">
        <v>122</v>
      </c>
      <c r="AV170" s="11" t="s">
        <v>122</v>
      </c>
      <c r="AW170" s="11" t="s">
        <v>40</v>
      </c>
      <c r="AX170" s="11" t="s">
        <v>83</v>
      </c>
      <c r="AY170" s="186" t="s">
        <v>143</v>
      </c>
    </row>
    <row r="171" spans="2:51" s="11" customFormat="1" ht="16.5" customHeight="1">
      <c r="B171" s="179"/>
      <c r="C171" s="180"/>
      <c r="D171" s="180"/>
      <c r="E171" s="181" t="s">
        <v>23</v>
      </c>
      <c r="F171" s="282" t="s">
        <v>180</v>
      </c>
      <c r="G171" s="283"/>
      <c r="H171" s="283"/>
      <c r="I171" s="283"/>
      <c r="J171" s="180"/>
      <c r="K171" s="182">
        <v>72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151</v>
      </c>
      <c r="AU171" s="186" t="s">
        <v>122</v>
      </c>
      <c r="AV171" s="11" t="s">
        <v>122</v>
      </c>
      <c r="AW171" s="11" t="s">
        <v>40</v>
      </c>
      <c r="AX171" s="11" t="s">
        <v>83</v>
      </c>
      <c r="AY171" s="186" t="s">
        <v>143</v>
      </c>
    </row>
    <row r="172" spans="2:51" s="11" customFormat="1" ht="16.5" customHeight="1">
      <c r="B172" s="179"/>
      <c r="C172" s="180"/>
      <c r="D172" s="180"/>
      <c r="E172" s="181" t="s">
        <v>23</v>
      </c>
      <c r="F172" s="282" t="s">
        <v>181</v>
      </c>
      <c r="G172" s="283"/>
      <c r="H172" s="283"/>
      <c r="I172" s="283"/>
      <c r="J172" s="180"/>
      <c r="K172" s="182">
        <v>99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151</v>
      </c>
      <c r="AU172" s="186" t="s">
        <v>122</v>
      </c>
      <c r="AV172" s="11" t="s">
        <v>122</v>
      </c>
      <c r="AW172" s="11" t="s">
        <v>40</v>
      </c>
      <c r="AX172" s="11" t="s">
        <v>83</v>
      </c>
      <c r="AY172" s="186" t="s">
        <v>143</v>
      </c>
    </row>
    <row r="173" spans="2:51" s="11" customFormat="1" ht="16.5" customHeight="1">
      <c r="B173" s="179"/>
      <c r="C173" s="180"/>
      <c r="D173" s="180"/>
      <c r="E173" s="181" t="s">
        <v>23</v>
      </c>
      <c r="F173" s="282" t="s">
        <v>182</v>
      </c>
      <c r="G173" s="283"/>
      <c r="H173" s="283"/>
      <c r="I173" s="283"/>
      <c r="J173" s="180"/>
      <c r="K173" s="182">
        <v>20.01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151</v>
      </c>
      <c r="AU173" s="186" t="s">
        <v>122</v>
      </c>
      <c r="AV173" s="11" t="s">
        <v>122</v>
      </c>
      <c r="AW173" s="11" t="s">
        <v>40</v>
      </c>
      <c r="AX173" s="11" t="s">
        <v>83</v>
      </c>
      <c r="AY173" s="186" t="s">
        <v>143</v>
      </c>
    </row>
    <row r="174" spans="2:51" s="12" customFormat="1" ht="16.5" customHeight="1">
      <c r="B174" s="187"/>
      <c r="C174" s="188"/>
      <c r="D174" s="188"/>
      <c r="E174" s="189" t="s">
        <v>23</v>
      </c>
      <c r="F174" s="284" t="s">
        <v>154</v>
      </c>
      <c r="G174" s="285"/>
      <c r="H174" s="285"/>
      <c r="I174" s="285"/>
      <c r="J174" s="188"/>
      <c r="K174" s="190">
        <v>571.63</v>
      </c>
      <c r="L174" s="188"/>
      <c r="M174" s="188"/>
      <c r="N174" s="188"/>
      <c r="O174" s="188"/>
      <c r="P174" s="188"/>
      <c r="Q174" s="188"/>
      <c r="R174" s="191"/>
      <c r="T174" s="192"/>
      <c r="U174" s="188"/>
      <c r="V174" s="188"/>
      <c r="W174" s="188"/>
      <c r="X174" s="188"/>
      <c r="Y174" s="188"/>
      <c r="Z174" s="188"/>
      <c r="AA174" s="193"/>
      <c r="AT174" s="194" t="s">
        <v>151</v>
      </c>
      <c r="AU174" s="194" t="s">
        <v>122</v>
      </c>
      <c r="AV174" s="12" t="s">
        <v>155</v>
      </c>
      <c r="AW174" s="12" t="s">
        <v>40</v>
      </c>
      <c r="AX174" s="12" t="s">
        <v>83</v>
      </c>
      <c r="AY174" s="194" t="s">
        <v>143</v>
      </c>
    </row>
    <row r="175" spans="2:51" s="10" customFormat="1" ht="16.5" customHeight="1">
      <c r="B175" s="172"/>
      <c r="C175" s="173"/>
      <c r="D175" s="173"/>
      <c r="E175" s="174" t="s">
        <v>23</v>
      </c>
      <c r="F175" s="280" t="s">
        <v>183</v>
      </c>
      <c r="G175" s="281"/>
      <c r="H175" s="281"/>
      <c r="I175" s="281"/>
      <c r="J175" s="173"/>
      <c r="K175" s="174" t="s">
        <v>23</v>
      </c>
      <c r="L175" s="173"/>
      <c r="M175" s="173"/>
      <c r="N175" s="173"/>
      <c r="O175" s="173"/>
      <c r="P175" s="173"/>
      <c r="Q175" s="173"/>
      <c r="R175" s="175"/>
      <c r="T175" s="176"/>
      <c r="U175" s="173"/>
      <c r="V175" s="173"/>
      <c r="W175" s="173"/>
      <c r="X175" s="173"/>
      <c r="Y175" s="173"/>
      <c r="Z175" s="173"/>
      <c r="AA175" s="177"/>
      <c r="AT175" s="178" t="s">
        <v>151</v>
      </c>
      <c r="AU175" s="178" t="s">
        <v>122</v>
      </c>
      <c r="AV175" s="10" t="s">
        <v>25</v>
      </c>
      <c r="AW175" s="10" t="s">
        <v>40</v>
      </c>
      <c r="AX175" s="10" t="s">
        <v>83</v>
      </c>
      <c r="AY175" s="178" t="s">
        <v>143</v>
      </c>
    </row>
    <row r="176" spans="2:51" s="11" customFormat="1" ht="16.5" customHeight="1">
      <c r="B176" s="179"/>
      <c r="C176" s="180"/>
      <c r="D176" s="180"/>
      <c r="E176" s="181" t="s">
        <v>23</v>
      </c>
      <c r="F176" s="282" t="s">
        <v>184</v>
      </c>
      <c r="G176" s="283"/>
      <c r="H176" s="283"/>
      <c r="I176" s="283"/>
      <c r="J176" s="180"/>
      <c r="K176" s="182">
        <v>71.76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151</v>
      </c>
      <c r="AU176" s="186" t="s">
        <v>122</v>
      </c>
      <c r="AV176" s="11" t="s">
        <v>122</v>
      </c>
      <c r="AW176" s="11" t="s">
        <v>40</v>
      </c>
      <c r="AX176" s="11" t="s">
        <v>83</v>
      </c>
      <c r="AY176" s="186" t="s">
        <v>143</v>
      </c>
    </row>
    <row r="177" spans="2:51" s="12" customFormat="1" ht="16.5" customHeight="1">
      <c r="B177" s="187"/>
      <c r="C177" s="188"/>
      <c r="D177" s="188"/>
      <c r="E177" s="189" t="s">
        <v>23</v>
      </c>
      <c r="F177" s="284" t="s">
        <v>154</v>
      </c>
      <c r="G177" s="285"/>
      <c r="H177" s="285"/>
      <c r="I177" s="285"/>
      <c r="J177" s="188"/>
      <c r="K177" s="190">
        <v>71.76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151</v>
      </c>
      <c r="AU177" s="194" t="s">
        <v>122</v>
      </c>
      <c r="AV177" s="12" t="s">
        <v>155</v>
      </c>
      <c r="AW177" s="12" t="s">
        <v>40</v>
      </c>
      <c r="AX177" s="12" t="s">
        <v>83</v>
      </c>
      <c r="AY177" s="194" t="s">
        <v>143</v>
      </c>
    </row>
    <row r="178" spans="2:51" s="10" customFormat="1" ht="16.5" customHeight="1">
      <c r="B178" s="172"/>
      <c r="C178" s="173"/>
      <c r="D178" s="173"/>
      <c r="E178" s="174" t="s">
        <v>23</v>
      </c>
      <c r="F178" s="280" t="s">
        <v>185</v>
      </c>
      <c r="G178" s="281"/>
      <c r="H178" s="281"/>
      <c r="I178" s="281"/>
      <c r="J178" s="173"/>
      <c r="K178" s="174" t="s">
        <v>23</v>
      </c>
      <c r="L178" s="173"/>
      <c r="M178" s="173"/>
      <c r="N178" s="173"/>
      <c r="O178" s="173"/>
      <c r="P178" s="173"/>
      <c r="Q178" s="173"/>
      <c r="R178" s="175"/>
      <c r="T178" s="176"/>
      <c r="U178" s="173"/>
      <c r="V178" s="173"/>
      <c r="W178" s="173"/>
      <c r="X178" s="173"/>
      <c r="Y178" s="173"/>
      <c r="Z178" s="173"/>
      <c r="AA178" s="177"/>
      <c r="AT178" s="178" t="s">
        <v>151</v>
      </c>
      <c r="AU178" s="178" t="s">
        <v>122</v>
      </c>
      <c r="AV178" s="10" t="s">
        <v>25</v>
      </c>
      <c r="AW178" s="10" t="s">
        <v>40</v>
      </c>
      <c r="AX178" s="10" t="s">
        <v>83</v>
      </c>
      <c r="AY178" s="178" t="s">
        <v>143</v>
      </c>
    </row>
    <row r="179" spans="2:51" s="11" customFormat="1" ht="16.5" customHeight="1">
      <c r="B179" s="179"/>
      <c r="C179" s="180"/>
      <c r="D179" s="180"/>
      <c r="E179" s="181" t="s">
        <v>23</v>
      </c>
      <c r="F179" s="282" t="s">
        <v>186</v>
      </c>
      <c r="G179" s="283"/>
      <c r="H179" s="283"/>
      <c r="I179" s="283"/>
      <c r="J179" s="180"/>
      <c r="K179" s="182">
        <v>-3.12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151</v>
      </c>
      <c r="AU179" s="186" t="s">
        <v>122</v>
      </c>
      <c r="AV179" s="11" t="s">
        <v>122</v>
      </c>
      <c r="AW179" s="11" t="s">
        <v>40</v>
      </c>
      <c r="AX179" s="11" t="s">
        <v>83</v>
      </c>
      <c r="AY179" s="186" t="s">
        <v>143</v>
      </c>
    </row>
    <row r="180" spans="2:51" s="11" customFormat="1" ht="16.5" customHeight="1">
      <c r="B180" s="179"/>
      <c r="C180" s="180"/>
      <c r="D180" s="180"/>
      <c r="E180" s="181" t="s">
        <v>23</v>
      </c>
      <c r="F180" s="282" t="s">
        <v>187</v>
      </c>
      <c r="G180" s="283"/>
      <c r="H180" s="283"/>
      <c r="I180" s="283"/>
      <c r="J180" s="180"/>
      <c r="K180" s="182">
        <v>-2.25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151</v>
      </c>
      <c r="AU180" s="186" t="s">
        <v>122</v>
      </c>
      <c r="AV180" s="11" t="s">
        <v>122</v>
      </c>
      <c r="AW180" s="11" t="s">
        <v>40</v>
      </c>
      <c r="AX180" s="11" t="s">
        <v>83</v>
      </c>
      <c r="AY180" s="186" t="s">
        <v>143</v>
      </c>
    </row>
    <row r="181" spans="2:51" s="11" customFormat="1" ht="16.5" customHeight="1">
      <c r="B181" s="179"/>
      <c r="C181" s="180"/>
      <c r="D181" s="180"/>
      <c r="E181" s="181" t="s">
        <v>23</v>
      </c>
      <c r="F181" s="282" t="s">
        <v>188</v>
      </c>
      <c r="G181" s="283"/>
      <c r="H181" s="283"/>
      <c r="I181" s="283"/>
      <c r="J181" s="180"/>
      <c r="K181" s="182">
        <v>-9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151</v>
      </c>
      <c r="AU181" s="186" t="s">
        <v>122</v>
      </c>
      <c r="AV181" s="11" t="s">
        <v>122</v>
      </c>
      <c r="AW181" s="11" t="s">
        <v>40</v>
      </c>
      <c r="AX181" s="11" t="s">
        <v>83</v>
      </c>
      <c r="AY181" s="186" t="s">
        <v>143</v>
      </c>
    </row>
    <row r="182" spans="2:51" s="11" customFormat="1" ht="16.5" customHeight="1">
      <c r="B182" s="179"/>
      <c r="C182" s="180"/>
      <c r="D182" s="180"/>
      <c r="E182" s="181" t="s">
        <v>23</v>
      </c>
      <c r="F182" s="282" t="s">
        <v>189</v>
      </c>
      <c r="G182" s="283"/>
      <c r="H182" s="283"/>
      <c r="I182" s="283"/>
      <c r="J182" s="180"/>
      <c r="K182" s="182">
        <v>-38.4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151</v>
      </c>
      <c r="AU182" s="186" t="s">
        <v>122</v>
      </c>
      <c r="AV182" s="11" t="s">
        <v>122</v>
      </c>
      <c r="AW182" s="11" t="s">
        <v>40</v>
      </c>
      <c r="AX182" s="11" t="s">
        <v>83</v>
      </c>
      <c r="AY182" s="186" t="s">
        <v>143</v>
      </c>
    </row>
    <row r="183" spans="2:51" s="11" customFormat="1" ht="16.5" customHeight="1">
      <c r="B183" s="179"/>
      <c r="C183" s="180"/>
      <c r="D183" s="180"/>
      <c r="E183" s="181" t="s">
        <v>23</v>
      </c>
      <c r="F183" s="282" t="s">
        <v>190</v>
      </c>
      <c r="G183" s="283"/>
      <c r="H183" s="283"/>
      <c r="I183" s="283"/>
      <c r="J183" s="180"/>
      <c r="K183" s="182">
        <v>-17.28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151</v>
      </c>
      <c r="AU183" s="186" t="s">
        <v>122</v>
      </c>
      <c r="AV183" s="11" t="s">
        <v>122</v>
      </c>
      <c r="AW183" s="11" t="s">
        <v>40</v>
      </c>
      <c r="AX183" s="11" t="s">
        <v>83</v>
      </c>
      <c r="AY183" s="186" t="s">
        <v>143</v>
      </c>
    </row>
    <row r="184" spans="2:51" s="11" customFormat="1" ht="16.5" customHeight="1">
      <c r="B184" s="179"/>
      <c r="C184" s="180"/>
      <c r="D184" s="180"/>
      <c r="E184" s="181" t="s">
        <v>23</v>
      </c>
      <c r="F184" s="282" t="s">
        <v>191</v>
      </c>
      <c r="G184" s="283"/>
      <c r="H184" s="283"/>
      <c r="I184" s="283"/>
      <c r="J184" s="180"/>
      <c r="K184" s="182">
        <v>-1.62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151</v>
      </c>
      <c r="AU184" s="186" t="s">
        <v>122</v>
      </c>
      <c r="AV184" s="11" t="s">
        <v>122</v>
      </c>
      <c r="AW184" s="11" t="s">
        <v>40</v>
      </c>
      <c r="AX184" s="11" t="s">
        <v>83</v>
      </c>
      <c r="AY184" s="186" t="s">
        <v>143</v>
      </c>
    </row>
    <row r="185" spans="2:51" s="11" customFormat="1" ht="16.5" customHeight="1">
      <c r="B185" s="179"/>
      <c r="C185" s="180"/>
      <c r="D185" s="180"/>
      <c r="E185" s="181" t="s">
        <v>23</v>
      </c>
      <c r="F185" s="282" t="s">
        <v>192</v>
      </c>
      <c r="G185" s="283"/>
      <c r="H185" s="283"/>
      <c r="I185" s="283"/>
      <c r="J185" s="180"/>
      <c r="K185" s="182">
        <v>-6.4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151</v>
      </c>
      <c r="AU185" s="186" t="s">
        <v>122</v>
      </c>
      <c r="AV185" s="11" t="s">
        <v>122</v>
      </c>
      <c r="AW185" s="11" t="s">
        <v>40</v>
      </c>
      <c r="AX185" s="11" t="s">
        <v>83</v>
      </c>
      <c r="AY185" s="186" t="s">
        <v>143</v>
      </c>
    </row>
    <row r="186" spans="2:51" s="11" customFormat="1" ht="16.5" customHeight="1">
      <c r="B186" s="179"/>
      <c r="C186" s="180"/>
      <c r="D186" s="180"/>
      <c r="E186" s="181" t="s">
        <v>23</v>
      </c>
      <c r="F186" s="282" t="s">
        <v>193</v>
      </c>
      <c r="G186" s="283"/>
      <c r="H186" s="283"/>
      <c r="I186" s="283"/>
      <c r="J186" s="180"/>
      <c r="K186" s="182">
        <v>-3.84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151</v>
      </c>
      <c r="AU186" s="186" t="s">
        <v>122</v>
      </c>
      <c r="AV186" s="11" t="s">
        <v>122</v>
      </c>
      <c r="AW186" s="11" t="s">
        <v>40</v>
      </c>
      <c r="AX186" s="11" t="s">
        <v>83</v>
      </c>
      <c r="AY186" s="186" t="s">
        <v>143</v>
      </c>
    </row>
    <row r="187" spans="2:51" s="11" customFormat="1" ht="16.5" customHeight="1">
      <c r="B187" s="179"/>
      <c r="C187" s="180"/>
      <c r="D187" s="180"/>
      <c r="E187" s="181" t="s">
        <v>23</v>
      </c>
      <c r="F187" s="282" t="s">
        <v>194</v>
      </c>
      <c r="G187" s="283"/>
      <c r="H187" s="283"/>
      <c r="I187" s="283"/>
      <c r="J187" s="180"/>
      <c r="K187" s="182">
        <v>-1.08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151</v>
      </c>
      <c r="AU187" s="186" t="s">
        <v>122</v>
      </c>
      <c r="AV187" s="11" t="s">
        <v>122</v>
      </c>
      <c r="AW187" s="11" t="s">
        <v>40</v>
      </c>
      <c r="AX187" s="11" t="s">
        <v>83</v>
      </c>
      <c r="AY187" s="186" t="s">
        <v>143</v>
      </c>
    </row>
    <row r="188" spans="2:51" s="11" customFormat="1" ht="16.5" customHeight="1">
      <c r="B188" s="179"/>
      <c r="C188" s="180"/>
      <c r="D188" s="180"/>
      <c r="E188" s="181" t="s">
        <v>23</v>
      </c>
      <c r="F188" s="282" t="s">
        <v>195</v>
      </c>
      <c r="G188" s="283"/>
      <c r="H188" s="283"/>
      <c r="I188" s="283"/>
      <c r="J188" s="180"/>
      <c r="K188" s="182">
        <v>-16.8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151</v>
      </c>
      <c r="AU188" s="186" t="s">
        <v>122</v>
      </c>
      <c r="AV188" s="11" t="s">
        <v>122</v>
      </c>
      <c r="AW188" s="11" t="s">
        <v>40</v>
      </c>
      <c r="AX188" s="11" t="s">
        <v>83</v>
      </c>
      <c r="AY188" s="186" t="s">
        <v>143</v>
      </c>
    </row>
    <row r="189" spans="2:51" s="11" customFormat="1" ht="16.5" customHeight="1">
      <c r="B189" s="179"/>
      <c r="C189" s="180"/>
      <c r="D189" s="180"/>
      <c r="E189" s="181" t="s">
        <v>23</v>
      </c>
      <c r="F189" s="282" t="s">
        <v>196</v>
      </c>
      <c r="G189" s="283"/>
      <c r="H189" s="283"/>
      <c r="I189" s="283"/>
      <c r="J189" s="180"/>
      <c r="K189" s="182">
        <v>-0.96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151</v>
      </c>
      <c r="AU189" s="186" t="s">
        <v>122</v>
      </c>
      <c r="AV189" s="11" t="s">
        <v>122</v>
      </c>
      <c r="AW189" s="11" t="s">
        <v>40</v>
      </c>
      <c r="AX189" s="11" t="s">
        <v>83</v>
      </c>
      <c r="AY189" s="186" t="s">
        <v>143</v>
      </c>
    </row>
    <row r="190" spans="2:51" s="11" customFormat="1" ht="16.5" customHeight="1">
      <c r="B190" s="179"/>
      <c r="C190" s="180"/>
      <c r="D190" s="180"/>
      <c r="E190" s="181" t="s">
        <v>23</v>
      </c>
      <c r="F190" s="282" t="s">
        <v>197</v>
      </c>
      <c r="G190" s="283"/>
      <c r="H190" s="283"/>
      <c r="I190" s="283"/>
      <c r="J190" s="180"/>
      <c r="K190" s="182">
        <v>-2.352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151</v>
      </c>
      <c r="AU190" s="186" t="s">
        <v>122</v>
      </c>
      <c r="AV190" s="11" t="s">
        <v>122</v>
      </c>
      <c r="AW190" s="11" t="s">
        <v>40</v>
      </c>
      <c r="AX190" s="11" t="s">
        <v>83</v>
      </c>
      <c r="AY190" s="186" t="s">
        <v>143</v>
      </c>
    </row>
    <row r="191" spans="2:51" s="11" customFormat="1" ht="16.5" customHeight="1">
      <c r="B191" s="179"/>
      <c r="C191" s="180"/>
      <c r="D191" s="180"/>
      <c r="E191" s="181" t="s">
        <v>23</v>
      </c>
      <c r="F191" s="282" t="s">
        <v>198</v>
      </c>
      <c r="G191" s="283"/>
      <c r="H191" s="283"/>
      <c r="I191" s="283"/>
      <c r="J191" s="180"/>
      <c r="K191" s="182">
        <v>-19.2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151</v>
      </c>
      <c r="AU191" s="186" t="s">
        <v>122</v>
      </c>
      <c r="AV191" s="11" t="s">
        <v>122</v>
      </c>
      <c r="AW191" s="11" t="s">
        <v>40</v>
      </c>
      <c r="AX191" s="11" t="s">
        <v>83</v>
      </c>
      <c r="AY191" s="186" t="s">
        <v>143</v>
      </c>
    </row>
    <row r="192" spans="2:51" s="12" customFormat="1" ht="16.5" customHeight="1">
      <c r="B192" s="187"/>
      <c r="C192" s="188"/>
      <c r="D192" s="188"/>
      <c r="E192" s="189" t="s">
        <v>23</v>
      </c>
      <c r="F192" s="284" t="s">
        <v>154</v>
      </c>
      <c r="G192" s="285"/>
      <c r="H192" s="285"/>
      <c r="I192" s="285"/>
      <c r="J192" s="188"/>
      <c r="K192" s="190">
        <v>-122.302</v>
      </c>
      <c r="L192" s="188"/>
      <c r="M192" s="188"/>
      <c r="N192" s="188"/>
      <c r="O192" s="188"/>
      <c r="P192" s="188"/>
      <c r="Q192" s="188"/>
      <c r="R192" s="191"/>
      <c r="T192" s="192"/>
      <c r="U192" s="188"/>
      <c r="V192" s="188"/>
      <c r="W192" s="188"/>
      <c r="X192" s="188"/>
      <c r="Y192" s="188"/>
      <c r="Z192" s="188"/>
      <c r="AA192" s="193"/>
      <c r="AT192" s="194" t="s">
        <v>151</v>
      </c>
      <c r="AU192" s="194" t="s">
        <v>122</v>
      </c>
      <c r="AV192" s="12" t="s">
        <v>155</v>
      </c>
      <c r="AW192" s="12" t="s">
        <v>40</v>
      </c>
      <c r="AX192" s="12" t="s">
        <v>83</v>
      </c>
      <c r="AY192" s="194" t="s">
        <v>143</v>
      </c>
    </row>
    <row r="193" spans="2:51" s="10" customFormat="1" ht="16.5" customHeight="1">
      <c r="B193" s="172"/>
      <c r="C193" s="173"/>
      <c r="D193" s="173"/>
      <c r="E193" s="174" t="s">
        <v>23</v>
      </c>
      <c r="F193" s="280" t="s">
        <v>199</v>
      </c>
      <c r="G193" s="281"/>
      <c r="H193" s="281"/>
      <c r="I193" s="281"/>
      <c r="J193" s="173"/>
      <c r="K193" s="174" t="s">
        <v>23</v>
      </c>
      <c r="L193" s="173"/>
      <c r="M193" s="173"/>
      <c r="N193" s="173"/>
      <c r="O193" s="173"/>
      <c r="P193" s="173"/>
      <c r="Q193" s="173"/>
      <c r="R193" s="175"/>
      <c r="T193" s="176"/>
      <c r="U193" s="173"/>
      <c r="V193" s="173"/>
      <c r="W193" s="173"/>
      <c r="X193" s="173"/>
      <c r="Y193" s="173"/>
      <c r="Z193" s="173"/>
      <c r="AA193" s="177"/>
      <c r="AT193" s="178" t="s">
        <v>151</v>
      </c>
      <c r="AU193" s="178" t="s">
        <v>122</v>
      </c>
      <c r="AV193" s="10" t="s">
        <v>25</v>
      </c>
      <c r="AW193" s="10" t="s">
        <v>40</v>
      </c>
      <c r="AX193" s="10" t="s">
        <v>83</v>
      </c>
      <c r="AY193" s="178" t="s">
        <v>143</v>
      </c>
    </row>
    <row r="194" spans="2:51" s="11" customFormat="1" ht="16.5" customHeight="1">
      <c r="B194" s="179"/>
      <c r="C194" s="180"/>
      <c r="D194" s="180"/>
      <c r="E194" s="181" t="s">
        <v>23</v>
      </c>
      <c r="F194" s="282" t="s">
        <v>200</v>
      </c>
      <c r="G194" s="283"/>
      <c r="H194" s="283"/>
      <c r="I194" s="283"/>
      <c r="J194" s="180"/>
      <c r="K194" s="182">
        <v>2.048</v>
      </c>
      <c r="L194" s="180"/>
      <c r="M194" s="180"/>
      <c r="N194" s="180"/>
      <c r="O194" s="180"/>
      <c r="P194" s="180"/>
      <c r="Q194" s="180"/>
      <c r="R194" s="183"/>
      <c r="T194" s="184"/>
      <c r="U194" s="180"/>
      <c r="V194" s="180"/>
      <c r="W194" s="180"/>
      <c r="X194" s="180"/>
      <c r="Y194" s="180"/>
      <c r="Z194" s="180"/>
      <c r="AA194" s="185"/>
      <c r="AT194" s="186" t="s">
        <v>151</v>
      </c>
      <c r="AU194" s="186" t="s">
        <v>122</v>
      </c>
      <c r="AV194" s="11" t="s">
        <v>122</v>
      </c>
      <c r="AW194" s="11" t="s">
        <v>40</v>
      </c>
      <c r="AX194" s="11" t="s">
        <v>83</v>
      </c>
      <c r="AY194" s="186" t="s">
        <v>143</v>
      </c>
    </row>
    <row r="195" spans="2:51" s="11" customFormat="1" ht="16.5" customHeight="1">
      <c r="B195" s="179"/>
      <c r="C195" s="180"/>
      <c r="D195" s="180"/>
      <c r="E195" s="181" t="s">
        <v>23</v>
      </c>
      <c r="F195" s="282" t="s">
        <v>201</v>
      </c>
      <c r="G195" s="283"/>
      <c r="H195" s="283"/>
      <c r="I195" s="283"/>
      <c r="J195" s="180"/>
      <c r="K195" s="182">
        <v>1.44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151</v>
      </c>
      <c r="AU195" s="186" t="s">
        <v>122</v>
      </c>
      <c r="AV195" s="11" t="s">
        <v>122</v>
      </c>
      <c r="AW195" s="11" t="s">
        <v>40</v>
      </c>
      <c r="AX195" s="11" t="s">
        <v>83</v>
      </c>
      <c r="AY195" s="186" t="s">
        <v>143</v>
      </c>
    </row>
    <row r="196" spans="2:51" s="11" customFormat="1" ht="16.5" customHeight="1">
      <c r="B196" s="179"/>
      <c r="C196" s="180"/>
      <c r="D196" s="180"/>
      <c r="E196" s="181" t="s">
        <v>23</v>
      </c>
      <c r="F196" s="282" t="s">
        <v>202</v>
      </c>
      <c r="G196" s="283"/>
      <c r="H196" s="283"/>
      <c r="I196" s="283"/>
      <c r="J196" s="180"/>
      <c r="K196" s="182">
        <v>5.28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151</v>
      </c>
      <c r="AU196" s="186" t="s">
        <v>122</v>
      </c>
      <c r="AV196" s="11" t="s">
        <v>122</v>
      </c>
      <c r="AW196" s="11" t="s">
        <v>40</v>
      </c>
      <c r="AX196" s="11" t="s">
        <v>83</v>
      </c>
      <c r="AY196" s="186" t="s">
        <v>143</v>
      </c>
    </row>
    <row r="197" spans="2:51" s="11" customFormat="1" ht="16.5" customHeight="1">
      <c r="B197" s="179"/>
      <c r="C197" s="180"/>
      <c r="D197" s="180"/>
      <c r="E197" s="181" t="s">
        <v>23</v>
      </c>
      <c r="F197" s="282" t="s">
        <v>203</v>
      </c>
      <c r="G197" s="283"/>
      <c r="H197" s="283"/>
      <c r="I197" s="283"/>
      <c r="J197" s="180"/>
      <c r="K197" s="182">
        <v>24.064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151</v>
      </c>
      <c r="AU197" s="186" t="s">
        <v>122</v>
      </c>
      <c r="AV197" s="11" t="s">
        <v>122</v>
      </c>
      <c r="AW197" s="11" t="s">
        <v>40</v>
      </c>
      <c r="AX197" s="11" t="s">
        <v>83</v>
      </c>
      <c r="AY197" s="186" t="s">
        <v>143</v>
      </c>
    </row>
    <row r="198" spans="2:51" s="11" customFormat="1" ht="16.5" customHeight="1">
      <c r="B198" s="179"/>
      <c r="C198" s="180"/>
      <c r="D198" s="180"/>
      <c r="E198" s="181" t="s">
        <v>23</v>
      </c>
      <c r="F198" s="282" t="s">
        <v>204</v>
      </c>
      <c r="G198" s="283"/>
      <c r="H198" s="283"/>
      <c r="I198" s="283"/>
      <c r="J198" s="180"/>
      <c r="K198" s="182">
        <v>15.744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151</v>
      </c>
      <c r="AU198" s="186" t="s">
        <v>122</v>
      </c>
      <c r="AV198" s="11" t="s">
        <v>122</v>
      </c>
      <c r="AW198" s="11" t="s">
        <v>40</v>
      </c>
      <c r="AX198" s="11" t="s">
        <v>83</v>
      </c>
      <c r="AY198" s="186" t="s">
        <v>143</v>
      </c>
    </row>
    <row r="199" spans="2:51" s="11" customFormat="1" ht="16.5" customHeight="1">
      <c r="B199" s="179"/>
      <c r="C199" s="180"/>
      <c r="D199" s="180"/>
      <c r="E199" s="181" t="s">
        <v>23</v>
      </c>
      <c r="F199" s="282" t="s">
        <v>205</v>
      </c>
      <c r="G199" s="283"/>
      <c r="H199" s="283"/>
      <c r="I199" s="283"/>
      <c r="J199" s="180"/>
      <c r="K199" s="182">
        <v>3.36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151</v>
      </c>
      <c r="AU199" s="186" t="s">
        <v>122</v>
      </c>
      <c r="AV199" s="11" t="s">
        <v>122</v>
      </c>
      <c r="AW199" s="11" t="s">
        <v>40</v>
      </c>
      <c r="AX199" s="11" t="s">
        <v>83</v>
      </c>
      <c r="AY199" s="186" t="s">
        <v>143</v>
      </c>
    </row>
    <row r="200" spans="2:51" s="11" customFormat="1" ht="16.5" customHeight="1">
      <c r="B200" s="179"/>
      <c r="C200" s="180"/>
      <c r="D200" s="180"/>
      <c r="E200" s="181" t="s">
        <v>23</v>
      </c>
      <c r="F200" s="282" t="s">
        <v>206</v>
      </c>
      <c r="G200" s="283"/>
      <c r="H200" s="283"/>
      <c r="I200" s="283"/>
      <c r="J200" s="180"/>
      <c r="K200" s="182">
        <v>3.328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151</v>
      </c>
      <c r="AU200" s="186" t="s">
        <v>122</v>
      </c>
      <c r="AV200" s="11" t="s">
        <v>122</v>
      </c>
      <c r="AW200" s="11" t="s">
        <v>40</v>
      </c>
      <c r="AX200" s="11" t="s">
        <v>83</v>
      </c>
      <c r="AY200" s="186" t="s">
        <v>143</v>
      </c>
    </row>
    <row r="201" spans="2:51" s="11" customFormat="1" ht="16.5" customHeight="1">
      <c r="B201" s="179"/>
      <c r="C201" s="180"/>
      <c r="D201" s="180"/>
      <c r="E201" s="181" t="s">
        <v>23</v>
      </c>
      <c r="F201" s="282" t="s">
        <v>207</v>
      </c>
      <c r="G201" s="283"/>
      <c r="H201" s="283"/>
      <c r="I201" s="283"/>
      <c r="J201" s="180"/>
      <c r="K201" s="182">
        <v>15.2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151</v>
      </c>
      <c r="AU201" s="186" t="s">
        <v>122</v>
      </c>
      <c r="AV201" s="11" t="s">
        <v>122</v>
      </c>
      <c r="AW201" s="11" t="s">
        <v>40</v>
      </c>
      <c r="AX201" s="11" t="s">
        <v>83</v>
      </c>
      <c r="AY201" s="186" t="s">
        <v>143</v>
      </c>
    </row>
    <row r="202" spans="2:51" s="11" customFormat="1" ht="16.5" customHeight="1">
      <c r="B202" s="179"/>
      <c r="C202" s="180"/>
      <c r="D202" s="180"/>
      <c r="E202" s="181" t="s">
        <v>23</v>
      </c>
      <c r="F202" s="282" t="s">
        <v>208</v>
      </c>
      <c r="G202" s="283"/>
      <c r="H202" s="283"/>
      <c r="I202" s="283"/>
      <c r="J202" s="180"/>
      <c r="K202" s="182">
        <v>3.69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151</v>
      </c>
      <c r="AU202" s="186" t="s">
        <v>122</v>
      </c>
      <c r="AV202" s="11" t="s">
        <v>122</v>
      </c>
      <c r="AW202" s="11" t="s">
        <v>40</v>
      </c>
      <c r="AX202" s="11" t="s">
        <v>83</v>
      </c>
      <c r="AY202" s="186" t="s">
        <v>143</v>
      </c>
    </row>
    <row r="203" spans="2:51" s="11" customFormat="1" ht="16.5" customHeight="1">
      <c r="B203" s="179"/>
      <c r="C203" s="180"/>
      <c r="D203" s="180"/>
      <c r="E203" s="181" t="s">
        <v>23</v>
      </c>
      <c r="F203" s="282" t="s">
        <v>209</v>
      </c>
      <c r="G203" s="283"/>
      <c r="H203" s="283"/>
      <c r="I203" s="283"/>
      <c r="J203" s="180"/>
      <c r="K203" s="182">
        <v>0.941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151</v>
      </c>
      <c r="AU203" s="186" t="s">
        <v>122</v>
      </c>
      <c r="AV203" s="11" t="s">
        <v>122</v>
      </c>
      <c r="AW203" s="11" t="s">
        <v>40</v>
      </c>
      <c r="AX203" s="11" t="s">
        <v>83</v>
      </c>
      <c r="AY203" s="186" t="s">
        <v>143</v>
      </c>
    </row>
    <row r="204" spans="2:51" s="11" customFormat="1" ht="16.5" customHeight="1">
      <c r="B204" s="179"/>
      <c r="C204" s="180"/>
      <c r="D204" s="180"/>
      <c r="E204" s="181" t="s">
        <v>23</v>
      </c>
      <c r="F204" s="282" t="s">
        <v>210</v>
      </c>
      <c r="G204" s="283"/>
      <c r="H204" s="283"/>
      <c r="I204" s="283"/>
      <c r="J204" s="180"/>
      <c r="K204" s="182">
        <v>2.163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151</v>
      </c>
      <c r="AU204" s="186" t="s">
        <v>122</v>
      </c>
      <c r="AV204" s="11" t="s">
        <v>122</v>
      </c>
      <c r="AW204" s="11" t="s">
        <v>40</v>
      </c>
      <c r="AX204" s="11" t="s">
        <v>83</v>
      </c>
      <c r="AY204" s="186" t="s">
        <v>143</v>
      </c>
    </row>
    <row r="205" spans="2:51" s="12" customFormat="1" ht="16.5" customHeight="1">
      <c r="B205" s="187"/>
      <c r="C205" s="188"/>
      <c r="D205" s="188"/>
      <c r="E205" s="189" t="s">
        <v>23</v>
      </c>
      <c r="F205" s="284" t="s">
        <v>154</v>
      </c>
      <c r="G205" s="285"/>
      <c r="H205" s="285"/>
      <c r="I205" s="285"/>
      <c r="J205" s="188"/>
      <c r="K205" s="190">
        <v>77.258</v>
      </c>
      <c r="L205" s="188"/>
      <c r="M205" s="188"/>
      <c r="N205" s="188"/>
      <c r="O205" s="188"/>
      <c r="P205" s="188"/>
      <c r="Q205" s="188"/>
      <c r="R205" s="191"/>
      <c r="T205" s="192"/>
      <c r="U205" s="188"/>
      <c r="V205" s="188"/>
      <c r="W205" s="188"/>
      <c r="X205" s="188"/>
      <c r="Y205" s="188"/>
      <c r="Z205" s="188"/>
      <c r="AA205" s="193"/>
      <c r="AT205" s="194" t="s">
        <v>151</v>
      </c>
      <c r="AU205" s="194" t="s">
        <v>122</v>
      </c>
      <c r="AV205" s="12" t="s">
        <v>155</v>
      </c>
      <c r="AW205" s="12" t="s">
        <v>40</v>
      </c>
      <c r="AX205" s="12" t="s">
        <v>83</v>
      </c>
      <c r="AY205" s="194" t="s">
        <v>143</v>
      </c>
    </row>
    <row r="206" spans="2:51" s="13" customFormat="1" ht="16.5" customHeight="1">
      <c r="B206" s="195"/>
      <c r="C206" s="196"/>
      <c r="D206" s="196"/>
      <c r="E206" s="197" t="s">
        <v>23</v>
      </c>
      <c r="F206" s="286" t="s">
        <v>159</v>
      </c>
      <c r="G206" s="287"/>
      <c r="H206" s="287"/>
      <c r="I206" s="287"/>
      <c r="J206" s="196"/>
      <c r="K206" s="198">
        <v>598.346</v>
      </c>
      <c r="L206" s="196"/>
      <c r="M206" s="196"/>
      <c r="N206" s="196"/>
      <c r="O206" s="196"/>
      <c r="P206" s="196"/>
      <c r="Q206" s="196"/>
      <c r="R206" s="199"/>
      <c r="T206" s="200"/>
      <c r="U206" s="196"/>
      <c r="V206" s="196"/>
      <c r="W206" s="196"/>
      <c r="X206" s="196"/>
      <c r="Y206" s="196"/>
      <c r="Z206" s="196"/>
      <c r="AA206" s="201"/>
      <c r="AT206" s="202" t="s">
        <v>151</v>
      </c>
      <c r="AU206" s="202" t="s">
        <v>122</v>
      </c>
      <c r="AV206" s="13" t="s">
        <v>148</v>
      </c>
      <c r="AW206" s="13" t="s">
        <v>40</v>
      </c>
      <c r="AX206" s="13" t="s">
        <v>25</v>
      </c>
      <c r="AY206" s="202" t="s">
        <v>143</v>
      </c>
    </row>
    <row r="207" spans="2:65" s="1" customFormat="1" ht="25.5" customHeight="1">
      <c r="B207" s="38"/>
      <c r="C207" s="165" t="s">
        <v>211</v>
      </c>
      <c r="D207" s="165" t="s">
        <v>144</v>
      </c>
      <c r="E207" s="166" t="s">
        <v>212</v>
      </c>
      <c r="F207" s="274" t="s">
        <v>213</v>
      </c>
      <c r="G207" s="274"/>
      <c r="H207" s="274"/>
      <c r="I207" s="274"/>
      <c r="J207" s="167" t="s">
        <v>147</v>
      </c>
      <c r="K207" s="168">
        <v>598.346</v>
      </c>
      <c r="L207" s="275">
        <v>0</v>
      </c>
      <c r="M207" s="276"/>
      <c r="N207" s="277">
        <f>ROUND(L207*K207,2)</f>
        <v>0</v>
      </c>
      <c r="O207" s="277"/>
      <c r="P207" s="277"/>
      <c r="Q207" s="277"/>
      <c r="R207" s="40"/>
      <c r="T207" s="169" t="s">
        <v>23</v>
      </c>
      <c r="U207" s="47" t="s">
        <v>50</v>
      </c>
      <c r="V207" s="39"/>
      <c r="W207" s="170">
        <f>V207*K207</f>
        <v>0</v>
      </c>
      <c r="X207" s="170">
        <v>0.00546</v>
      </c>
      <c r="Y207" s="170">
        <f>X207*K207</f>
        <v>3.26696916</v>
      </c>
      <c r="Z207" s="170">
        <v>0</v>
      </c>
      <c r="AA207" s="171">
        <f>Z207*K207</f>
        <v>0</v>
      </c>
      <c r="AR207" s="22" t="s">
        <v>148</v>
      </c>
      <c r="AT207" s="22" t="s">
        <v>144</v>
      </c>
      <c r="AU207" s="22" t="s">
        <v>122</v>
      </c>
      <c r="AY207" s="22" t="s">
        <v>143</v>
      </c>
      <c r="BE207" s="108">
        <f>IF(U207="základní",N207,0)</f>
        <v>0</v>
      </c>
      <c r="BF207" s="108">
        <f>IF(U207="snížená",N207,0)</f>
        <v>0</v>
      </c>
      <c r="BG207" s="108">
        <f>IF(U207="zákl. přenesená",N207,0)</f>
        <v>0</v>
      </c>
      <c r="BH207" s="108">
        <f>IF(U207="sníž. přenesená",N207,0)</f>
        <v>0</v>
      </c>
      <c r="BI207" s="108">
        <f>IF(U207="nulová",N207,0)</f>
        <v>0</v>
      </c>
      <c r="BJ207" s="22" t="s">
        <v>122</v>
      </c>
      <c r="BK207" s="108">
        <f>ROUND(L207*K207,2)</f>
        <v>0</v>
      </c>
      <c r="BL207" s="22" t="s">
        <v>148</v>
      </c>
      <c r="BM207" s="22" t="s">
        <v>214</v>
      </c>
    </row>
    <row r="208" spans="2:65" s="1" customFormat="1" ht="25.5" customHeight="1">
      <c r="B208" s="38"/>
      <c r="C208" s="165" t="s">
        <v>215</v>
      </c>
      <c r="D208" s="165" t="s">
        <v>144</v>
      </c>
      <c r="E208" s="166" t="s">
        <v>216</v>
      </c>
      <c r="F208" s="274" t="s">
        <v>217</v>
      </c>
      <c r="G208" s="274"/>
      <c r="H208" s="274"/>
      <c r="I208" s="274"/>
      <c r="J208" s="167" t="s">
        <v>147</v>
      </c>
      <c r="K208" s="168">
        <v>598.346</v>
      </c>
      <c r="L208" s="275">
        <v>0</v>
      </c>
      <c r="M208" s="276"/>
      <c r="N208" s="277">
        <f>ROUND(L208*K208,2)</f>
        <v>0</v>
      </c>
      <c r="O208" s="277"/>
      <c r="P208" s="277"/>
      <c r="Q208" s="277"/>
      <c r="R208" s="40"/>
      <c r="T208" s="169" t="s">
        <v>23</v>
      </c>
      <c r="U208" s="47" t="s">
        <v>50</v>
      </c>
      <c r="V208" s="39"/>
      <c r="W208" s="170">
        <f>V208*K208</f>
        <v>0</v>
      </c>
      <c r="X208" s="170">
        <v>0.004384</v>
      </c>
      <c r="Y208" s="170">
        <f>X208*K208</f>
        <v>2.623148864</v>
      </c>
      <c r="Z208" s="170">
        <v>0</v>
      </c>
      <c r="AA208" s="171">
        <f>Z208*K208</f>
        <v>0</v>
      </c>
      <c r="AR208" s="22" t="s">
        <v>148</v>
      </c>
      <c r="AT208" s="22" t="s">
        <v>144</v>
      </c>
      <c r="AU208" s="22" t="s">
        <v>122</v>
      </c>
      <c r="AY208" s="22" t="s">
        <v>143</v>
      </c>
      <c r="BE208" s="108">
        <f>IF(U208="základní",N208,0)</f>
        <v>0</v>
      </c>
      <c r="BF208" s="108">
        <f>IF(U208="snížená",N208,0)</f>
        <v>0</v>
      </c>
      <c r="BG208" s="108">
        <f>IF(U208="zákl. přenesená",N208,0)</f>
        <v>0</v>
      </c>
      <c r="BH208" s="108">
        <f>IF(U208="sníž. přenesená",N208,0)</f>
        <v>0</v>
      </c>
      <c r="BI208" s="108">
        <f>IF(U208="nulová",N208,0)</f>
        <v>0</v>
      </c>
      <c r="BJ208" s="22" t="s">
        <v>122</v>
      </c>
      <c r="BK208" s="108">
        <f>ROUND(L208*K208,2)</f>
        <v>0</v>
      </c>
      <c r="BL208" s="22" t="s">
        <v>148</v>
      </c>
      <c r="BM208" s="22" t="s">
        <v>218</v>
      </c>
    </row>
    <row r="209" spans="2:65" s="1" customFormat="1" ht="38.25" customHeight="1">
      <c r="B209" s="38"/>
      <c r="C209" s="165" t="s">
        <v>219</v>
      </c>
      <c r="D209" s="165" t="s">
        <v>144</v>
      </c>
      <c r="E209" s="166" t="s">
        <v>220</v>
      </c>
      <c r="F209" s="274" t="s">
        <v>221</v>
      </c>
      <c r="G209" s="274"/>
      <c r="H209" s="274"/>
      <c r="I209" s="274"/>
      <c r="J209" s="167" t="s">
        <v>147</v>
      </c>
      <c r="K209" s="168">
        <v>93.34</v>
      </c>
      <c r="L209" s="275">
        <v>0</v>
      </c>
      <c r="M209" s="276"/>
      <c r="N209" s="277">
        <f>ROUND(L209*K209,2)</f>
        <v>0</v>
      </c>
      <c r="O209" s="277"/>
      <c r="P209" s="277"/>
      <c r="Q209" s="277"/>
      <c r="R209" s="40"/>
      <c r="T209" s="169" t="s">
        <v>23</v>
      </c>
      <c r="U209" s="47" t="s">
        <v>50</v>
      </c>
      <c r="V209" s="39"/>
      <c r="W209" s="170">
        <f>V209*K209</f>
        <v>0</v>
      </c>
      <c r="X209" s="170">
        <v>0.00382</v>
      </c>
      <c r="Y209" s="170">
        <f>X209*K209</f>
        <v>0.3565588</v>
      </c>
      <c r="Z209" s="170">
        <v>0</v>
      </c>
      <c r="AA209" s="171">
        <f>Z209*K209</f>
        <v>0</v>
      </c>
      <c r="AR209" s="22" t="s">
        <v>148</v>
      </c>
      <c r="AT209" s="22" t="s">
        <v>144</v>
      </c>
      <c r="AU209" s="22" t="s">
        <v>122</v>
      </c>
      <c r="AY209" s="22" t="s">
        <v>143</v>
      </c>
      <c r="BE209" s="108">
        <f>IF(U209="základní",N209,0)</f>
        <v>0</v>
      </c>
      <c r="BF209" s="108">
        <f>IF(U209="snížená",N209,0)</f>
        <v>0</v>
      </c>
      <c r="BG209" s="108">
        <f>IF(U209="zákl. přenesená",N209,0)</f>
        <v>0</v>
      </c>
      <c r="BH209" s="108">
        <f>IF(U209="sníž. přenesená",N209,0)</f>
        <v>0</v>
      </c>
      <c r="BI209" s="108">
        <f>IF(U209="nulová",N209,0)</f>
        <v>0</v>
      </c>
      <c r="BJ209" s="22" t="s">
        <v>122</v>
      </c>
      <c r="BK209" s="108">
        <f>ROUND(L209*K209,2)</f>
        <v>0</v>
      </c>
      <c r="BL209" s="22" t="s">
        <v>148</v>
      </c>
      <c r="BM209" s="22" t="s">
        <v>222</v>
      </c>
    </row>
    <row r="210" spans="2:51" s="11" customFormat="1" ht="16.5" customHeight="1">
      <c r="B210" s="179"/>
      <c r="C210" s="180"/>
      <c r="D210" s="180"/>
      <c r="E210" s="181" t="s">
        <v>23</v>
      </c>
      <c r="F210" s="288" t="s">
        <v>175</v>
      </c>
      <c r="G210" s="289"/>
      <c r="H210" s="289"/>
      <c r="I210" s="289"/>
      <c r="J210" s="180"/>
      <c r="K210" s="182">
        <v>27.74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151</v>
      </c>
      <c r="AU210" s="186" t="s">
        <v>122</v>
      </c>
      <c r="AV210" s="11" t="s">
        <v>122</v>
      </c>
      <c r="AW210" s="11" t="s">
        <v>40</v>
      </c>
      <c r="AX210" s="11" t="s">
        <v>83</v>
      </c>
      <c r="AY210" s="186" t="s">
        <v>143</v>
      </c>
    </row>
    <row r="211" spans="2:51" s="11" customFormat="1" ht="16.5" customHeight="1">
      <c r="B211" s="179"/>
      <c r="C211" s="180"/>
      <c r="D211" s="180"/>
      <c r="E211" s="181" t="s">
        <v>23</v>
      </c>
      <c r="F211" s="282" t="s">
        <v>192</v>
      </c>
      <c r="G211" s="283"/>
      <c r="H211" s="283"/>
      <c r="I211" s="283"/>
      <c r="J211" s="180"/>
      <c r="K211" s="182">
        <v>-6.4</v>
      </c>
      <c r="L211" s="180"/>
      <c r="M211" s="180"/>
      <c r="N211" s="180"/>
      <c r="O211" s="180"/>
      <c r="P211" s="180"/>
      <c r="Q211" s="180"/>
      <c r="R211" s="183"/>
      <c r="T211" s="184"/>
      <c r="U211" s="180"/>
      <c r="V211" s="180"/>
      <c r="W211" s="180"/>
      <c r="X211" s="180"/>
      <c r="Y211" s="180"/>
      <c r="Z211" s="180"/>
      <c r="AA211" s="185"/>
      <c r="AT211" s="186" t="s">
        <v>151</v>
      </c>
      <c r="AU211" s="186" t="s">
        <v>122</v>
      </c>
      <c r="AV211" s="11" t="s">
        <v>122</v>
      </c>
      <c r="AW211" s="11" t="s">
        <v>40</v>
      </c>
      <c r="AX211" s="11" t="s">
        <v>83</v>
      </c>
      <c r="AY211" s="186" t="s">
        <v>143</v>
      </c>
    </row>
    <row r="212" spans="2:51" s="11" customFormat="1" ht="16.5" customHeight="1">
      <c r="B212" s="179"/>
      <c r="C212" s="180"/>
      <c r="D212" s="180"/>
      <c r="E212" s="181" t="s">
        <v>23</v>
      </c>
      <c r="F212" s="282" t="s">
        <v>180</v>
      </c>
      <c r="G212" s="283"/>
      <c r="H212" s="283"/>
      <c r="I212" s="283"/>
      <c r="J212" s="180"/>
      <c r="K212" s="182">
        <v>72</v>
      </c>
      <c r="L212" s="180"/>
      <c r="M212" s="180"/>
      <c r="N212" s="180"/>
      <c r="O212" s="180"/>
      <c r="P212" s="180"/>
      <c r="Q212" s="180"/>
      <c r="R212" s="183"/>
      <c r="T212" s="184"/>
      <c r="U212" s="180"/>
      <c r="V212" s="180"/>
      <c r="W212" s="180"/>
      <c r="X212" s="180"/>
      <c r="Y212" s="180"/>
      <c r="Z212" s="180"/>
      <c r="AA212" s="185"/>
      <c r="AT212" s="186" t="s">
        <v>151</v>
      </c>
      <c r="AU212" s="186" t="s">
        <v>122</v>
      </c>
      <c r="AV212" s="11" t="s">
        <v>122</v>
      </c>
      <c r="AW212" s="11" t="s">
        <v>40</v>
      </c>
      <c r="AX212" s="11" t="s">
        <v>83</v>
      </c>
      <c r="AY212" s="186" t="s">
        <v>143</v>
      </c>
    </row>
    <row r="213" spans="2:51" s="13" customFormat="1" ht="16.5" customHeight="1">
      <c r="B213" s="195"/>
      <c r="C213" s="196"/>
      <c r="D213" s="196"/>
      <c r="E213" s="197" t="s">
        <v>23</v>
      </c>
      <c r="F213" s="286" t="s">
        <v>159</v>
      </c>
      <c r="G213" s="287"/>
      <c r="H213" s="287"/>
      <c r="I213" s="287"/>
      <c r="J213" s="196"/>
      <c r="K213" s="198">
        <v>93.34</v>
      </c>
      <c r="L213" s="196"/>
      <c r="M213" s="196"/>
      <c r="N213" s="196"/>
      <c r="O213" s="196"/>
      <c r="P213" s="196"/>
      <c r="Q213" s="196"/>
      <c r="R213" s="199"/>
      <c r="T213" s="200"/>
      <c r="U213" s="196"/>
      <c r="V213" s="196"/>
      <c r="W213" s="196"/>
      <c r="X213" s="196"/>
      <c r="Y213" s="196"/>
      <c r="Z213" s="196"/>
      <c r="AA213" s="201"/>
      <c r="AT213" s="202" t="s">
        <v>151</v>
      </c>
      <c r="AU213" s="202" t="s">
        <v>122</v>
      </c>
      <c r="AV213" s="13" t="s">
        <v>148</v>
      </c>
      <c r="AW213" s="13" t="s">
        <v>40</v>
      </c>
      <c r="AX213" s="13" t="s">
        <v>25</v>
      </c>
      <c r="AY213" s="202" t="s">
        <v>143</v>
      </c>
    </row>
    <row r="214" spans="2:65" s="1" customFormat="1" ht="25.5" customHeight="1">
      <c r="B214" s="38"/>
      <c r="C214" s="165" t="s">
        <v>223</v>
      </c>
      <c r="D214" s="165" t="s">
        <v>144</v>
      </c>
      <c r="E214" s="166" t="s">
        <v>224</v>
      </c>
      <c r="F214" s="274" t="s">
        <v>225</v>
      </c>
      <c r="G214" s="274"/>
      <c r="H214" s="274"/>
      <c r="I214" s="274"/>
      <c r="J214" s="167" t="s">
        <v>147</v>
      </c>
      <c r="K214" s="168">
        <v>598.346</v>
      </c>
      <c r="L214" s="275">
        <v>0</v>
      </c>
      <c r="M214" s="276"/>
      <c r="N214" s="277">
        <f>ROUND(L214*K214,2)</f>
        <v>0</v>
      </c>
      <c r="O214" s="277"/>
      <c r="P214" s="277"/>
      <c r="Q214" s="277"/>
      <c r="R214" s="40"/>
      <c r="T214" s="169" t="s">
        <v>23</v>
      </c>
      <c r="U214" s="47" t="s">
        <v>50</v>
      </c>
      <c r="V214" s="39"/>
      <c r="W214" s="170">
        <f>V214*K214</f>
        <v>0</v>
      </c>
      <c r="X214" s="170">
        <v>0.00268</v>
      </c>
      <c r="Y214" s="170">
        <f>X214*K214</f>
        <v>1.60356728</v>
      </c>
      <c r="Z214" s="170">
        <v>0</v>
      </c>
      <c r="AA214" s="171">
        <f>Z214*K214</f>
        <v>0</v>
      </c>
      <c r="AR214" s="22" t="s">
        <v>148</v>
      </c>
      <c r="AT214" s="22" t="s">
        <v>144</v>
      </c>
      <c r="AU214" s="22" t="s">
        <v>122</v>
      </c>
      <c r="AY214" s="22" t="s">
        <v>143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22" t="s">
        <v>122</v>
      </c>
      <c r="BK214" s="108">
        <f>ROUND(L214*K214,2)</f>
        <v>0</v>
      </c>
      <c r="BL214" s="22" t="s">
        <v>148</v>
      </c>
      <c r="BM214" s="22" t="s">
        <v>226</v>
      </c>
    </row>
    <row r="215" spans="2:65" s="1" customFormat="1" ht="38.25" customHeight="1">
      <c r="B215" s="38"/>
      <c r="C215" s="165" t="s">
        <v>30</v>
      </c>
      <c r="D215" s="165" t="s">
        <v>144</v>
      </c>
      <c r="E215" s="166" t="s">
        <v>227</v>
      </c>
      <c r="F215" s="274" t="s">
        <v>228</v>
      </c>
      <c r="G215" s="274"/>
      <c r="H215" s="274"/>
      <c r="I215" s="274"/>
      <c r="J215" s="167" t="s">
        <v>229</v>
      </c>
      <c r="K215" s="168">
        <v>3</v>
      </c>
      <c r="L215" s="275">
        <v>0</v>
      </c>
      <c r="M215" s="276"/>
      <c r="N215" s="277">
        <f>ROUND(L215*K215,2)</f>
        <v>0</v>
      </c>
      <c r="O215" s="277"/>
      <c r="P215" s="277"/>
      <c r="Q215" s="277"/>
      <c r="R215" s="40"/>
      <c r="T215" s="169" t="s">
        <v>23</v>
      </c>
      <c r="U215" s="47" t="s">
        <v>50</v>
      </c>
      <c r="V215" s="39"/>
      <c r="W215" s="170">
        <f>V215*K215</f>
        <v>0</v>
      </c>
      <c r="X215" s="170">
        <v>0.0002110151</v>
      </c>
      <c r="Y215" s="170">
        <f>X215*K215</f>
        <v>0.0006330453</v>
      </c>
      <c r="Z215" s="170">
        <v>0</v>
      </c>
      <c r="AA215" s="171">
        <f>Z215*K215</f>
        <v>0</v>
      </c>
      <c r="AR215" s="22" t="s">
        <v>148</v>
      </c>
      <c r="AT215" s="22" t="s">
        <v>144</v>
      </c>
      <c r="AU215" s="22" t="s">
        <v>122</v>
      </c>
      <c r="AY215" s="22" t="s">
        <v>143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2" t="s">
        <v>122</v>
      </c>
      <c r="BK215" s="108">
        <f>ROUND(L215*K215,2)</f>
        <v>0</v>
      </c>
      <c r="BL215" s="22" t="s">
        <v>148</v>
      </c>
      <c r="BM215" s="22" t="s">
        <v>230</v>
      </c>
    </row>
    <row r="216" spans="2:51" s="10" customFormat="1" ht="16.5" customHeight="1">
      <c r="B216" s="172"/>
      <c r="C216" s="173"/>
      <c r="D216" s="173"/>
      <c r="E216" s="174" t="s">
        <v>23</v>
      </c>
      <c r="F216" s="278" t="s">
        <v>231</v>
      </c>
      <c r="G216" s="279"/>
      <c r="H216" s="279"/>
      <c r="I216" s="279"/>
      <c r="J216" s="173"/>
      <c r="K216" s="174" t="s">
        <v>23</v>
      </c>
      <c r="L216" s="173"/>
      <c r="M216" s="173"/>
      <c r="N216" s="173"/>
      <c r="O216" s="173"/>
      <c r="P216" s="173"/>
      <c r="Q216" s="173"/>
      <c r="R216" s="175"/>
      <c r="T216" s="176"/>
      <c r="U216" s="173"/>
      <c r="V216" s="173"/>
      <c r="W216" s="173"/>
      <c r="X216" s="173"/>
      <c r="Y216" s="173"/>
      <c r="Z216" s="173"/>
      <c r="AA216" s="177"/>
      <c r="AT216" s="178" t="s">
        <v>151</v>
      </c>
      <c r="AU216" s="178" t="s">
        <v>122</v>
      </c>
      <c r="AV216" s="10" t="s">
        <v>25</v>
      </c>
      <c r="AW216" s="10" t="s">
        <v>40</v>
      </c>
      <c r="AX216" s="10" t="s">
        <v>83</v>
      </c>
      <c r="AY216" s="178" t="s">
        <v>143</v>
      </c>
    </row>
    <row r="217" spans="2:51" s="11" customFormat="1" ht="16.5" customHeight="1">
      <c r="B217" s="179"/>
      <c r="C217" s="180"/>
      <c r="D217" s="180"/>
      <c r="E217" s="181" t="s">
        <v>23</v>
      </c>
      <c r="F217" s="282" t="s">
        <v>155</v>
      </c>
      <c r="G217" s="283"/>
      <c r="H217" s="283"/>
      <c r="I217" s="283"/>
      <c r="J217" s="180"/>
      <c r="K217" s="182">
        <v>3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151</v>
      </c>
      <c r="AU217" s="186" t="s">
        <v>122</v>
      </c>
      <c r="AV217" s="11" t="s">
        <v>122</v>
      </c>
      <c r="AW217" s="11" t="s">
        <v>40</v>
      </c>
      <c r="AX217" s="11" t="s">
        <v>25</v>
      </c>
      <c r="AY217" s="186" t="s">
        <v>143</v>
      </c>
    </row>
    <row r="218" spans="2:65" s="1" customFormat="1" ht="25.5" customHeight="1">
      <c r="B218" s="38"/>
      <c r="C218" s="165" t="s">
        <v>232</v>
      </c>
      <c r="D218" s="165" t="s">
        <v>144</v>
      </c>
      <c r="E218" s="166" t="s">
        <v>233</v>
      </c>
      <c r="F218" s="274" t="s">
        <v>234</v>
      </c>
      <c r="G218" s="274"/>
      <c r="H218" s="274"/>
      <c r="I218" s="274"/>
      <c r="J218" s="167" t="s">
        <v>229</v>
      </c>
      <c r="K218" s="168">
        <v>29.8</v>
      </c>
      <c r="L218" s="275">
        <v>0</v>
      </c>
      <c r="M218" s="276"/>
      <c r="N218" s="277">
        <f>ROUND(L218*K218,2)</f>
        <v>0</v>
      </c>
      <c r="O218" s="277"/>
      <c r="P218" s="277"/>
      <c r="Q218" s="277"/>
      <c r="R218" s="40"/>
      <c r="T218" s="169" t="s">
        <v>23</v>
      </c>
      <c r="U218" s="47" t="s">
        <v>50</v>
      </c>
      <c r="V218" s="39"/>
      <c r="W218" s="170">
        <f>V218*K218</f>
        <v>0</v>
      </c>
      <c r="X218" s="170">
        <v>0.00093</v>
      </c>
      <c r="Y218" s="170">
        <f>X218*K218</f>
        <v>0.027714000000000003</v>
      </c>
      <c r="Z218" s="170">
        <v>0</v>
      </c>
      <c r="AA218" s="171">
        <f>Z218*K218</f>
        <v>0</v>
      </c>
      <c r="AR218" s="22" t="s">
        <v>148</v>
      </c>
      <c r="AT218" s="22" t="s">
        <v>144</v>
      </c>
      <c r="AU218" s="22" t="s">
        <v>122</v>
      </c>
      <c r="AY218" s="22" t="s">
        <v>143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22" t="s">
        <v>122</v>
      </c>
      <c r="BK218" s="108">
        <f>ROUND(L218*K218,2)</f>
        <v>0</v>
      </c>
      <c r="BL218" s="22" t="s">
        <v>148</v>
      </c>
      <c r="BM218" s="22" t="s">
        <v>235</v>
      </c>
    </row>
    <row r="219" spans="2:65" s="1" customFormat="1" ht="25.5" customHeight="1">
      <c r="B219" s="38"/>
      <c r="C219" s="165" t="s">
        <v>236</v>
      </c>
      <c r="D219" s="165" t="s">
        <v>144</v>
      </c>
      <c r="E219" s="166" t="s">
        <v>237</v>
      </c>
      <c r="F219" s="274" t="s">
        <v>238</v>
      </c>
      <c r="G219" s="274"/>
      <c r="H219" s="274"/>
      <c r="I219" s="274"/>
      <c r="J219" s="167" t="s">
        <v>147</v>
      </c>
      <c r="K219" s="168">
        <v>122.302</v>
      </c>
      <c r="L219" s="275">
        <v>0</v>
      </c>
      <c r="M219" s="276"/>
      <c r="N219" s="277">
        <f>ROUND(L219*K219,2)</f>
        <v>0</v>
      </c>
      <c r="O219" s="277"/>
      <c r="P219" s="277"/>
      <c r="Q219" s="277"/>
      <c r="R219" s="40"/>
      <c r="T219" s="169" t="s">
        <v>23</v>
      </c>
      <c r="U219" s="47" t="s">
        <v>50</v>
      </c>
      <c r="V219" s="39"/>
      <c r="W219" s="170">
        <f>V219*K219</f>
        <v>0</v>
      </c>
      <c r="X219" s="170">
        <v>0</v>
      </c>
      <c r="Y219" s="170">
        <f>X219*K219</f>
        <v>0</v>
      </c>
      <c r="Z219" s="170">
        <v>0</v>
      </c>
      <c r="AA219" s="171">
        <f>Z219*K219</f>
        <v>0</v>
      </c>
      <c r="AR219" s="22" t="s">
        <v>148</v>
      </c>
      <c r="AT219" s="22" t="s">
        <v>144</v>
      </c>
      <c r="AU219" s="22" t="s">
        <v>122</v>
      </c>
      <c r="AY219" s="22" t="s">
        <v>143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22" t="s">
        <v>122</v>
      </c>
      <c r="BK219" s="108">
        <f>ROUND(L219*K219,2)</f>
        <v>0</v>
      </c>
      <c r="BL219" s="22" t="s">
        <v>148</v>
      </c>
      <c r="BM219" s="22" t="s">
        <v>239</v>
      </c>
    </row>
    <row r="220" spans="2:51" s="11" customFormat="1" ht="16.5" customHeight="1">
      <c r="B220" s="179"/>
      <c r="C220" s="180"/>
      <c r="D220" s="180"/>
      <c r="E220" s="181" t="s">
        <v>23</v>
      </c>
      <c r="F220" s="288" t="s">
        <v>240</v>
      </c>
      <c r="G220" s="289"/>
      <c r="H220" s="289"/>
      <c r="I220" s="289"/>
      <c r="J220" s="180"/>
      <c r="K220" s="182">
        <v>3.12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151</v>
      </c>
      <c r="AU220" s="186" t="s">
        <v>122</v>
      </c>
      <c r="AV220" s="11" t="s">
        <v>122</v>
      </c>
      <c r="AW220" s="11" t="s">
        <v>40</v>
      </c>
      <c r="AX220" s="11" t="s">
        <v>83</v>
      </c>
      <c r="AY220" s="186" t="s">
        <v>143</v>
      </c>
    </row>
    <row r="221" spans="2:51" s="11" customFormat="1" ht="16.5" customHeight="1">
      <c r="B221" s="179"/>
      <c r="C221" s="180"/>
      <c r="D221" s="180"/>
      <c r="E221" s="181" t="s">
        <v>23</v>
      </c>
      <c r="F221" s="282" t="s">
        <v>241</v>
      </c>
      <c r="G221" s="283"/>
      <c r="H221" s="283"/>
      <c r="I221" s="283"/>
      <c r="J221" s="180"/>
      <c r="K221" s="182">
        <v>2.25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151</v>
      </c>
      <c r="AU221" s="186" t="s">
        <v>122</v>
      </c>
      <c r="AV221" s="11" t="s">
        <v>122</v>
      </c>
      <c r="AW221" s="11" t="s">
        <v>40</v>
      </c>
      <c r="AX221" s="11" t="s">
        <v>83</v>
      </c>
      <c r="AY221" s="186" t="s">
        <v>143</v>
      </c>
    </row>
    <row r="222" spans="2:51" s="11" customFormat="1" ht="16.5" customHeight="1">
      <c r="B222" s="179"/>
      <c r="C222" s="180"/>
      <c r="D222" s="180"/>
      <c r="E222" s="181" t="s">
        <v>23</v>
      </c>
      <c r="F222" s="282" t="s">
        <v>242</v>
      </c>
      <c r="G222" s="283"/>
      <c r="H222" s="283"/>
      <c r="I222" s="283"/>
      <c r="J222" s="180"/>
      <c r="K222" s="182">
        <v>9</v>
      </c>
      <c r="L222" s="180"/>
      <c r="M222" s="180"/>
      <c r="N222" s="180"/>
      <c r="O222" s="180"/>
      <c r="P222" s="180"/>
      <c r="Q222" s="180"/>
      <c r="R222" s="183"/>
      <c r="T222" s="184"/>
      <c r="U222" s="180"/>
      <c r="V222" s="180"/>
      <c r="W222" s="180"/>
      <c r="X222" s="180"/>
      <c r="Y222" s="180"/>
      <c r="Z222" s="180"/>
      <c r="AA222" s="185"/>
      <c r="AT222" s="186" t="s">
        <v>151</v>
      </c>
      <c r="AU222" s="186" t="s">
        <v>122</v>
      </c>
      <c r="AV222" s="11" t="s">
        <v>122</v>
      </c>
      <c r="AW222" s="11" t="s">
        <v>40</v>
      </c>
      <c r="AX222" s="11" t="s">
        <v>83</v>
      </c>
      <c r="AY222" s="186" t="s">
        <v>143</v>
      </c>
    </row>
    <row r="223" spans="2:51" s="11" customFormat="1" ht="16.5" customHeight="1">
      <c r="B223" s="179"/>
      <c r="C223" s="180"/>
      <c r="D223" s="180"/>
      <c r="E223" s="181" t="s">
        <v>23</v>
      </c>
      <c r="F223" s="282" t="s">
        <v>243</v>
      </c>
      <c r="G223" s="283"/>
      <c r="H223" s="283"/>
      <c r="I223" s="283"/>
      <c r="J223" s="180"/>
      <c r="K223" s="182">
        <v>38.4</v>
      </c>
      <c r="L223" s="180"/>
      <c r="M223" s="180"/>
      <c r="N223" s="180"/>
      <c r="O223" s="180"/>
      <c r="P223" s="180"/>
      <c r="Q223" s="180"/>
      <c r="R223" s="183"/>
      <c r="T223" s="184"/>
      <c r="U223" s="180"/>
      <c r="V223" s="180"/>
      <c r="W223" s="180"/>
      <c r="X223" s="180"/>
      <c r="Y223" s="180"/>
      <c r="Z223" s="180"/>
      <c r="AA223" s="185"/>
      <c r="AT223" s="186" t="s">
        <v>151</v>
      </c>
      <c r="AU223" s="186" t="s">
        <v>122</v>
      </c>
      <c r="AV223" s="11" t="s">
        <v>122</v>
      </c>
      <c r="AW223" s="11" t="s">
        <v>40</v>
      </c>
      <c r="AX223" s="11" t="s">
        <v>83</v>
      </c>
      <c r="AY223" s="186" t="s">
        <v>143</v>
      </c>
    </row>
    <row r="224" spans="2:51" s="11" customFormat="1" ht="16.5" customHeight="1">
      <c r="B224" s="179"/>
      <c r="C224" s="180"/>
      <c r="D224" s="180"/>
      <c r="E224" s="181" t="s">
        <v>23</v>
      </c>
      <c r="F224" s="282" t="s">
        <v>244</v>
      </c>
      <c r="G224" s="283"/>
      <c r="H224" s="283"/>
      <c r="I224" s="283"/>
      <c r="J224" s="180"/>
      <c r="K224" s="182">
        <v>17.28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151</v>
      </c>
      <c r="AU224" s="186" t="s">
        <v>122</v>
      </c>
      <c r="AV224" s="11" t="s">
        <v>122</v>
      </c>
      <c r="AW224" s="11" t="s">
        <v>40</v>
      </c>
      <c r="AX224" s="11" t="s">
        <v>83</v>
      </c>
      <c r="AY224" s="186" t="s">
        <v>143</v>
      </c>
    </row>
    <row r="225" spans="2:51" s="11" customFormat="1" ht="16.5" customHeight="1">
      <c r="B225" s="179"/>
      <c r="C225" s="180"/>
      <c r="D225" s="180"/>
      <c r="E225" s="181" t="s">
        <v>23</v>
      </c>
      <c r="F225" s="282" t="s">
        <v>245</v>
      </c>
      <c r="G225" s="283"/>
      <c r="H225" s="283"/>
      <c r="I225" s="283"/>
      <c r="J225" s="180"/>
      <c r="K225" s="182">
        <v>1.62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151</v>
      </c>
      <c r="AU225" s="186" t="s">
        <v>122</v>
      </c>
      <c r="AV225" s="11" t="s">
        <v>122</v>
      </c>
      <c r="AW225" s="11" t="s">
        <v>40</v>
      </c>
      <c r="AX225" s="11" t="s">
        <v>83</v>
      </c>
      <c r="AY225" s="186" t="s">
        <v>143</v>
      </c>
    </row>
    <row r="226" spans="2:51" s="11" customFormat="1" ht="16.5" customHeight="1">
      <c r="B226" s="179"/>
      <c r="C226" s="180"/>
      <c r="D226" s="180"/>
      <c r="E226" s="181" t="s">
        <v>23</v>
      </c>
      <c r="F226" s="282" t="s">
        <v>246</v>
      </c>
      <c r="G226" s="283"/>
      <c r="H226" s="283"/>
      <c r="I226" s="283"/>
      <c r="J226" s="180"/>
      <c r="K226" s="182">
        <v>6.4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151</v>
      </c>
      <c r="AU226" s="186" t="s">
        <v>122</v>
      </c>
      <c r="AV226" s="11" t="s">
        <v>122</v>
      </c>
      <c r="AW226" s="11" t="s">
        <v>40</v>
      </c>
      <c r="AX226" s="11" t="s">
        <v>83</v>
      </c>
      <c r="AY226" s="186" t="s">
        <v>143</v>
      </c>
    </row>
    <row r="227" spans="2:51" s="11" customFormat="1" ht="16.5" customHeight="1">
      <c r="B227" s="179"/>
      <c r="C227" s="180"/>
      <c r="D227" s="180"/>
      <c r="E227" s="181" t="s">
        <v>23</v>
      </c>
      <c r="F227" s="282" t="s">
        <v>247</v>
      </c>
      <c r="G227" s="283"/>
      <c r="H227" s="283"/>
      <c r="I227" s="283"/>
      <c r="J227" s="180"/>
      <c r="K227" s="182">
        <v>3.84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151</v>
      </c>
      <c r="AU227" s="186" t="s">
        <v>122</v>
      </c>
      <c r="AV227" s="11" t="s">
        <v>122</v>
      </c>
      <c r="AW227" s="11" t="s">
        <v>40</v>
      </c>
      <c r="AX227" s="11" t="s">
        <v>83</v>
      </c>
      <c r="AY227" s="186" t="s">
        <v>143</v>
      </c>
    </row>
    <row r="228" spans="2:51" s="11" customFormat="1" ht="16.5" customHeight="1">
      <c r="B228" s="179"/>
      <c r="C228" s="180"/>
      <c r="D228" s="180"/>
      <c r="E228" s="181" t="s">
        <v>23</v>
      </c>
      <c r="F228" s="282" t="s">
        <v>248</v>
      </c>
      <c r="G228" s="283"/>
      <c r="H228" s="283"/>
      <c r="I228" s="283"/>
      <c r="J228" s="180"/>
      <c r="K228" s="182">
        <v>1.08</v>
      </c>
      <c r="L228" s="180"/>
      <c r="M228" s="180"/>
      <c r="N228" s="180"/>
      <c r="O228" s="180"/>
      <c r="P228" s="180"/>
      <c r="Q228" s="180"/>
      <c r="R228" s="183"/>
      <c r="T228" s="184"/>
      <c r="U228" s="180"/>
      <c r="V228" s="180"/>
      <c r="W228" s="180"/>
      <c r="X228" s="180"/>
      <c r="Y228" s="180"/>
      <c r="Z228" s="180"/>
      <c r="AA228" s="185"/>
      <c r="AT228" s="186" t="s">
        <v>151</v>
      </c>
      <c r="AU228" s="186" t="s">
        <v>122</v>
      </c>
      <c r="AV228" s="11" t="s">
        <v>122</v>
      </c>
      <c r="AW228" s="11" t="s">
        <v>40</v>
      </c>
      <c r="AX228" s="11" t="s">
        <v>83</v>
      </c>
      <c r="AY228" s="186" t="s">
        <v>143</v>
      </c>
    </row>
    <row r="229" spans="2:51" s="11" customFormat="1" ht="16.5" customHeight="1">
      <c r="B229" s="179"/>
      <c r="C229" s="180"/>
      <c r="D229" s="180"/>
      <c r="E229" s="181" t="s">
        <v>23</v>
      </c>
      <c r="F229" s="282" t="s">
        <v>249</v>
      </c>
      <c r="G229" s="283"/>
      <c r="H229" s="283"/>
      <c r="I229" s="283"/>
      <c r="J229" s="180"/>
      <c r="K229" s="182">
        <v>16.8</v>
      </c>
      <c r="L229" s="180"/>
      <c r="M229" s="180"/>
      <c r="N229" s="180"/>
      <c r="O229" s="180"/>
      <c r="P229" s="180"/>
      <c r="Q229" s="180"/>
      <c r="R229" s="183"/>
      <c r="T229" s="184"/>
      <c r="U229" s="180"/>
      <c r="V229" s="180"/>
      <c r="W229" s="180"/>
      <c r="X229" s="180"/>
      <c r="Y229" s="180"/>
      <c r="Z229" s="180"/>
      <c r="AA229" s="185"/>
      <c r="AT229" s="186" t="s">
        <v>151</v>
      </c>
      <c r="AU229" s="186" t="s">
        <v>122</v>
      </c>
      <c r="AV229" s="11" t="s">
        <v>122</v>
      </c>
      <c r="AW229" s="11" t="s">
        <v>40</v>
      </c>
      <c r="AX229" s="11" t="s">
        <v>83</v>
      </c>
      <c r="AY229" s="186" t="s">
        <v>143</v>
      </c>
    </row>
    <row r="230" spans="2:51" s="11" customFormat="1" ht="16.5" customHeight="1">
      <c r="B230" s="179"/>
      <c r="C230" s="180"/>
      <c r="D230" s="180"/>
      <c r="E230" s="181" t="s">
        <v>23</v>
      </c>
      <c r="F230" s="282" t="s">
        <v>250</v>
      </c>
      <c r="G230" s="283"/>
      <c r="H230" s="283"/>
      <c r="I230" s="283"/>
      <c r="J230" s="180"/>
      <c r="K230" s="182">
        <v>0.96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151</v>
      </c>
      <c r="AU230" s="186" t="s">
        <v>122</v>
      </c>
      <c r="AV230" s="11" t="s">
        <v>122</v>
      </c>
      <c r="AW230" s="11" t="s">
        <v>40</v>
      </c>
      <c r="AX230" s="11" t="s">
        <v>83</v>
      </c>
      <c r="AY230" s="186" t="s">
        <v>143</v>
      </c>
    </row>
    <row r="231" spans="2:51" s="11" customFormat="1" ht="16.5" customHeight="1">
      <c r="B231" s="179"/>
      <c r="C231" s="180"/>
      <c r="D231" s="180"/>
      <c r="E231" s="181" t="s">
        <v>23</v>
      </c>
      <c r="F231" s="282" t="s">
        <v>251</v>
      </c>
      <c r="G231" s="283"/>
      <c r="H231" s="283"/>
      <c r="I231" s="283"/>
      <c r="J231" s="180"/>
      <c r="K231" s="182">
        <v>2.352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151</v>
      </c>
      <c r="AU231" s="186" t="s">
        <v>122</v>
      </c>
      <c r="AV231" s="11" t="s">
        <v>122</v>
      </c>
      <c r="AW231" s="11" t="s">
        <v>40</v>
      </c>
      <c r="AX231" s="11" t="s">
        <v>83</v>
      </c>
      <c r="AY231" s="186" t="s">
        <v>143</v>
      </c>
    </row>
    <row r="232" spans="2:51" s="11" customFormat="1" ht="16.5" customHeight="1">
      <c r="B232" s="179"/>
      <c r="C232" s="180"/>
      <c r="D232" s="180"/>
      <c r="E232" s="181" t="s">
        <v>23</v>
      </c>
      <c r="F232" s="282" t="s">
        <v>252</v>
      </c>
      <c r="G232" s="283"/>
      <c r="H232" s="283"/>
      <c r="I232" s="283"/>
      <c r="J232" s="180"/>
      <c r="K232" s="182">
        <v>19.2</v>
      </c>
      <c r="L232" s="180"/>
      <c r="M232" s="180"/>
      <c r="N232" s="180"/>
      <c r="O232" s="180"/>
      <c r="P232" s="180"/>
      <c r="Q232" s="180"/>
      <c r="R232" s="183"/>
      <c r="T232" s="184"/>
      <c r="U232" s="180"/>
      <c r="V232" s="180"/>
      <c r="W232" s="180"/>
      <c r="X232" s="180"/>
      <c r="Y232" s="180"/>
      <c r="Z232" s="180"/>
      <c r="AA232" s="185"/>
      <c r="AT232" s="186" t="s">
        <v>151</v>
      </c>
      <c r="AU232" s="186" t="s">
        <v>122</v>
      </c>
      <c r="AV232" s="11" t="s">
        <v>122</v>
      </c>
      <c r="AW232" s="11" t="s">
        <v>40</v>
      </c>
      <c r="AX232" s="11" t="s">
        <v>83</v>
      </c>
      <c r="AY232" s="186" t="s">
        <v>143</v>
      </c>
    </row>
    <row r="233" spans="2:51" s="13" customFormat="1" ht="16.5" customHeight="1">
      <c r="B233" s="195"/>
      <c r="C233" s="196"/>
      <c r="D233" s="196"/>
      <c r="E233" s="197" t="s">
        <v>23</v>
      </c>
      <c r="F233" s="286" t="s">
        <v>159</v>
      </c>
      <c r="G233" s="287"/>
      <c r="H233" s="287"/>
      <c r="I233" s="287"/>
      <c r="J233" s="196"/>
      <c r="K233" s="198">
        <v>122.302</v>
      </c>
      <c r="L233" s="196"/>
      <c r="M233" s="196"/>
      <c r="N233" s="196"/>
      <c r="O233" s="196"/>
      <c r="P233" s="196"/>
      <c r="Q233" s="196"/>
      <c r="R233" s="199"/>
      <c r="T233" s="200"/>
      <c r="U233" s="196"/>
      <c r="V233" s="196"/>
      <c r="W233" s="196"/>
      <c r="X233" s="196"/>
      <c r="Y233" s="196"/>
      <c r="Z233" s="196"/>
      <c r="AA233" s="201"/>
      <c r="AT233" s="202" t="s">
        <v>151</v>
      </c>
      <c r="AU233" s="202" t="s">
        <v>122</v>
      </c>
      <c r="AV233" s="13" t="s">
        <v>148</v>
      </c>
      <c r="AW233" s="13" t="s">
        <v>40</v>
      </c>
      <c r="AX233" s="13" t="s">
        <v>25</v>
      </c>
      <c r="AY233" s="202" t="s">
        <v>143</v>
      </c>
    </row>
    <row r="234" spans="2:65" s="1" customFormat="1" ht="16.5" customHeight="1">
      <c r="B234" s="38"/>
      <c r="C234" s="165" t="s">
        <v>253</v>
      </c>
      <c r="D234" s="165" t="s">
        <v>144</v>
      </c>
      <c r="E234" s="166" t="s">
        <v>254</v>
      </c>
      <c r="F234" s="274" t="s">
        <v>255</v>
      </c>
      <c r="G234" s="274"/>
      <c r="H234" s="274"/>
      <c r="I234" s="274"/>
      <c r="J234" s="167" t="s">
        <v>147</v>
      </c>
      <c r="K234" s="168">
        <v>598.346</v>
      </c>
      <c r="L234" s="275">
        <v>0</v>
      </c>
      <c r="M234" s="276"/>
      <c r="N234" s="277">
        <f>ROUND(L234*K234,2)</f>
        <v>0</v>
      </c>
      <c r="O234" s="277"/>
      <c r="P234" s="277"/>
      <c r="Q234" s="277"/>
      <c r="R234" s="40"/>
      <c r="T234" s="169" t="s">
        <v>23</v>
      </c>
      <c r="U234" s="47" t="s">
        <v>50</v>
      </c>
      <c r="V234" s="39"/>
      <c r="W234" s="170">
        <f>V234*K234</f>
        <v>0</v>
      </c>
      <c r="X234" s="170">
        <v>0</v>
      </c>
      <c r="Y234" s="170">
        <f>X234*K234</f>
        <v>0</v>
      </c>
      <c r="Z234" s="170">
        <v>0</v>
      </c>
      <c r="AA234" s="171">
        <f>Z234*K234</f>
        <v>0</v>
      </c>
      <c r="AR234" s="22" t="s">
        <v>148</v>
      </c>
      <c r="AT234" s="22" t="s">
        <v>144</v>
      </c>
      <c r="AU234" s="22" t="s">
        <v>122</v>
      </c>
      <c r="AY234" s="22" t="s">
        <v>143</v>
      </c>
      <c r="BE234" s="108">
        <f>IF(U234="základní",N234,0)</f>
        <v>0</v>
      </c>
      <c r="BF234" s="108">
        <f>IF(U234="snížená",N234,0)</f>
        <v>0</v>
      </c>
      <c r="BG234" s="108">
        <f>IF(U234="zákl. přenesená",N234,0)</f>
        <v>0</v>
      </c>
      <c r="BH234" s="108">
        <f>IF(U234="sníž. přenesená",N234,0)</f>
        <v>0</v>
      </c>
      <c r="BI234" s="108">
        <f>IF(U234="nulová",N234,0)</f>
        <v>0</v>
      </c>
      <c r="BJ234" s="22" t="s">
        <v>122</v>
      </c>
      <c r="BK234" s="108">
        <f>ROUND(L234*K234,2)</f>
        <v>0</v>
      </c>
      <c r="BL234" s="22" t="s">
        <v>148</v>
      </c>
      <c r="BM234" s="22" t="s">
        <v>256</v>
      </c>
    </row>
    <row r="235" spans="2:63" s="9" customFormat="1" ht="29.25" customHeight="1">
      <c r="B235" s="154"/>
      <c r="C235" s="155"/>
      <c r="D235" s="164" t="s">
        <v>112</v>
      </c>
      <c r="E235" s="164"/>
      <c r="F235" s="164"/>
      <c r="G235" s="164"/>
      <c r="H235" s="164"/>
      <c r="I235" s="164"/>
      <c r="J235" s="164"/>
      <c r="K235" s="164"/>
      <c r="L235" s="164"/>
      <c r="M235" s="164"/>
      <c r="N235" s="295">
        <f>BK235</f>
        <v>0</v>
      </c>
      <c r="O235" s="296"/>
      <c r="P235" s="296"/>
      <c r="Q235" s="296"/>
      <c r="R235" s="157"/>
      <c r="T235" s="158"/>
      <c r="U235" s="155"/>
      <c r="V235" s="155"/>
      <c r="W235" s="159">
        <f>SUM(W236:W257)</f>
        <v>0</v>
      </c>
      <c r="X235" s="155"/>
      <c r="Y235" s="159">
        <f>SUM(Y236:Y257)</f>
        <v>0.0050076</v>
      </c>
      <c r="Z235" s="155"/>
      <c r="AA235" s="160">
        <f>SUM(AA236:AA257)</f>
        <v>0.4667</v>
      </c>
      <c r="AR235" s="161" t="s">
        <v>25</v>
      </c>
      <c r="AT235" s="162" t="s">
        <v>82</v>
      </c>
      <c r="AU235" s="162" t="s">
        <v>25</v>
      </c>
      <c r="AY235" s="161" t="s">
        <v>143</v>
      </c>
      <c r="BK235" s="163">
        <f>SUM(BK236:BK257)</f>
        <v>0</v>
      </c>
    </row>
    <row r="236" spans="2:65" s="1" customFormat="1" ht="38.25" customHeight="1">
      <c r="B236" s="38"/>
      <c r="C236" s="165" t="s">
        <v>257</v>
      </c>
      <c r="D236" s="165" t="s">
        <v>144</v>
      </c>
      <c r="E236" s="166" t="s">
        <v>258</v>
      </c>
      <c r="F236" s="274" t="s">
        <v>259</v>
      </c>
      <c r="G236" s="274"/>
      <c r="H236" s="274"/>
      <c r="I236" s="274"/>
      <c r="J236" s="167" t="s">
        <v>147</v>
      </c>
      <c r="K236" s="168">
        <v>528.69</v>
      </c>
      <c r="L236" s="275">
        <v>0</v>
      </c>
      <c r="M236" s="276"/>
      <c r="N236" s="277">
        <f>ROUND(L236*K236,2)</f>
        <v>0</v>
      </c>
      <c r="O236" s="277"/>
      <c r="P236" s="277"/>
      <c r="Q236" s="277"/>
      <c r="R236" s="40"/>
      <c r="T236" s="169" t="s">
        <v>23</v>
      </c>
      <c r="U236" s="47" t="s">
        <v>50</v>
      </c>
      <c r="V236" s="39"/>
      <c r="W236" s="170">
        <f>V236*K236</f>
        <v>0</v>
      </c>
      <c r="X236" s="170">
        <v>0</v>
      </c>
      <c r="Y236" s="170">
        <f>X236*K236</f>
        <v>0</v>
      </c>
      <c r="Z236" s="170">
        <v>0</v>
      </c>
      <c r="AA236" s="171">
        <f>Z236*K236</f>
        <v>0</v>
      </c>
      <c r="AR236" s="22" t="s">
        <v>148</v>
      </c>
      <c r="AT236" s="22" t="s">
        <v>144</v>
      </c>
      <c r="AU236" s="22" t="s">
        <v>122</v>
      </c>
      <c r="AY236" s="22" t="s">
        <v>143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22" t="s">
        <v>122</v>
      </c>
      <c r="BK236" s="108">
        <f>ROUND(L236*K236,2)</f>
        <v>0</v>
      </c>
      <c r="BL236" s="22" t="s">
        <v>148</v>
      </c>
      <c r="BM236" s="22" t="s">
        <v>260</v>
      </c>
    </row>
    <row r="237" spans="2:51" s="11" customFormat="1" ht="16.5" customHeight="1">
      <c r="B237" s="179"/>
      <c r="C237" s="180"/>
      <c r="D237" s="180"/>
      <c r="E237" s="181" t="s">
        <v>23</v>
      </c>
      <c r="F237" s="288" t="s">
        <v>261</v>
      </c>
      <c r="G237" s="289"/>
      <c r="H237" s="289"/>
      <c r="I237" s="289"/>
      <c r="J237" s="180"/>
      <c r="K237" s="182">
        <v>36.72</v>
      </c>
      <c r="L237" s="180"/>
      <c r="M237" s="180"/>
      <c r="N237" s="180"/>
      <c r="O237" s="180"/>
      <c r="P237" s="180"/>
      <c r="Q237" s="180"/>
      <c r="R237" s="183"/>
      <c r="T237" s="184"/>
      <c r="U237" s="180"/>
      <c r="V237" s="180"/>
      <c r="W237" s="180"/>
      <c r="X237" s="180"/>
      <c r="Y237" s="180"/>
      <c r="Z237" s="180"/>
      <c r="AA237" s="185"/>
      <c r="AT237" s="186" t="s">
        <v>151</v>
      </c>
      <c r="AU237" s="186" t="s">
        <v>122</v>
      </c>
      <c r="AV237" s="11" t="s">
        <v>122</v>
      </c>
      <c r="AW237" s="11" t="s">
        <v>40</v>
      </c>
      <c r="AX237" s="11" t="s">
        <v>83</v>
      </c>
      <c r="AY237" s="186" t="s">
        <v>143</v>
      </c>
    </row>
    <row r="238" spans="2:51" s="11" customFormat="1" ht="16.5" customHeight="1">
      <c r="B238" s="179"/>
      <c r="C238" s="180"/>
      <c r="D238" s="180"/>
      <c r="E238" s="181" t="s">
        <v>23</v>
      </c>
      <c r="F238" s="282" t="s">
        <v>262</v>
      </c>
      <c r="G238" s="283"/>
      <c r="H238" s="283"/>
      <c r="I238" s="283"/>
      <c r="J238" s="180"/>
      <c r="K238" s="182">
        <v>73.44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151</v>
      </c>
      <c r="AU238" s="186" t="s">
        <v>122</v>
      </c>
      <c r="AV238" s="11" t="s">
        <v>122</v>
      </c>
      <c r="AW238" s="11" t="s">
        <v>40</v>
      </c>
      <c r="AX238" s="11" t="s">
        <v>83</v>
      </c>
      <c r="AY238" s="186" t="s">
        <v>143</v>
      </c>
    </row>
    <row r="239" spans="2:51" s="11" customFormat="1" ht="16.5" customHeight="1">
      <c r="B239" s="179"/>
      <c r="C239" s="180"/>
      <c r="D239" s="180"/>
      <c r="E239" s="181" t="s">
        <v>23</v>
      </c>
      <c r="F239" s="282" t="s">
        <v>263</v>
      </c>
      <c r="G239" s="283"/>
      <c r="H239" s="283"/>
      <c r="I239" s="283"/>
      <c r="J239" s="180"/>
      <c r="K239" s="182">
        <v>81.6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151</v>
      </c>
      <c r="AU239" s="186" t="s">
        <v>122</v>
      </c>
      <c r="AV239" s="11" t="s">
        <v>122</v>
      </c>
      <c r="AW239" s="11" t="s">
        <v>40</v>
      </c>
      <c r="AX239" s="11" t="s">
        <v>83</v>
      </c>
      <c r="AY239" s="186" t="s">
        <v>143</v>
      </c>
    </row>
    <row r="240" spans="2:51" s="11" customFormat="1" ht="16.5" customHeight="1">
      <c r="B240" s="179"/>
      <c r="C240" s="180"/>
      <c r="D240" s="180"/>
      <c r="E240" s="181" t="s">
        <v>23</v>
      </c>
      <c r="F240" s="282" t="s">
        <v>264</v>
      </c>
      <c r="G240" s="283"/>
      <c r="H240" s="283"/>
      <c r="I240" s="283"/>
      <c r="J240" s="180"/>
      <c r="K240" s="182">
        <v>112.2</v>
      </c>
      <c r="L240" s="180"/>
      <c r="M240" s="180"/>
      <c r="N240" s="180"/>
      <c r="O240" s="180"/>
      <c r="P240" s="180"/>
      <c r="Q240" s="180"/>
      <c r="R240" s="183"/>
      <c r="T240" s="184"/>
      <c r="U240" s="180"/>
      <c r="V240" s="180"/>
      <c r="W240" s="180"/>
      <c r="X240" s="180"/>
      <c r="Y240" s="180"/>
      <c r="Z240" s="180"/>
      <c r="AA240" s="185"/>
      <c r="AT240" s="186" t="s">
        <v>151</v>
      </c>
      <c r="AU240" s="186" t="s">
        <v>122</v>
      </c>
      <c r="AV240" s="11" t="s">
        <v>122</v>
      </c>
      <c r="AW240" s="11" t="s">
        <v>40</v>
      </c>
      <c r="AX240" s="11" t="s">
        <v>83</v>
      </c>
      <c r="AY240" s="186" t="s">
        <v>143</v>
      </c>
    </row>
    <row r="241" spans="2:51" s="11" customFormat="1" ht="16.5" customHeight="1">
      <c r="B241" s="179"/>
      <c r="C241" s="180"/>
      <c r="D241" s="180"/>
      <c r="E241" s="181" t="s">
        <v>23</v>
      </c>
      <c r="F241" s="282" t="s">
        <v>265</v>
      </c>
      <c r="G241" s="283"/>
      <c r="H241" s="283"/>
      <c r="I241" s="283"/>
      <c r="J241" s="180"/>
      <c r="K241" s="182">
        <v>56.4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151</v>
      </c>
      <c r="AU241" s="186" t="s">
        <v>122</v>
      </c>
      <c r="AV241" s="11" t="s">
        <v>122</v>
      </c>
      <c r="AW241" s="11" t="s">
        <v>40</v>
      </c>
      <c r="AX241" s="11" t="s">
        <v>83</v>
      </c>
      <c r="AY241" s="186" t="s">
        <v>143</v>
      </c>
    </row>
    <row r="242" spans="2:51" s="11" customFormat="1" ht="16.5" customHeight="1">
      <c r="B242" s="179"/>
      <c r="C242" s="180"/>
      <c r="D242" s="180"/>
      <c r="E242" s="181" t="s">
        <v>23</v>
      </c>
      <c r="F242" s="282" t="s">
        <v>266</v>
      </c>
      <c r="G242" s="283"/>
      <c r="H242" s="283"/>
      <c r="I242" s="283"/>
      <c r="J242" s="180"/>
      <c r="K242" s="182">
        <v>61.2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151</v>
      </c>
      <c r="AU242" s="186" t="s">
        <v>122</v>
      </c>
      <c r="AV242" s="11" t="s">
        <v>122</v>
      </c>
      <c r="AW242" s="11" t="s">
        <v>40</v>
      </c>
      <c r="AX242" s="11" t="s">
        <v>83</v>
      </c>
      <c r="AY242" s="186" t="s">
        <v>143</v>
      </c>
    </row>
    <row r="243" spans="2:51" s="11" customFormat="1" ht="16.5" customHeight="1">
      <c r="B243" s="179"/>
      <c r="C243" s="180"/>
      <c r="D243" s="180"/>
      <c r="E243" s="181" t="s">
        <v>23</v>
      </c>
      <c r="F243" s="282" t="s">
        <v>267</v>
      </c>
      <c r="G243" s="283"/>
      <c r="H243" s="283"/>
      <c r="I243" s="283"/>
      <c r="J243" s="180"/>
      <c r="K243" s="182">
        <v>87.12</v>
      </c>
      <c r="L243" s="180"/>
      <c r="M243" s="180"/>
      <c r="N243" s="180"/>
      <c r="O243" s="180"/>
      <c r="P243" s="180"/>
      <c r="Q243" s="180"/>
      <c r="R243" s="183"/>
      <c r="T243" s="184"/>
      <c r="U243" s="180"/>
      <c r="V243" s="180"/>
      <c r="W243" s="180"/>
      <c r="X243" s="180"/>
      <c r="Y243" s="180"/>
      <c r="Z243" s="180"/>
      <c r="AA243" s="185"/>
      <c r="AT243" s="186" t="s">
        <v>151</v>
      </c>
      <c r="AU243" s="186" t="s">
        <v>122</v>
      </c>
      <c r="AV243" s="11" t="s">
        <v>122</v>
      </c>
      <c r="AW243" s="11" t="s">
        <v>40</v>
      </c>
      <c r="AX243" s="11" t="s">
        <v>83</v>
      </c>
      <c r="AY243" s="186" t="s">
        <v>143</v>
      </c>
    </row>
    <row r="244" spans="2:51" s="11" customFormat="1" ht="16.5" customHeight="1">
      <c r="B244" s="179"/>
      <c r="C244" s="180"/>
      <c r="D244" s="180"/>
      <c r="E244" s="181" t="s">
        <v>23</v>
      </c>
      <c r="F244" s="282" t="s">
        <v>182</v>
      </c>
      <c r="G244" s="283"/>
      <c r="H244" s="283"/>
      <c r="I244" s="283"/>
      <c r="J244" s="180"/>
      <c r="K244" s="182">
        <v>20.01</v>
      </c>
      <c r="L244" s="180"/>
      <c r="M244" s="180"/>
      <c r="N244" s="180"/>
      <c r="O244" s="180"/>
      <c r="P244" s="180"/>
      <c r="Q244" s="180"/>
      <c r="R244" s="183"/>
      <c r="T244" s="184"/>
      <c r="U244" s="180"/>
      <c r="V244" s="180"/>
      <c r="W244" s="180"/>
      <c r="X244" s="180"/>
      <c r="Y244" s="180"/>
      <c r="Z244" s="180"/>
      <c r="AA244" s="185"/>
      <c r="AT244" s="186" t="s">
        <v>151</v>
      </c>
      <c r="AU244" s="186" t="s">
        <v>122</v>
      </c>
      <c r="AV244" s="11" t="s">
        <v>122</v>
      </c>
      <c r="AW244" s="11" t="s">
        <v>40</v>
      </c>
      <c r="AX244" s="11" t="s">
        <v>83</v>
      </c>
      <c r="AY244" s="186" t="s">
        <v>143</v>
      </c>
    </row>
    <row r="245" spans="2:51" s="13" customFormat="1" ht="16.5" customHeight="1">
      <c r="B245" s="195"/>
      <c r="C245" s="196"/>
      <c r="D245" s="196"/>
      <c r="E245" s="197" t="s">
        <v>23</v>
      </c>
      <c r="F245" s="286" t="s">
        <v>159</v>
      </c>
      <c r="G245" s="287"/>
      <c r="H245" s="287"/>
      <c r="I245" s="287"/>
      <c r="J245" s="196"/>
      <c r="K245" s="198">
        <v>528.69</v>
      </c>
      <c r="L245" s="196"/>
      <c r="M245" s="196"/>
      <c r="N245" s="196"/>
      <c r="O245" s="196"/>
      <c r="P245" s="196"/>
      <c r="Q245" s="196"/>
      <c r="R245" s="199"/>
      <c r="T245" s="200"/>
      <c r="U245" s="196"/>
      <c r="V245" s="196"/>
      <c r="W245" s="196"/>
      <c r="X245" s="196"/>
      <c r="Y245" s="196"/>
      <c r="Z245" s="196"/>
      <c r="AA245" s="201"/>
      <c r="AT245" s="202" t="s">
        <v>151</v>
      </c>
      <c r="AU245" s="202" t="s">
        <v>122</v>
      </c>
      <c r="AV245" s="13" t="s">
        <v>148</v>
      </c>
      <c r="AW245" s="13" t="s">
        <v>40</v>
      </c>
      <c r="AX245" s="13" t="s">
        <v>25</v>
      </c>
      <c r="AY245" s="202" t="s">
        <v>143</v>
      </c>
    </row>
    <row r="246" spans="2:65" s="1" customFormat="1" ht="38.25" customHeight="1">
      <c r="B246" s="38"/>
      <c r="C246" s="165" t="s">
        <v>11</v>
      </c>
      <c r="D246" s="165" t="s">
        <v>144</v>
      </c>
      <c r="E246" s="166" t="s">
        <v>268</v>
      </c>
      <c r="F246" s="274" t="s">
        <v>269</v>
      </c>
      <c r="G246" s="274"/>
      <c r="H246" s="274"/>
      <c r="I246" s="274"/>
      <c r="J246" s="167" t="s">
        <v>147</v>
      </c>
      <c r="K246" s="168">
        <v>18504.15</v>
      </c>
      <c r="L246" s="275">
        <v>0</v>
      </c>
      <c r="M246" s="276"/>
      <c r="N246" s="277">
        <f>ROUND(L246*K246,2)</f>
        <v>0</v>
      </c>
      <c r="O246" s="277"/>
      <c r="P246" s="277"/>
      <c r="Q246" s="277"/>
      <c r="R246" s="40"/>
      <c r="T246" s="169" t="s">
        <v>23</v>
      </c>
      <c r="U246" s="47" t="s">
        <v>50</v>
      </c>
      <c r="V246" s="39"/>
      <c r="W246" s="170">
        <f>V246*K246</f>
        <v>0</v>
      </c>
      <c r="X246" s="170">
        <v>0</v>
      </c>
      <c r="Y246" s="170">
        <f>X246*K246</f>
        <v>0</v>
      </c>
      <c r="Z246" s="170">
        <v>0</v>
      </c>
      <c r="AA246" s="171">
        <f>Z246*K246</f>
        <v>0</v>
      </c>
      <c r="AR246" s="22" t="s">
        <v>148</v>
      </c>
      <c r="AT246" s="22" t="s">
        <v>144</v>
      </c>
      <c r="AU246" s="22" t="s">
        <v>122</v>
      </c>
      <c r="AY246" s="22" t="s">
        <v>143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22" t="s">
        <v>122</v>
      </c>
      <c r="BK246" s="108">
        <f>ROUND(L246*K246,2)</f>
        <v>0</v>
      </c>
      <c r="BL246" s="22" t="s">
        <v>148</v>
      </c>
      <c r="BM246" s="22" t="s">
        <v>270</v>
      </c>
    </row>
    <row r="247" spans="2:65" s="1" customFormat="1" ht="38.25" customHeight="1">
      <c r="B247" s="38"/>
      <c r="C247" s="165" t="s">
        <v>271</v>
      </c>
      <c r="D247" s="165" t="s">
        <v>144</v>
      </c>
      <c r="E247" s="166" t="s">
        <v>272</v>
      </c>
      <c r="F247" s="274" t="s">
        <v>273</v>
      </c>
      <c r="G247" s="274"/>
      <c r="H247" s="274"/>
      <c r="I247" s="274"/>
      <c r="J247" s="167" t="s">
        <v>147</v>
      </c>
      <c r="K247" s="168">
        <v>528.69</v>
      </c>
      <c r="L247" s="275">
        <v>0</v>
      </c>
      <c r="M247" s="276"/>
      <c r="N247" s="277">
        <f>ROUND(L247*K247,2)</f>
        <v>0</v>
      </c>
      <c r="O247" s="277"/>
      <c r="P247" s="277"/>
      <c r="Q247" s="277"/>
      <c r="R247" s="40"/>
      <c r="T247" s="169" t="s">
        <v>23</v>
      </c>
      <c r="U247" s="47" t="s">
        <v>50</v>
      </c>
      <c r="V247" s="39"/>
      <c r="W247" s="170">
        <f>V247*K247</f>
        <v>0</v>
      </c>
      <c r="X247" s="170">
        <v>0</v>
      </c>
      <c r="Y247" s="170">
        <f>X247*K247</f>
        <v>0</v>
      </c>
      <c r="Z247" s="170">
        <v>0</v>
      </c>
      <c r="AA247" s="171">
        <f>Z247*K247</f>
        <v>0</v>
      </c>
      <c r="AR247" s="22" t="s">
        <v>148</v>
      </c>
      <c r="AT247" s="22" t="s">
        <v>144</v>
      </c>
      <c r="AU247" s="22" t="s">
        <v>122</v>
      </c>
      <c r="AY247" s="22" t="s">
        <v>143</v>
      </c>
      <c r="BE247" s="108">
        <f>IF(U247="základní",N247,0)</f>
        <v>0</v>
      </c>
      <c r="BF247" s="108">
        <f>IF(U247="snížená",N247,0)</f>
        <v>0</v>
      </c>
      <c r="BG247" s="108">
        <f>IF(U247="zákl. přenesená",N247,0)</f>
        <v>0</v>
      </c>
      <c r="BH247" s="108">
        <f>IF(U247="sníž. přenesená",N247,0)</f>
        <v>0</v>
      </c>
      <c r="BI247" s="108">
        <f>IF(U247="nulová",N247,0)</f>
        <v>0</v>
      </c>
      <c r="BJ247" s="22" t="s">
        <v>122</v>
      </c>
      <c r="BK247" s="108">
        <f>ROUND(L247*K247,2)</f>
        <v>0</v>
      </c>
      <c r="BL247" s="22" t="s">
        <v>148</v>
      </c>
      <c r="BM247" s="22" t="s">
        <v>274</v>
      </c>
    </row>
    <row r="248" spans="2:65" s="1" customFormat="1" ht="38.25" customHeight="1">
      <c r="B248" s="38"/>
      <c r="C248" s="165" t="s">
        <v>275</v>
      </c>
      <c r="D248" s="165" t="s">
        <v>144</v>
      </c>
      <c r="E248" s="166" t="s">
        <v>276</v>
      </c>
      <c r="F248" s="274" t="s">
        <v>277</v>
      </c>
      <c r="G248" s="274"/>
      <c r="H248" s="274"/>
      <c r="I248" s="274"/>
      <c r="J248" s="167" t="s">
        <v>147</v>
      </c>
      <c r="K248" s="168">
        <v>38.52</v>
      </c>
      <c r="L248" s="275">
        <v>0</v>
      </c>
      <c r="M248" s="276"/>
      <c r="N248" s="277">
        <f>ROUND(L248*K248,2)</f>
        <v>0</v>
      </c>
      <c r="O248" s="277"/>
      <c r="P248" s="277"/>
      <c r="Q248" s="277"/>
      <c r="R248" s="40"/>
      <c r="T248" s="169" t="s">
        <v>23</v>
      </c>
      <c r="U248" s="47" t="s">
        <v>50</v>
      </c>
      <c r="V248" s="39"/>
      <c r="W248" s="170">
        <f>V248*K248</f>
        <v>0</v>
      </c>
      <c r="X248" s="170">
        <v>0.00013</v>
      </c>
      <c r="Y248" s="170">
        <f>X248*K248</f>
        <v>0.0050076</v>
      </c>
      <c r="Z248" s="170">
        <v>0</v>
      </c>
      <c r="AA248" s="171">
        <f>Z248*K248</f>
        <v>0</v>
      </c>
      <c r="AR248" s="22" t="s">
        <v>148</v>
      </c>
      <c r="AT248" s="22" t="s">
        <v>144</v>
      </c>
      <c r="AU248" s="22" t="s">
        <v>122</v>
      </c>
      <c r="AY248" s="22" t="s">
        <v>143</v>
      </c>
      <c r="BE248" s="108">
        <f>IF(U248="základní",N248,0)</f>
        <v>0</v>
      </c>
      <c r="BF248" s="108">
        <f>IF(U248="snížená",N248,0)</f>
        <v>0</v>
      </c>
      <c r="BG248" s="108">
        <f>IF(U248="zákl. přenesená",N248,0)</f>
        <v>0</v>
      </c>
      <c r="BH248" s="108">
        <f>IF(U248="sníž. přenesená",N248,0)</f>
        <v>0</v>
      </c>
      <c r="BI248" s="108">
        <f>IF(U248="nulová",N248,0)</f>
        <v>0</v>
      </c>
      <c r="BJ248" s="22" t="s">
        <v>122</v>
      </c>
      <c r="BK248" s="108">
        <f>ROUND(L248*K248,2)</f>
        <v>0</v>
      </c>
      <c r="BL248" s="22" t="s">
        <v>148</v>
      </c>
      <c r="BM248" s="22" t="s">
        <v>278</v>
      </c>
    </row>
    <row r="249" spans="2:51" s="10" customFormat="1" ht="16.5" customHeight="1">
      <c r="B249" s="172"/>
      <c r="C249" s="173"/>
      <c r="D249" s="173"/>
      <c r="E249" s="174" t="s">
        <v>23</v>
      </c>
      <c r="F249" s="278" t="s">
        <v>279</v>
      </c>
      <c r="G249" s="279"/>
      <c r="H249" s="279"/>
      <c r="I249" s="279"/>
      <c r="J249" s="173"/>
      <c r="K249" s="174" t="s">
        <v>23</v>
      </c>
      <c r="L249" s="173"/>
      <c r="M249" s="173"/>
      <c r="N249" s="173"/>
      <c r="O249" s="173"/>
      <c r="P249" s="173"/>
      <c r="Q249" s="173"/>
      <c r="R249" s="175"/>
      <c r="T249" s="176"/>
      <c r="U249" s="173"/>
      <c r="V249" s="173"/>
      <c r="W249" s="173"/>
      <c r="X249" s="173"/>
      <c r="Y249" s="173"/>
      <c r="Z249" s="173"/>
      <c r="AA249" s="177"/>
      <c r="AT249" s="178" t="s">
        <v>151</v>
      </c>
      <c r="AU249" s="178" t="s">
        <v>122</v>
      </c>
      <c r="AV249" s="10" t="s">
        <v>25</v>
      </c>
      <c r="AW249" s="10" t="s">
        <v>40</v>
      </c>
      <c r="AX249" s="10" t="s">
        <v>83</v>
      </c>
      <c r="AY249" s="178" t="s">
        <v>143</v>
      </c>
    </row>
    <row r="250" spans="2:51" s="11" customFormat="1" ht="16.5" customHeight="1">
      <c r="B250" s="179"/>
      <c r="C250" s="180"/>
      <c r="D250" s="180"/>
      <c r="E250" s="181" t="s">
        <v>23</v>
      </c>
      <c r="F250" s="282" t="s">
        <v>280</v>
      </c>
      <c r="G250" s="283"/>
      <c r="H250" s="283"/>
      <c r="I250" s="283"/>
      <c r="J250" s="180"/>
      <c r="K250" s="182">
        <v>15.12</v>
      </c>
      <c r="L250" s="180"/>
      <c r="M250" s="180"/>
      <c r="N250" s="180"/>
      <c r="O250" s="180"/>
      <c r="P250" s="180"/>
      <c r="Q250" s="180"/>
      <c r="R250" s="183"/>
      <c r="T250" s="184"/>
      <c r="U250" s="180"/>
      <c r="V250" s="180"/>
      <c r="W250" s="180"/>
      <c r="X250" s="180"/>
      <c r="Y250" s="180"/>
      <c r="Z250" s="180"/>
      <c r="AA250" s="185"/>
      <c r="AT250" s="186" t="s">
        <v>151</v>
      </c>
      <c r="AU250" s="186" t="s">
        <v>122</v>
      </c>
      <c r="AV250" s="11" t="s">
        <v>122</v>
      </c>
      <c r="AW250" s="11" t="s">
        <v>40</v>
      </c>
      <c r="AX250" s="11" t="s">
        <v>83</v>
      </c>
      <c r="AY250" s="186" t="s">
        <v>143</v>
      </c>
    </row>
    <row r="251" spans="2:51" s="11" customFormat="1" ht="16.5" customHeight="1">
      <c r="B251" s="179"/>
      <c r="C251" s="180"/>
      <c r="D251" s="180"/>
      <c r="E251" s="181" t="s">
        <v>23</v>
      </c>
      <c r="F251" s="282" t="s">
        <v>158</v>
      </c>
      <c r="G251" s="283"/>
      <c r="H251" s="283"/>
      <c r="I251" s="283"/>
      <c r="J251" s="180"/>
      <c r="K251" s="182">
        <v>23.4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151</v>
      </c>
      <c r="AU251" s="186" t="s">
        <v>122</v>
      </c>
      <c r="AV251" s="11" t="s">
        <v>122</v>
      </c>
      <c r="AW251" s="11" t="s">
        <v>40</v>
      </c>
      <c r="AX251" s="11" t="s">
        <v>83</v>
      </c>
      <c r="AY251" s="186" t="s">
        <v>143</v>
      </c>
    </row>
    <row r="252" spans="2:51" s="13" customFormat="1" ht="16.5" customHeight="1">
      <c r="B252" s="195"/>
      <c r="C252" s="196"/>
      <c r="D252" s="196"/>
      <c r="E252" s="197" t="s">
        <v>23</v>
      </c>
      <c r="F252" s="286" t="s">
        <v>159</v>
      </c>
      <c r="G252" s="287"/>
      <c r="H252" s="287"/>
      <c r="I252" s="287"/>
      <c r="J252" s="196"/>
      <c r="K252" s="198">
        <v>38.52</v>
      </c>
      <c r="L252" s="196"/>
      <c r="M252" s="196"/>
      <c r="N252" s="196"/>
      <c r="O252" s="196"/>
      <c r="P252" s="196"/>
      <c r="Q252" s="196"/>
      <c r="R252" s="199"/>
      <c r="T252" s="200"/>
      <c r="U252" s="196"/>
      <c r="V252" s="196"/>
      <c r="W252" s="196"/>
      <c r="X252" s="196"/>
      <c r="Y252" s="196"/>
      <c r="Z252" s="196"/>
      <c r="AA252" s="201"/>
      <c r="AT252" s="202" t="s">
        <v>151</v>
      </c>
      <c r="AU252" s="202" t="s">
        <v>122</v>
      </c>
      <c r="AV252" s="13" t="s">
        <v>148</v>
      </c>
      <c r="AW252" s="13" t="s">
        <v>40</v>
      </c>
      <c r="AX252" s="13" t="s">
        <v>25</v>
      </c>
      <c r="AY252" s="202" t="s">
        <v>143</v>
      </c>
    </row>
    <row r="253" spans="2:65" s="1" customFormat="1" ht="38.25" customHeight="1">
      <c r="B253" s="38"/>
      <c r="C253" s="165" t="s">
        <v>281</v>
      </c>
      <c r="D253" s="165" t="s">
        <v>144</v>
      </c>
      <c r="E253" s="166" t="s">
        <v>282</v>
      </c>
      <c r="F253" s="274" t="s">
        <v>283</v>
      </c>
      <c r="G253" s="274"/>
      <c r="H253" s="274"/>
      <c r="I253" s="274"/>
      <c r="J253" s="167" t="s">
        <v>147</v>
      </c>
      <c r="K253" s="168">
        <v>93.34</v>
      </c>
      <c r="L253" s="275">
        <v>0</v>
      </c>
      <c r="M253" s="276"/>
      <c r="N253" s="277">
        <f>ROUND(L253*K253,2)</f>
        <v>0</v>
      </c>
      <c r="O253" s="277"/>
      <c r="P253" s="277"/>
      <c r="Q253" s="277"/>
      <c r="R253" s="40"/>
      <c r="T253" s="169" t="s">
        <v>23</v>
      </c>
      <c r="U253" s="47" t="s">
        <v>50</v>
      </c>
      <c r="V253" s="39"/>
      <c r="W253" s="170">
        <f>V253*K253</f>
        <v>0</v>
      </c>
      <c r="X253" s="170">
        <v>0</v>
      </c>
      <c r="Y253" s="170">
        <f>X253*K253</f>
        <v>0</v>
      </c>
      <c r="Z253" s="170">
        <v>0.005</v>
      </c>
      <c r="AA253" s="171">
        <f>Z253*K253</f>
        <v>0.4667</v>
      </c>
      <c r="AR253" s="22" t="s">
        <v>148</v>
      </c>
      <c r="AT253" s="22" t="s">
        <v>144</v>
      </c>
      <c r="AU253" s="22" t="s">
        <v>122</v>
      </c>
      <c r="AY253" s="22" t="s">
        <v>143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22" t="s">
        <v>122</v>
      </c>
      <c r="BK253" s="108">
        <f>ROUND(L253*K253,2)</f>
        <v>0</v>
      </c>
      <c r="BL253" s="22" t="s">
        <v>148</v>
      </c>
      <c r="BM253" s="22" t="s">
        <v>284</v>
      </c>
    </row>
    <row r="254" spans="2:51" s="11" customFormat="1" ht="16.5" customHeight="1">
      <c r="B254" s="179"/>
      <c r="C254" s="180"/>
      <c r="D254" s="180"/>
      <c r="E254" s="181" t="s">
        <v>23</v>
      </c>
      <c r="F254" s="288" t="s">
        <v>175</v>
      </c>
      <c r="G254" s="289"/>
      <c r="H254" s="289"/>
      <c r="I254" s="289"/>
      <c r="J254" s="180"/>
      <c r="K254" s="182">
        <v>27.74</v>
      </c>
      <c r="L254" s="180"/>
      <c r="M254" s="180"/>
      <c r="N254" s="180"/>
      <c r="O254" s="180"/>
      <c r="P254" s="180"/>
      <c r="Q254" s="180"/>
      <c r="R254" s="183"/>
      <c r="T254" s="184"/>
      <c r="U254" s="180"/>
      <c r="V254" s="180"/>
      <c r="W254" s="180"/>
      <c r="X254" s="180"/>
      <c r="Y254" s="180"/>
      <c r="Z254" s="180"/>
      <c r="AA254" s="185"/>
      <c r="AT254" s="186" t="s">
        <v>151</v>
      </c>
      <c r="AU254" s="186" t="s">
        <v>122</v>
      </c>
      <c r="AV254" s="11" t="s">
        <v>122</v>
      </c>
      <c r="AW254" s="11" t="s">
        <v>40</v>
      </c>
      <c r="AX254" s="11" t="s">
        <v>83</v>
      </c>
      <c r="AY254" s="186" t="s">
        <v>143</v>
      </c>
    </row>
    <row r="255" spans="2:51" s="11" customFormat="1" ht="16.5" customHeight="1">
      <c r="B255" s="179"/>
      <c r="C255" s="180"/>
      <c r="D255" s="180"/>
      <c r="E255" s="181" t="s">
        <v>23</v>
      </c>
      <c r="F255" s="282" t="s">
        <v>192</v>
      </c>
      <c r="G255" s="283"/>
      <c r="H255" s="283"/>
      <c r="I255" s="283"/>
      <c r="J255" s="180"/>
      <c r="K255" s="182">
        <v>-6.4</v>
      </c>
      <c r="L255" s="180"/>
      <c r="M255" s="180"/>
      <c r="N255" s="180"/>
      <c r="O255" s="180"/>
      <c r="P255" s="180"/>
      <c r="Q255" s="180"/>
      <c r="R255" s="183"/>
      <c r="T255" s="184"/>
      <c r="U255" s="180"/>
      <c r="V255" s="180"/>
      <c r="W255" s="180"/>
      <c r="X255" s="180"/>
      <c r="Y255" s="180"/>
      <c r="Z255" s="180"/>
      <c r="AA255" s="185"/>
      <c r="AT255" s="186" t="s">
        <v>151</v>
      </c>
      <c r="AU255" s="186" t="s">
        <v>122</v>
      </c>
      <c r="AV255" s="11" t="s">
        <v>122</v>
      </c>
      <c r="AW255" s="11" t="s">
        <v>40</v>
      </c>
      <c r="AX255" s="11" t="s">
        <v>83</v>
      </c>
      <c r="AY255" s="186" t="s">
        <v>143</v>
      </c>
    </row>
    <row r="256" spans="2:51" s="11" customFormat="1" ht="16.5" customHeight="1">
      <c r="B256" s="179"/>
      <c r="C256" s="180"/>
      <c r="D256" s="180"/>
      <c r="E256" s="181" t="s">
        <v>23</v>
      </c>
      <c r="F256" s="282" t="s">
        <v>180</v>
      </c>
      <c r="G256" s="283"/>
      <c r="H256" s="283"/>
      <c r="I256" s="283"/>
      <c r="J256" s="180"/>
      <c r="K256" s="182">
        <v>72</v>
      </c>
      <c r="L256" s="180"/>
      <c r="M256" s="180"/>
      <c r="N256" s="180"/>
      <c r="O256" s="180"/>
      <c r="P256" s="180"/>
      <c r="Q256" s="180"/>
      <c r="R256" s="183"/>
      <c r="T256" s="184"/>
      <c r="U256" s="180"/>
      <c r="V256" s="180"/>
      <c r="W256" s="180"/>
      <c r="X256" s="180"/>
      <c r="Y256" s="180"/>
      <c r="Z256" s="180"/>
      <c r="AA256" s="185"/>
      <c r="AT256" s="186" t="s">
        <v>151</v>
      </c>
      <c r="AU256" s="186" t="s">
        <v>122</v>
      </c>
      <c r="AV256" s="11" t="s">
        <v>122</v>
      </c>
      <c r="AW256" s="11" t="s">
        <v>40</v>
      </c>
      <c r="AX256" s="11" t="s">
        <v>83</v>
      </c>
      <c r="AY256" s="186" t="s">
        <v>143</v>
      </c>
    </row>
    <row r="257" spans="2:51" s="13" customFormat="1" ht="16.5" customHeight="1">
      <c r="B257" s="195"/>
      <c r="C257" s="196"/>
      <c r="D257" s="196"/>
      <c r="E257" s="197" t="s">
        <v>23</v>
      </c>
      <c r="F257" s="286" t="s">
        <v>159</v>
      </c>
      <c r="G257" s="287"/>
      <c r="H257" s="287"/>
      <c r="I257" s="287"/>
      <c r="J257" s="196"/>
      <c r="K257" s="198">
        <v>93.34</v>
      </c>
      <c r="L257" s="196"/>
      <c r="M257" s="196"/>
      <c r="N257" s="196"/>
      <c r="O257" s="196"/>
      <c r="P257" s="196"/>
      <c r="Q257" s="196"/>
      <c r="R257" s="199"/>
      <c r="T257" s="200"/>
      <c r="U257" s="196"/>
      <c r="V257" s="196"/>
      <c r="W257" s="196"/>
      <c r="X257" s="196"/>
      <c r="Y257" s="196"/>
      <c r="Z257" s="196"/>
      <c r="AA257" s="201"/>
      <c r="AT257" s="202" t="s">
        <v>151</v>
      </c>
      <c r="AU257" s="202" t="s">
        <v>122</v>
      </c>
      <c r="AV257" s="13" t="s">
        <v>148</v>
      </c>
      <c r="AW257" s="13" t="s">
        <v>40</v>
      </c>
      <c r="AX257" s="13" t="s">
        <v>25</v>
      </c>
      <c r="AY257" s="202" t="s">
        <v>143</v>
      </c>
    </row>
    <row r="258" spans="2:63" s="9" customFormat="1" ht="29.25" customHeight="1">
      <c r="B258" s="154"/>
      <c r="C258" s="155"/>
      <c r="D258" s="164" t="s">
        <v>113</v>
      </c>
      <c r="E258" s="164"/>
      <c r="F258" s="164"/>
      <c r="G258" s="164"/>
      <c r="H258" s="164"/>
      <c r="I258" s="164"/>
      <c r="J258" s="164"/>
      <c r="K258" s="164"/>
      <c r="L258" s="164"/>
      <c r="M258" s="164"/>
      <c r="N258" s="293">
        <f>BK258</f>
        <v>0</v>
      </c>
      <c r="O258" s="294"/>
      <c r="P258" s="294"/>
      <c r="Q258" s="294"/>
      <c r="R258" s="157"/>
      <c r="T258" s="158"/>
      <c r="U258" s="155"/>
      <c r="V258" s="155"/>
      <c r="W258" s="159">
        <f>SUM(W259:W264)</f>
        <v>0</v>
      </c>
      <c r="X258" s="155"/>
      <c r="Y258" s="159">
        <f>SUM(Y259:Y264)</f>
        <v>0</v>
      </c>
      <c r="Z258" s="155"/>
      <c r="AA258" s="160">
        <f>SUM(AA259:AA264)</f>
        <v>0</v>
      </c>
      <c r="AR258" s="161" t="s">
        <v>25</v>
      </c>
      <c r="AT258" s="162" t="s">
        <v>82</v>
      </c>
      <c r="AU258" s="162" t="s">
        <v>25</v>
      </c>
      <c r="AY258" s="161" t="s">
        <v>143</v>
      </c>
      <c r="BK258" s="163">
        <f>SUM(BK259:BK264)</f>
        <v>0</v>
      </c>
    </row>
    <row r="259" spans="2:65" s="1" customFormat="1" ht="38.25" customHeight="1">
      <c r="B259" s="38"/>
      <c r="C259" s="165" t="s">
        <v>285</v>
      </c>
      <c r="D259" s="165" t="s">
        <v>144</v>
      </c>
      <c r="E259" s="166" t="s">
        <v>286</v>
      </c>
      <c r="F259" s="274" t="s">
        <v>287</v>
      </c>
      <c r="G259" s="274"/>
      <c r="H259" s="274"/>
      <c r="I259" s="274"/>
      <c r="J259" s="167" t="s">
        <v>288</v>
      </c>
      <c r="K259" s="168">
        <v>0.608</v>
      </c>
      <c r="L259" s="275">
        <v>0</v>
      </c>
      <c r="M259" s="276"/>
      <c r="N259" s="277">
        <f>ROUND(L259*K259,2)</f>
        <v>0</v>
      </c>
      <c r="O259" s="277"/>
      <c r="P259" s="277"/>
      <c r="Q259" s="277"/>
      <c r="R259" s="40"/>
      <c r="T259" s="169" t="s">
        <v>23</v>
      </c>
      <c r="U259" s="47" t="s">
        <v>50</v>
      </c>
      <c r="V259" s="39"/>
      <c r="W259" s="170">
        <f>V259*K259</f>
        <v>0</v>
      </c>
      <c r="X259" s="170">
        <v>0</v>
      </c>
      <c r="Y259" s="170">
        <f>X259*K259</f>
        <v>0</v>
      </c>
      <c r="Z259" s="170">
        <v>0</v>
      </c>
      <c r="AA259" s="171">
        <f>Z259*K259</f>
        <v>0</v>
      </c>
      <c r="AR259" s="22" t="s">
        <v>148</v>
      </c>
      <c r="AT259" s="22" t="s">
        <v>144</v>
      </c>
      <c r="AU259" s="22" t="s">
        <v>122</v>
      </c>
      <c r="AY259" s="22" t="s">
        <v>143</v>
      </c>
      <c r="BE259" s="108">
        <f>IF(U259="základní",N259,0)</f>
        <v>0</v>
      </c>
      <c r="BF259" s="108">
        <f>IF(U259="snížená",N259,0)</f>
        <v>0</v>
      </c>
      <c r="BG259" s="108">
        <f>IF(U259="zákl. přenesená",N259,0)</f>
        <v>0</v>
      </c>
      <c r="BH259" s="108">
        <f>IF(U259="sníž. přenesená",N259,0)</f>
        <v>0</v>
      </c>
      <c r="BI259" s="108">
        <f>IF(U259="nulová",N259,0)</f>
        <v>0</v>
      </c>
      <c r="BJ259" s="22" t="s">
        <v>122</v>
      </c>
      <c r="BK259" s="108">
        <f>ROUND(L259*K259,2)</f>
        <v>0</v>
      </c>
      <c r="BL259" s="22" t="s">
        <v>148</v>
      </c>
      <c r="BM259" s="22" t="s">
        <v>289</v>
      </c>
    </row>
    <row r="260" spans="2:65" s="1" customFormat="1" ht="25.5" customHeight="1">
      <c r="B260" s="38"/>
      <c r="C260" s="165" t="s">
        <v>290</v>
      </c>
      <c r="D260" s="165" t="s">
        <v>144</v>
      </c>
      <c r="E260" s="166" t="s">
        <v>291</v>
      </c>
      <c r="F260" s="274" t="s">
        <v>292</v>
      </c>
      <c r="G260" s="274"/>
      <c r="H260" s="274"/>
      <c r="I260" s="274"/>
      <c r="J260" s="167" t="s">
        <v>288</v>
      </c>
      <c r="K260" s="168">
        <v>1.824</v>
      </c>
      <c r="L260" s="275">
        <v>0</v>
      </c>
      <c r="M260" s="276"/>
      <c r="N260" s="277">
        <f>ROUND(L260*K260,2)</f>
        <v>0</v>
      </c>
      <c r="O260" s="277"/>
      <c r="P260" s="277"/>
      <c r="Q260" s="277"/>
      <c r="R260" s="40"/>
      <c r="T260" s="169" t="s">
        <v>23</v>
      </c>
      <c r="U260" s="47" t="s">
        <v>50</v>
      </c>
      <c r="V260" s="39"/>
      <c r="W260" s="170">
        <f>V260*K260</f>
        <v>0</v>
      </c>
      <c r="X260" s="170">
        <v>0</v>
      </c>
      <c r="Y260" s="170">
        <f>X260*K260</f>
        <v>0</v>
      </c>
      <c r="Z260" s="170">
        <v>0</v>
      </c>
      <c r="AA260" s="171">
        <f>Z260*K260</f>
        <v>0</v>
      </c>
      <c r="AR260" s="22" t="s">
        <v>148</v>
      </c>
      <c r="AT260" s="22" t="s">
        <v>144</v>
      </c>
      <c r="AU260" s="22" t="s">
        <v>122</v>
      </c>
      <c r="AY260" s="22" t="s">
        <v>143</v>
      </c>
      <c r="BE260" s="108">
        <f>IF(U260="základní",N260,0)</f>
        <v>0</v>
      </c>
      <c r="BF260" s="108">
        <f>IF(U260="snížená",N260,0)</f>
        <v>0</v>
      </c>
      <c r="BG260" s="108">
        <f>IF(U260="zákl. přenesená",N260,0)</f>
        <v>0</v>
      </c>
      <c r="BH260" s="108">
        <f>IF(U260="sníž. přenesená",N260,0)</f>
        <v>0</v>
      </c>
      <c r="BI260" s="108">
        <f>IF(U260="nulová",N260,0)</f>
        <v>0</v>
      </c>
      <c r="BJ260" s="22" t="s">
        <v>122</v>
      </c>
      <c r="BK260" s="108">
        <f>ROUND(L260*K260,2)</f>
        <v>0</v>
      </c>
      <c r="BL260" s="22" t="s">
        <v>148</v>
      </c>
      <c r="BM260" s="22" t="s">
        <v>293</v>
      </c>
    </row>
    <row r="261" spans="2:65" s="1" customFormat="1" ht="38.25" customHeight="1">
      <c r="B261" s="38"/>
      <c r="C261" s="165" t="s">
        <v>10</v>
      </c>
      <c r="D261" s="165" t="s">
        <v>144</v>
      </c>
      <c r="E261" s="166" t="s">
        <v>294</v>
      </c>
      <c r="F261" s="274" t="s">
        <v>295</v>
      </c>
      <c r="G261" s="274"/>
      <c r="H261" s="274"/>
      <c r="I261" s="274"/>
      <c r="J261" s="167" t="s">
        <v>288</v>
      </c>
      <c r="K261" s="168">
        <v>0.608</v>
      </c>
      <c r="L261" s="275">
        <v>0</v>
      </c>
      <c r="M261" s="276"/>
      <c r="N261" s="277">
        <f>ROUND(L261*K261,2)</f>
        <v>0</v>
      </c>
      <c r="O261" s="277"/>
      <c r="P261" s="277"/>
      <c r="Q261" s="277"/>
      <c r="R261" s="40"/>
      <c r="T261" s="169" t="s">
        <v>23</v>
      </c>
      <c r="U261" s="47" t="s">
        <v>50</v>
      </c>
      <c r="V261" s="39"/>
      <c r="W261" s="170">
        <f>V261*K261</f>
        <v>0</v>
      </c>
      <c r="X261" s="170">
        <v>0</v>
      </c>
      <c r="Y261" s="170">
        <f>X261*K261</f>
        <v>0</v>
      </c>
      <c r="Z261" s="170">
        <v>0</v>
      </c>
      <c r="AA261" s="171">
        <f>Z261*K261</f>
        <v>0</v>
      </c>
      <c r="AR261" s="22" t="s">
        <v>148</v>
      </c>
      <c r="AT261" s="22" t="s">
        <v>144</v>
      </c>
      <c r="AU261" s="22" t="s">
        <v>122</v>
      </c>
      <c r="AY261" s="22" t="s">
        <v>143</v>
      </c>
      <c r="BE261" s="108">
        <f>IF(U261="základní",N261,0)</f>
        <v>0</v>
      </c>
      <c r="BF261" s="108">
        <f>IF(U261="snížená",N261,0)</f>
        <v>0</v>
      </c>
      <c r="BG261" s="108">
        <f>IF(U261="zákl. přenesená",N261,0)</f>
        <v>0</v>
      </c>
      <c r="BH261" s="108">
        <f>IF(U261="sníž. přenesená",N261,0)</f>
        <v>0</v>
      </c>
      <c r="BI261" s="108">
        <f>IF(U261="nulová",N261,0)</f>
        <v>0</v>
      </c>
      <c r="BJ261" s="22" t="s">
        <v>122</v>
      </c>
      <c r="BK261" s="108">
        <f>ROUND(L261*K261,2)</f>
        <v>0</v>
      </c>
      <c r="BL261" s="22" t="s">
        <v>148</v>
      </c>
      <c r="BM261" s="22" t="s">
        <v>296</v>
      </c>
    </row>
    <row r="262" spans="2:65" s="1" customFormat="1" ht="25.5" customHeight="1">
      <c r="B262" s="38"/>
      <c r="C262" s="165" t="s">
        <v>297</v>
      </c>
      <c r="D262" s="165" t="s">
        <v>144</v>
      </c>
      <c r="E262" s="166" t="s">
        <v>298</v>
      </c>
      <c r="F262" s="274" t="s">
        <v>299</v>
      </c>
      <c r="G262" s="274"/>
      <c r="H262" s="274"/>
      <c r="I262" s="274"/>
      <c r="J262" s="167" t="s">
        <v>288</v>
      </c>
      <c r="K262" s="168">
        <v>0.163</v>
      </c>
      <c r="L262" s="275">
        <v>0</v>
      </c>
      <c r="M262" s="276"/>
      <c r="N262" s="277">
        <f>ROUND(L262*K262,2)</f>
        <v>0</v>
      </c>
      <c r="O262" s="277"/>
      <c r="P262" s="277"/>
      <c r="Q262" s="277"/>
      <c r="R262" s="40"/>
      <c r="T262" s="169" t="s">
        <v>23</v>
      </c>
      <c r="U262" s="47" t="s">
        <v>50</v>
      </c>
      <c r="V262" s="39"/>
      <c r="W262" s="170">
        <f>V262*K262</f>
        <v>0</v>
      </c>
      <c r="X262" s="170">
        <v>0</v>
      </c>
      <c r="Y262" s="170">
        <f>X262*K262</f>
        <v>0</v>
      </c>
      <c r="Z262" s="170">
        <v>0</v>
      </c>
      <c r="AA262" s="171">
        <f>Z262*K262</f>
        <v>0</v>
      </c>
      <c r="AR262" s="22" t="s">
        <v>148</v>
      </c>
      <c r="AT262" s="22" t="s">
        <v>144</v>
      </c>
      <c r="AU262" s="22" t="s">
        <v>122</v>
      </c>
      <c r="AY262" s="22" t="s">
        <v>143</v>
      </c>
      <c r="BE262" s="108">
        <f>IF(U262="základní",N262,0)</f>
        <v>0</v>
      </c>
      <c r="BF262" s="108">
        <f>IF(U262="snížená",N262,0)</f>
        <v>0</v>
      </c>
      <c r="BG262" s="108">
        <f>IF(U262="zákl. přenesená",N262,0)</f>
        <v>0</v>
      </c>
      <c r="BH262" s="108">
        <f>IF(U262="sníž. přenesená",N262,0)</f>
        <v>0</v>
      </c>
      <c r="BI262" s="108">
        <f>IF(U262="nulová",N262,0)</f>
        <v>0</v>
      </c>
      <c r="BJ262" s="22" t="s">
        <v>122</v>
      </c>
      <c r="BK262" s="108">
        <f>ROUND(L262*K262,2)</f>
        <v>0</v>
      </c>
      <c r="BL262" s="22" t="s">
        <v>148</v>
      </c>
      <c r="BM262" s="22" t="s">
        <v>300</v>
      </c>
    </row>
    <row r="263" spans="2:51" s="10" customFormat="1" ht="16.5" customHeight="1">
      <c r="B263" s="172"/>
      <c r="C263" s="173"/>
      <c r="D263" s="173"/>
      <c r="E263" s="174" t="s">
        <v>23</v>
      </c>
      <c r="F263" s="278" t="s">
        <v>301</v>
      </c>
      <c r="G263" s="279"/>
      <c r="H263" s="279"/>
      <c r="I263" s="279"/>
      <c r="J263" s="173"/>
      <c r="K263" s="174" t="s">
        <v>23</v>
      </c>
      <c r="L263" s="173"/>
      <c r="M263" s="173"/>
      <c r="N263" s="173"/>
      <c r="O263" s="173"/>
      <c r="P263" s="173"/>
      <c r="Q263" s="173"/>
      <c r="R263" s="175"/>
      <c r="T263" s="176"/>
      <c r="U263" s="173"/>
      <c r="V263" s="173"/>
      <c r="W263" s="173"/>
      <c r="X263" s="173"/>
      <c r="Y263" s="173"/>
      <c r="Z263" s="173"/>
      <c r="AA263" s="177"/>
      <c r="AT263" s="178" t="s">
        <v>151</v>
      </c>
      <c r="AU263" s="178" t="s">
        <v>122</v>
      </c>
      <c r="AV263" s="10" t="s">
        <v>25</v>
      </c>
      <c r="AW263" s="10" t="s">
        <v>40</v>
      </c>
      <c r="AX263" s="10" t="s">
        <v>83</v>
      </c>
      <c r="AY263" s="178" t="s">
        <v>143</v>
      </c>
    </row>
    <row r="264" spans="2:51" s="11" customFormat="1" ht="16.5" customHeight="1">
      <c r="B264" s="179"/>
      <c r="C264" s="180"/>
      <c r="D264" s="180"/>
      <c r="E264" s="181" t="s">
        <v>23</v>
      </c>
      <c r="F264" s="282" t="s">
        <v>302</v>
      </c>
      <c r="G264" s="283"/>
      <c r="H264" s="283"/>
      <c r="I264" s="283"/>
      <c r="J264" s="180"/>
      <c r="K264" s="182">
        <v>0.163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151</v>
      </c>
      <c r="AU264" s="186" t="s">
        <v>122</v>
      </c>
      <c r="AV264" s="11" t="s">
        <v>122</v>
      </c>
      <c r="AW264" s="11" t="s">
        <v>40</v>
      </c>
      <c r="AX264" s="11" t="s">
        <v>25</v>
      </c>
      <c r="AY264" s="186" t="s">
        <v>143</v>
      </c>
    </row>
    <row r="265" spans="2:63" s="9" customFormat="1" ht="29.25" customHeight="1">
      <c r="B265" s="154"/>
      <c r="C265" s="155"/>
      <c r="D265" s="164" t="s">
        <v>114</v>
      </c>
      <c r="E265" s="164"/>
      <c r="F265" s="164"/>
      <c r="G265" s="164"/>
      <c r="H265" s="164"/>
      <c r="I265" s="164"/>
      <c r="J265" s="164"/>
      <c r="K265" s="164"/>
      <c r="L265" s="164"/>
      <c r="M265" s="164"/>
      <c r="N265" s="293">
        <f>BK265</f>
        <v>0</v>
      </c>
      <c r="O265" s="294"/>
      <c r="P265" s="294"/>
      <c r="Q265" s="294"/>
      <c r="R265" s="157"/>
      <c r="T265" s="158"/>
      <c r="U265" s="155"/>
      <c r="V265" s="155"/>
      <c r="W265" s="159">
        <f>W266</f>
        <v>0</v>
      </c>
      <c r="X265" s="155"/>
      <c r="Y265" s="159">
        <f>Y266</f>
        <v>0</v>
      </c>
      <c r="Z265" s="155"/>
      <c r="AA265" s="160">
        <f>AA266</f>
        <v>0</v>
      </c>
      <c r="AR265" s="161" t="s">
        <v>25</v>
      </c>
      <c r="AT265" s="162" t="s">
        <v>82</v>
      </c>
      <c r="AU265" s="162" t="s">
        <v>25</v>
      </c>
      <c r="AY265" s="161" t="s">
        <v>143</v>
      </c>
      <c r="BK265" s="163">
        <f>BK266</f>
        <v>0</v>
      </c>
    </row>
    <row r="266" spans="2:65" s="1" customFormat="1" ht="25.5" customHeight="1">
      <c r="B266" s="38"/>
      <c r="C266" s="165" t="s">
        <v>303</v>
      </c>
      <c r="D266" s="165" t="s">
        <v>144</v>
      </c>
      <c r="E266" s="166" t="s">
        <v>304</v>
      </c>
      <c r="F266" s="274" t="s">
        <v>305</v>
      </c>
      <c r="G266" s="274"/>
      <c r="H266" s="274"/>
      <c r="I266" s="274"/>
      <c r="J266" s="167" t="s">
        <v>288</v>
      </c>
      <c r="K266" s="168">
        <v>8.858</v>
      </c>
      <c r="L266" s="275">
        <v>0</v>
      </c>
      <c r="M266" s="276"/>
      <c r="N266" s="277">
        <f>ROUND(L266*K266,2)</f>
        <v>0</v>
      </c>
      <c r="O266" s="277"/>
      <c r="P266" s="277"/>
      <c r="Q266" s="277"/>
      <c r="R266" s="40"/>
      <c r="T266" s="169" t="s">
        <v>23</v>
      </c>
      <c r="U266" s="47" t="s">
        <v>50</v>
      </c>
      <c r="V266" s="39"/>
      <c r="W266" s="170">
        <f>V266*K266</f>
        <v>0</v>
      </c>
      <c r="X266" s="170">
        <v>0</v>
      </c>
      <c r="Y266" s="170">
        <f>X266*K266</f>
        <v>0</v>
      </c>
      <c r="Z266" s="170">
        <v>0</v>
      </c>
      <c r="AA266" s="171">
        <f>Z266*K266</f>
        <v>0</v>
      </c>
      <c r="AR266" s="22" t="s">
        <v>148</v>
      </c>
      <c r="AT266" s="22" t="s">
        <v>144</v>
      </c>
      <c r="AU266" s="22" t="s">
        <v>122</v>
      </c>
      <c r="AY266" s="22" t="s">
        <v>143</v>
      </c>
      <c r="BE266" s="108">
        <f>IF(U266="základní",N266,0)</f>
        <v>0</v>
      </c>
      <c r="BF266" s="108">
        <f>IF(U266="snížená",N266,0)</f>
        <v>0</v>
      </c>
      <c r="BG266" s="108">
        <f>IF(U266="zákl. přenesená",N266,0)</f>
        <v>0</v>
      </c>
      <c r="BH266" s="108">
        <f>IF(U266="sníž. přenesená",N266,0)</f>
        <v>0</v>
      </c>
      <c r="BI266" s="108">
        <f>IF(U266="nulová",N266,0)</f>
        <v>0</v>
      </c>
      <c r="BJ266" s="22" t="s">
        <v>122</v>
      </c>
      <c r="BK266" s="108">
        <f>ROUND(L266*K266,2)</f>
        <v>0</v>
      </c>
      <c r="BL266" s="22" t="s">
        <v>148</v>
      </c>
      <c r="BM266" s="22" t="s">
        <v>306</v>
      </c>
    </row>
    <row r="267" spans="2:63" s="9" customFormat="1" ht="36.75" customHeight="1">
      <c r="B267" s="154"/>
      <c r="C267" s="155"/>
      <c r="D267" s="156" t="s">
        <v>115</v>
      </c>
      <c r="E267" s="156"/>
      <c r="F267" s="156"/>
      <c r="G267" s="156"/>
      <c r="H267" s="156"/>
      <c r="I267" s="156"/>
      <c r="J267" s="156"/>
      <c r="K267" s="156"/>
      <c r="L267" s="156"/>
      <c r="M267" s="156"/>
      <c r="N267" s="297">
        <f>BK267</f>
        <v>0</v>
      </c>
      <c r="O267" s="298"/>
      <c r="P267" s="298"/>
      <c r="Q267" s="298"/>
      <c r="R267" s="157"/>
      <c r="T267" s="158"/>
      <c r="U267" s="155"/>
      <c r="V267" s="155"/>
      <c r="W267" s="159">
        <f>W268+W275</f>
        <v>0</v>
      </c>
      <c r="X267" s="155"/>
      <c r="Y267" s="159">
        <f>Y268+Y275</f>
        <v>0.7928791000000002</v>
      </c>
      <c r="Z267" s="155"/>
      <c r="AA267" s="160">
        <f>AA268+AA275</f>
        <v>0.141437</v>
      </c>
      <c r="AR267" s="161" t="s">
        <v>122</v>
      </c>
      <c r="AT267" s="162" t="s">
        <v>82</v>
      </c>
      <c r="AU267" s="162" t="s">
        <v>83</v>
      </c>
      <c r="AY267" s="161" t="s">
        <v>143</v>
      </c>
      <c r="BK267" s="163">
        <f>BK268+BK275</f>
        <v>0</v>
      </c>
    </row>
    <row r="268" spans="2:63" s="9" customFormat="1" ht="19.5" customHeight="1">
      <c r="B268" s="154"/>
      <c r="C268" s="155"/>
      <c r="D268" s="164" t="s">
        <v>116</v>
      </c>
      <c r="E268" s="164"/>
      <c r="F268" s="164"/>
      <c r="G268" s="164"/>
      <c r="H268" s="164"/>
      <c r="I268" s="164"/>
      <c r="J268" s="164"/>
      <c r="K268" s="164"/>
      <c r="L268" s="164"/>
      <c r="M268" s="164"/>
      <c r="N268" s="293">
        <f>BK268</f>
        <v>0</v>
      </c>
      <c r="O268" s="294"/>
      <c r="P268" s="294"/>
      <c r="Q268" s="294"/>
      <c r="R268" s="157"/>
      <c r="T268" s="158"/>
      <c r="U268" s="155"/>
      <c r="V268" s="155"/>
      <c r="W268" s="159">
        <f>SUM(W269:W274)</f>
        <v>0</v>
      </c>
      <c r="X268" s="155"/>
      <c r="Y268" s="159">
        <f>SUM(Y269:Y274)</f>
        <v>0.5778071000000001</v>
      </c>
      <c r="Z268" s="155"/>
      <c r="AA268" s="160">
        <f>SUM(AA269:AA274)</f>
        <v>0</v>
      </c>
      <c r="AR268" s="161" t="s">
        <v>122</v>
      </c>
      <c r="AT268" s="162" t="s">
        <v>82</v>
      </c>
      <c r="AU268" s="162" t="s">
        <v>25</v>
      </c>
      <c r="AY268" s="161" t="s">
        <v>143</v>
      </c>
      <c r="BK268" s="163">
        <f>SUM(BK269:BK274)</f>
        <v>0</v>
      </c>
    </row>
    <row r="269" spans="2:65" s="1" customFormat="1" ht="51" customHeight="1">
      <c r="B269" s="38"/>
      <c r="C269" s="165" t="s">
        <v>307</v>
      </c>
      <c r="D269" s="165" t="s">
        <v>144</v>
      </c>
      <c r="E269" s="166" t="s">
        <v>308</v>
      </c>
      <c r="F269" s="274" t="s">
        <v>309</v>
      </c>
      <c r="G269" s="274"/>
      <c r="H269" s="274"/>
      <c r="I269" s="274"/>
      <c r="J269" s="167" t="s">
        <v>147</v>
      </c>
      <c r="K269" s="168">
        <v>19.37</v>
      </c>
      <c r="L269" s="275">
        <v>0</v>
      </c>
      <c r="M269" s="276"/>
      <c r="N269" s="277">
        <f>ROUND(L269*K269,2)</f>
        <v>0</v>
      </c>
      <c r="O269" s="277"/>
      <c r="P269" s="277"/>
      <c r="Q269" s="277"/>
      <c r="R269" s="40"/>
      <c r="T269" s="169" t="s">
        <v>23</v>
      </c>
      <c r="U269" s="47" t="s">
        <v>50</v>
      </c>
      <c r="V269" s="39"/>
      <c r="W269" s="170">
        <f>V269*K269</f>
        <v>0</v>
      </c>
      <c r="X269" s="170">
        <v>0.02963</v>
      </c>
      <c r="Y269" s="170">
        <f>X269*K269</f>
        <v>0.5739331000000001</v>
      </c>
      <c r="Z269" s="170">
        <v>0</v>
      </c>
      <c r="AA269" s="171">
        <f>Z269*K269</f>
        <v>0</v>
      </c>
      <c r="AR269" s="22" t="s">
        <v>271</v>
      </c>
      <c r="AT269" s="22" t="s">
        <v>144</v>
      </c>
      <c r="AU269" s="22" t="s">
        <v>122</v>
      </c>
      <c r="AY269" s="22" t="s">
        <v>143</v>
      </c>
      <c r="BE269" s="108">
        <f>IF(U269="základní",N269,0)</f>
        <v>0</v>
      </c>
      <c r="BF269" s="108">
        <f>IF(U269="snížená",N269,0)</f>
        <v>0</v>
      </c>
      <c r="BG269" s="108">
        <f>IF(U269="zákl. přenesená",N269,0)</f>
        <v>0</v>
      </c>
      <c r="BH269" s="108">
        <f>IF(U269="sníž. přenesená",N269,0)</f>
        <v>0</v>
      </c>
      <c r="BI269" s="108">
        <f>IF(U269="nulová",N269,0)</f>
        <v>0</v>
      </c>
      <c r="BJ269" s="22" t="s">
        <v>122</v>
      </c>
      <c r="BK269" s="108">
        <f>ROUND(L269*K269,2)</f>
        <v>0</v>
      </c>
      <c r="BL269" s="22" t="s">
        <v>271</v>
      </c>
      <c r="BM269" s="22" t="s">
        <v>310</v>
      </c>
    </row>
    <row r="270" spans="2:51" s="10" customFormat="1" ht="16.5" customHeight="1">
      <c r="B270" s="172"/>
      <c r="C270" s="173"/>
      <c r="D270" s="173"/>
      <c r="E270" s="174" t="s">
        <v>23</v>
      </c>
      <c r="F270" s="278" t="s">
        <v>311</v>
      </c>
      <c r="G270" s="279"/>
      <c r="H270" s="279"/>
      <c r="I270" s="279"/>
      <c r="J270" s="173"/>
      <c r="K270" s="174" t="s">
        <v>23</v>
      </c>
      <c r="L270" s="173"/>
      <c r="M270" s="173"/>
      <c r="N270" s="173"/>
      <c r="O270" s="173"/>
      <c r="P270" s="173"/>
      <c r="Q270" s="173"/>
      <c r="R270" s="175"/>
      <c r="T270" s="176"/>
      <c r="U270" s="173"/>
      <c r="V270" s="173"/>
      <c r="W270" s="173"/>
      <c r="X270" s="173"/>
      <c r="Y270" s="173"/>
      <c r="Z270" s="173"/>
      <c r="AA270" s="177"/>
      <c r="AT270" s="178" t="s">
        <v>151</v>
      </c>
      <c r="AU270" s="178" t="s">
        <v>122</v>
      </c>
      <c r="AV270" s="10" t="s">
        <v>25</v>
      </c>
      <c r="AW270" s="10" t="s">
        <v>40</v>
      </c>
      <c r="AX270" s="10" t="s">
        <v>83</v>
      </c>
      <c r="AY270" s="178" t="s">
        <v>143</v>
      </c>
    </row>
    <row r="271" spans="2:51" s="11" customFormat="1" ht="16.5" customHeight="1">
      <c r="B271" s="179"/>
      <c r="C271" s="180"/>
      <c r="D271" s="180"/>
      <c r="E271" s="181" t="s">
        <v>23</v>
      </c>
      <c r="F271" s="282" t="s">
        <v>153</v>
      </c>
      <c r="G271" s="283"/>
      <c r="H271" s="283"/>
      <c r="I271" s="283"/>
      <c r="J271" s="180"/>
      <c r="K271" s="182">
        <v>19.37</v>
      </c>
      <c r="L271" s="180"/>
      <c r="M271" s="180"/>
      <c r="N271" s="180"/>
      <c r="O271" s="180"/>
      <c r="P271" s="180"/>
      <c r="Q271" s="180"/>
      <c r="R271" s="183"/>
      <c r="T271" s="184"/>
      <c r="U271" s="180"/>
      <c r="V271" s="180"/>
      <c r="W271" s="180"/>
      <c r="X271" s="180"/>
      <c r="Y271" s="180"/>
      <c r="Z271" s="180"/>
      <c r="AA271" s="185"/>
      <c r="AT271" s="186" t="s">
        <v>151</v>
      </c>
      <c r="AU271" s="186" t="s">
        <v>122</v>
      </c>
      <c r="AV271" s="11" t="s">
        <v>122</v>
      </c>
      <c r="AW271" s="11" t="s">
        <v>40</v>
      </c>
      <c r="AX271" s="11" t="s">
        <v>25</v>
      </c>
      <c r="AY271" s="186" t="s">
        <v>143</v>
      </c>
    </row>
    <row r="272" spans="2:65" s="1" customFormat="1" ht="38.25" customHeight="1">
      <c r="B272" s="38"/>
      <c r="C272" s="165" t="s">
        <v>312</v>
      </c>
      <c r="D272" s="165" t="s">
        <v>144</v>
      </c>
      <c r="E272" s="166" t="s">
        <v>313</v>
      </c>
      <c r="F272" s="274" t="s">
        <v>314</v>
      </c>
      <c r="G272" s="274"/>
      <c r="H272" s="274"/>
      <c r="I272" s="274"/>
      <c r="J272" s="167" t="s">
        <v>147</v>
      </c>
      <c r="K272" s="168">
        <v>19.37</v>
      </c>
      <c r="L272" s="275">
        <v>0</v>
      </c>
      <c r="M272" s="276"/>
      <c r="N272" s="277">
        <f>ROUND(L272*K272,2)</f>
        <v>0</v>
      </c>
      <c r="O272" s="277"/>
      <c r="P272" s="277"/>
      <c r="Q272" s="277"/>
      <c r="R272" s="40"/>
      <c r="T272" s="169" t="s">
        <v>23</v>
      </c>
      <c r="U272" s="47" t="s">
        <v>50</v>
      </c>
      <c r="V272" s="39"/>
      <c r="W272" s="170">
        <f>V272*K272</f>
        <v>0</v>
      </c>
      <c r="X272" s="170">
        <v>0.0002</v>
      </c>
      <c r="Y272" s="170">
        <f>X272*K272</f>
        <v>0.0038740000000000003</v>
      </c>
      <c r="Z272" s="170">
        <v>0</v>
      </c>
      <c r="AA272" s="171">
        <f>Z272*K272</f>
        <v>0</v>
      </c>
      <c r="AR272" s="22" t="s">
        <v>271</v>
      </c>
      <c r="AT272" s="22" t="s">
        <v>144</v>
      </c>
      <c r="AU272" s="22" t="s">
        <v>122</v>
      </c>
      <c r="AY272" s="22" t="s">
        <v>143</v>
      </c>
      <c r="BE272" s="108">
        <f>IF(U272="základní",N272,0)</f>
        <v>0</v>
      </c>
      <c r="BF272" s="108">
        <f>IF(U272="snížená",N272,0)</f>
        <v>0</v>
      </c>
      <c r="BG272" s="108">
        <f>IF(U272="zákl. přenesená",N272,0)</f>
        <v>0</v>
      </c>
      <c r="BH272" s="108">
        <f>IF(U272="sníž. přenesená",N272,0)</f>
        <v>0</v>
      </c>
      <c r="BI272" s="108">
        <f>IF(U272="nulová",N272,0)</f>
        <v>0</v>
      </c>
      <c r="BJ272" s="22" t="s">
        <v>122</v>
      </c>
      <c r="BK272" s="108">
        <f>ROUND(L272*K272,2)</f>
        <v>0</v>
      </c>
      <c r="BL272" s="22" t="s">
        <v>271</v>
      </c>
      <c r="BM272" s="22" t="s">
        <v>315</v>
      </c>
    </row>
    <row r="273" spans="2:65" s="1" customFormat="1" ht="25.5" customHeight="1">
      <c r="B273" s="38"/>
      <c r="C273" s="165" t="s">
        <v>316</v>
      </c>
      <c r="D273" s="165" t="s">
        <v>144</v>
      </c>
      <c r="E273" s="166" t="s">
        <v>317</v>
      </c>
      <c r="F273" s="274" t="s">
        <v>318</v>
      </c>
      <c r="G273" s="274"/>
      <c r="H273" s="274"/>
      <c r="I273" s="274"/>
      <c r="J273" s="167" t="s">
        <v>288</v>
      </c>
      <c r="K273" s="168">
        <v>0.578</v>
      </c>
      <c r="L273" s="275">
        <v>0</v>
      </c>
      <c r="M273" s="276"/>
      <c r="N273" s="277">
        <f>ROUND(L273*K273,2)</f>
        <v>0</v>
      </c>
      <c r="O273" s="277"/>
      <c r="P273" s="277"/>
      <c r="Q273" s="277"/>
      <c r="R273" s="40"/>
      <c r="T273" s="169" t="s">
        <v>23</v>
      </c>
      <c r="U273" s="47" t="s">
        <v>50</v>
      </c>
      <c r="V273" s="39"/>
      <c r="W273" s="170">
        <f>V273*K273</f>
        <v>0</v>
      </c>
      <c r="X273" s="170">
        <v>0</v>
      </c>
      <c r="Y273" s="170">
        <f>X273*K273</f>
        <v>0</v>
      </c>
      <c r="Z273" s="170">
        <v>0</v>
      </c>
      <c r="AA273" s="171">
        <f>Z273*K273</f>
        <v>0</v>
      </c>
      <c r="AR273" s="22" t="s">
        <v>271</v>
      </c>
      <c r="AT273" s="22" t="s">
        <v>144</v>
      </c>
      <c r="AU273" s="22" t="s">
        <v>122</v>
      </c>
      <c r="AY273" s="22" t="s">
        <v>143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22" t="s">
        <v>122</v>
      </c>
      <c r="BK273" s="108">
        <f>ROUND(L273*K273,2)</f>
        <v>0</v>
      </c>
      <c r="BL273" s="22" t="s">
        <v>271</v>
      </c>
      <c r="BM273" s="22" t="s">
        <v>319</v>
      </c>
    </row>
    <row r="274" spans="2:65" s="1" customFormat="1" ht="25.5" customHeight="1">
      <c r="B274" s="38"/>
      <c r="C274" s="165" t="s">
        <v>320</v>
      </c>
      <c r="D274" s="165" t="s">
        <v>144</v>
      </c>
      <c r="E274" s="166" t="s">
        <v>321</v>
      </c>
      <c r="F274" s="274" t="s">
        <v>322</v>
      </c>
      <c r="G274" s="274"/>
      <c r="H274" s="274"/>
      <c r="I274" s="274"/>
      <c r="J274" s="167" t="s">
        <v>288</v>
      </c>
      <c r="K274" s="168">
        <v>0.578</v>
      </c>
      <c r="L274" s="275">
        <v>0</v>
      </c>
      <c r="M274" s="276"/>
      <c r="N274" s="277">
        <f>ROUND(L274*K274,2)</f>
        <v>0</v>
      </c>
      <c r="O274" s="277"/>
      <c r="P274" s="277"/>
      <c r="Q274" s="277"/>
      <c r="R274" s="40"/>
      <c r="T274" s="169" t="s">
        <v>23</v>
      </c>
      <c r="U274" s="47" t="s">
        <v>50</v>
      </c>
      <c r="V274" s="39"/>
      <c r="W274" s="170">
        <f>V274*K274</f>
        <v>0</v>
      </c>
      <c r="X274" s="170">
        <v>0</v>
      </c>
      <c r="Y274" s="170">
        <f>X274*K274</f>
        <v>0</v>
      </c>
      <c r="Z274" s="170">
        <v>0</v>
      </c>
      <c r="AA274" s="171">
        <f>Z274*K274</f>
        <v>0</v>
      </c>
      <c r="AR274" s="22" t="s">
        <v>271</v>
      </c>
      <c r="AT274" s="22" t="s">
        <v>144</v>
      </c>
      <c r="AU274" s="22" t="s">
        <v>122</v>
      </c>
      <c r="AY274" s="22" t="s">
        <v>143</v>
      </c>
      <c r="BE274" s="108">
        <f>IF(U274="základní",N274,0)</f>
        <v>0</v>
      </c>
      <c r="BF274" s="108">
        <f>IF(U274="snížená",N274,0)</f>
        <v>0</v>
      </c>
      <c r="BG274" s="108">
        <f>IF(U274="zákl. přenesená",N274,0)</f>
        <v>0</v>
      </c>
      <c r="BH274" s="108">
        <f>IF(U274="sníž. přenesená",N274,0)</f>
        <v>0</v>
      </c>
      <c r="BI274" s="108">
        <f>IF(U274="nulová",N274,0)</f>
        <v>0</v>
      </c>
      <c r="BJ274" s="22" t="s">
        <v>122</v>
      </c>
      <c r="BK274" s="108">
        <f>ROUND(L274*K274,2)</f>
        <v>0</v>
      </c>
      <c r="BL274" s="22" t="s">
        <v>271</v>
      </c>
      <c r="BM274" s="22" t="s">
        <v>323</v>
      </c>
    </row>
    <row r="275" spans="2:63" s="9" customFormat="1" ht="29.25" customHeight="1">
      <c r="B275" s="154"/>
      <c r="C275" s="155"/>
      <c r="D275" s="164" t="s">
        <v>117</v>
      </c>
      <c r="E275" s="164"/>
      <c r="F275" s="164"/>
      <c r="G275" s="164"/>
      <c r="H275" s="164"/>
      <c r="I275" s="164"/>
      <c r="J275" s="164"/>
      <c r="K275" s="164"/>
      <c r="L275" s="164"/>
      <c r="M275" s="164"/>
      <c r="N275" s="295">
        <f>BK275</f>
        <v>0</v>
      </c>
      <c r="O275" s="296"/>
      <c r="P275" s="296"/>
      <c r="Q275" s="296"/>
      <c r="R275" s="157"/>
      <c r="T275" s="158"/>
      <c r="U275" s="155"/>
      <c r="V275" s="155"/>
      <c r="W275" s="159">
        <f>SUM(W276:W287)</f>
        <v>0</v>
      </c>
      <c r="X275" s="155"/>
      <c r="Y275" s="159">
        <f>SUM(Y276:Y287)</f>
        <v>0.215072</v>
      </c>
      <c r="Z275" s="155"/>
      <c r="AA275" s="160">
        <f>SUM(AA276:AA287)</f>
        <v>0.141437</v>
      </c>
      <c r="AR275" s="161" t="s">
        <v>122</v>
      </c>
      <c r="AT275" s="162" t="s">
        <v>82</v>
      </c>
      <c r="AU275" s="162" t="s">
        <v>25</v>
      </c>
      <c r="AY275" s="161" t="s">
        <v>143</v>
      </c>
      <c r="BK275" s="163">
        <f>SUM(BK276:BK287)</f>
        <v>0</v>
      </c>
    </row>
    <row r="276" spans="2:65" s="1" customFormat="1" ht="16.5" customHeight="1">
      <c r="B276" s="38"/>
      <c r="C276" s="165" t="s">
        <v>324</v>
      </c>
      <c r="D276" s="165" t="s">
        <v>144</v>
      </c>
      <c r="E276" s="166" t="s">
        <v>325</v>
      </c>
      <c r="F276" s="274" t="s">
        <v>326</v>
      </c>
      <c r="G276" s="274"/>
      <c r="H276" s="274"/>
      <c r="I276" s="274"/>
      <c r="J276" s="167" t="s">
        <v>229</v>
      </c>
      <c r="K276" s="168">
        <v>61.1</v>
      </c>
      <c r="L276" s="275">
        <v>0</v>
      </c>
      <c r="M276" s="276"/>
      <c r="N276" s="277">
        <f>ROUND(L276*K276,2)</f>
        <v>0</v>
      </c>
      <c r="O276" s="277"/>
      <c r="P276" s="277"/>
      <c r="Q276" s="277"/>
      <c r="R276" s="40"/>
      <c r="T276" s="169" t="s">
        <v>23</v>
      </c>
      <c r="U276" s="47" t="s">
        <v>50</v>
      </c>
      <c r="V276" s="39"/>
      <c r="W276" s="170">
        <f>V276*K276</f>
        <v>0</v>
      </c>
      <c r="X276" s="170">
        <v>0</v>
      </c>
      <c r="Y276" s="170">
        <f>X276*K276</f>
        <v>0</v>
      </c>
      <c r="Z276" s="170">
        <v>0.00167</v>
      </c>
      <c r="AA276" s="171">
        <f>Z276*K276</f>
        <v>0.102037</v>
      </c>
      <c r="AR276" s="22" t="s">
        <v>271</v>
      </c>
      <c r="AT276" s="22" t="s">
        <v>144</v>
      </c>
      <c r="AU276" s="22" t="s">
        <v>122</v>
      </c>
      <c r="AY276" s="22" t="s">
        <v>143</v>
      </c>
      <c r="BE276" s="108">
        <f>IF(U276="základní",N276,0)</f>
        <v>0</v>
      </c>
      <c r="BF276" s="108">
        <f>IF(U276="snížená",N276,0)</f>
        <v>0</v>
      </c>
      <c r="BG276" s="108">
        <f>IF(U276="zákl. přenesená",N276,0)</f>
        <v>0</v>
      </c>
      <c r="BH276" s="108">
        <f>IF(U276="sníž. přenesená",N276,0)</f>
        <v>0</v>
      </c>
      <c r="BI276" s="108">
        <f>IF(U276="nulová",N276,0)</f>
        <v>0</v>
      </c>
      <c r="BJ276" s="22" t="s">
        <v>122</v>
      </c>
      <c r="BK276" s="108">
        <f>ROUND(L276*K276,2)</f>
        <v>0</v>
      </c>
      <c r="BL276" s="22" t="s">
        <v>271</v>
      </c>
      <c r="BM276" s="22" t="s">
        <v>327</v>
      </c>
    </row>
    <row r="277" spans="2:51" s="11" customFormat="1" ht="16.5" customHeight="1">
      <c r="B277" s="179"/>
      <c r="C277" s="180"/>
      <c r="D277" s="180"/>
      <c r="E277" s="181" t="s">
        <v>23</v>
      </c>
      <c r="F277" s="288" t="s">
        <v>328</v>
      </c>
      <c r="G277" s="289"/>
      <c r="H277" s="289"/>
      <c r="I277" s="289"/>
      <c r="J277" s="180"/>
      <c r="K277" s="182">
        <v>26.42</v>
      </c>
      <c r="L277" s="180"/>
      <c r="M277" s="180"/>
      <c r="N277" s="180"/>
      <c r="O277" s="180"/>
      <c r="P277" s="180"/>
      <c r="Q277" s="180"/>
      <c r="R277" s="183"/>
      <c r="T277" s="184"/>
      <c r="U277" s="180"/>
      <c r="V277" s="180"/>
      <c r="W277" s="180"/>
      <c r="X277" s="180"/>
      <c r="Y277" s="180"/>
      <c r="Z277" s="180"/>
      <c r="AA277" s="185"/>
      <c r="AT277" s="186" t="s">
        <v>151</v>
      </c>
      <c r="AU277" s="186" t="s">
        <v>122</v>
      </c>
      <c r="AV277" s="11" t="s">
        <v>122</v>
      </c>
      <c r="AW277" s="11" t="s">
        <v>40</v>
      </c>
      <c r="AX277" s="11" t="s">
        <v>83</v>
      </c>
      <c r="AY277" s="186" t="s">
        <v>143</v>
      </c>
    </row>
    <row r="278" spans="2:51" s="11" customFormat="1" ht="16.5" customHeight="1">
      <c r="B278" s="179"/>
      <c r="C278" s="180"/>
      <c r="D278" s="180"/>
      <c r="E278" s="181" t="s">
        <v>23</v>
      </c>
      <c r="F278" s="282" t="s">
        <v>329</v>
      </c>
      <c r="G278" s="283"/>
      <c r="H278" s="283"/>
      <c r="I278" s="283"/>
      <c r="J278" s="180"/>
      <c r="K278" s="182">
        <v>27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151</v>
      </c>
      <c r="AU278" s="186" t="s">
        <v>122</v>
      </c>
      <c r="AV278" s="11" t="s">
        <v>122</v>
      </c>
      <c r="AW278" s="11" t="s">
        <v>40</v>
      </c>
      <c r="AX278" s="11" t="s">
        <v>83</v>
      </c>
      <c r="AY278" s="186" t="s">
        <v>143</v>
      </c>
    </row>
    <row r="279" spans="2:51" s="11" customFormat="1" ht="16.5" customHeight="1">
      <c r="B279" s="179"/>
      <c r="C279" s="180"/>
      <c r="D279" s="180"/>
      <c r="E279" s="181" t="s">
        <v>23</v>
      </c>
      <c r="F279" s="282" t="s">
        <v>330</v>
      </c>
      <c r="G279" s="283"/>
      <c r="H279" s="283"/>
      <c r="I279" s="283"/>
      <c r="J279" s="180"/>
      <c r="K279" s="182">
        <v>7.68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151</v>
      </c>
      <c r="AU279" s="186" t="s">
        <v>122</v>
      </c>
      <c r="AV279" s="11" t="s">
        <v>122</v>
      </c>
      <c r="AW279" s="11" t="s">
        <v>40</v>
      </c>
      <c r="AX279" s="11" t="s">
        <v>83</v>
      </c>
      <c r="AY279" s="186" t="s">
        <v>143</v>
      </c>
    </row>
    <row r="280" spans="2:51" s="13" customFormat="1" ht="16.5" customHeight="1">
      <c r="B280" s="195"/>
      <c r="C280" s="196"/>
      <c r="D280" s="196"/>
      <c r="E280" s="197" t="s">
        <v>23</v>
      </c>
      <c r="F280" s="286" t="s">
        <v>159</v>
      </c>
      <c r="G280" s="287"/>
      <c r="H280" s="287"/>
      <c r="I280" s="287"/>
      <c r="J280" s="196"/>
      <c r="K280" s="198">
        <v>61.1</v>
      </c>
      <c r="L280" s="196"/>
      <c r="M280" s="196"/>
      <c r="N280" s="196"/>
      <c r="O280" s="196"/>
      <c r="P280" s="196"/>
      <c r="Q280" s="196"/>
      <c r="R280" s="199"/>
      <c r="T280" s="200"/>
      <c r="U280" s="196"/>
      <c r="V280" s="196"/>
      <c r="W280" s="196"/>
      <c r="X280" s="196"/>
      <c r="Y280" s="196"/>
      <c r="Z280" s="196"/>
      <c r="AA280" s="201"/>
      <c r="AT280" s="202" t="s">
        <v>151</v>
      </c>
      <c r="AU280" s="202" t="s">
        <v>122</v>
      </c>
      <c r="AV280" s="13" t="s">
        <v>148</v>
      </c>
      <c r="AW280" s="13" t="s">
        <v>40</v>
      </c>
      <c r="AX280" s="13" t="s">
        <v>25</v>
      </c>
      <c r="AY280" s="202" t="s">
        <v>143</v>
      </c>
    </row>
    <row r="281" spans="2:65" s="1" customFormat="1" ht="16.5" customHeight="1">
      <c r="B281" s="38"/>
      <c r="C281" s="165" t="s">
        <v>331</v>
      </c>
      <c r="D281" s="165" t="s">
        <v>144</v>
      </c>
      <c r="E281" s="166" t="s">
        <v>332</v>
      </c>
      <c r="F281" s="274" t="s">
        <v>333</v>
      </c>
      <c r="G281" s="274"/>
      <c r="H281" s="274"/>
      <c r="I281" s="274"/>
      <c r="J281" s="167" t="s">
        <v>229</v>
      </c>
      <c r="K281" s="168">
        <v>10</v>
      </c>
      <c r="L281" s="275">
        <v>0</v>
      </c>
      <c r="M281" s="276"/>
      <c r="N281" s="277">
        <f>ROUND(L281*K281,2)</f>
        <v>0</v>
      </c>
      <c r="O281" s="277"/>
      <c r="P281" s="277"/>
      <c r="Q281" s="277"/>
      <c r="R281" s="40"/>
      <c r="T281" s="169" t="s">
        <v>23</v>
      </c>
      <c r="U281" s="47" t="s">
        <v>50</v>
      </c>
      <c r="V281" s="39"/>
      <c r="W281" s="170">
        <f>V281*K281</f>
        <v>0</v>
      </c>
      <c r="X281" s="170">
        <v>0</v>
      </c>
      <c r="Y281" s="170">
        <f>X281*K281</f>
        <v>0</v>
      </c>
      <c r="Z281" s="170">
        <v>0.00394</v>
      </c>
      <c r="AA281" s="171">
        <f>Z281*K281</f>
        <v>0.0394</v>
      </c>
      <c r="AR281" s="22" t="s">
        <v>271</v>
      </c>
      <c r="AT281" s="22" t="s">
        <v>144</v>
      </c>
      <c r="AU281" s="22" t="s">
        <v>122</v>
      </c>
      <c r="AY281" s="22" t="s">
        <v>143</v>
      </c>
      <c r="BE281" s="108">
        <f>IF(U281="základní",N281,0)</f>
        <v>0</v>
      </c>
      <c r="BF281" s="108">
        <f>IF(U281="snížená",N281,0)</f>
        <v>0</v>
      </c>
      <c r="BG281" s="108">
        <f>IF(U281="zákl. přenesená",N281,0)</f>
        <v>0</v>
      </c>
      <c r="BH281" s="108">
        <f>IF(U281="sníž. přenesená",N281,0)</f>
        <v>0</v>
      </c>
      <c r="BI281" s="108">
        <f>IF(U281="nulová",N281,0)</f>
        <v>0</v>
      </c>
      <c r="BJ281" s="22" t="s">
        <v>122</v>
      </c>
      <c r="BK281" s="108">
        <f>ROUND(L281*K281,2)</f>
        <v>0</v>
      </c>
      <c r="BL281" s="22" t="s">
        <v>271</v>
      </c>
      <c r="BM281" s="22" t="s">
        <v>334</v>
      </c>
    </row>
    <row r="282" spans="2:51" s="10" customFormat="1" ht="16.5" customHeight="1">
      <c r="B282" s="172"/>
      <c r="C282" s="173"/>
      <c r="D282" s="173"/>
      <c r="E282" s="174" t="s">
        <v>23</v>
      </c>
      <c r="F282" s="278" t="s">
        <v>335</v>
      </c>
      <c r="G282" s="279"/>
      <c r="H282" s="279"/>
      <c r="I282" s="279"/>
      <c r="J282" s="173"/>
      <c r="K282" s="174" t="s">
        <v>23</v>
      </c>
      <c r="L282" s="173"/>
      <c r="M282" s="173"/>
      <c r="N282" s="173"/>
      <c r="O282" s="173"/>
      <c r="P282" s="173"/>
      <c r="Q282" s="173"/>
      <c r="R282" s="175"/>
      <c r="T282" s="176"/>
      <c r="U282" s="173"/>
      <c r="V282" s="173"/>
      <c r="W282" s="173"/>
      <c r="X282" s="173"/>
      <c r="Y282" s="173"/>
      <c r="Z282" s="173"/>
      <c r="AA282" s="177"/>
      <c r="AT282" s="178" t="s">
        <v>151</v>
      </c>
      <c r="AU282" s="178" t="s">
        <v>122</v>
      </c>
      <c r="AV282" s="10" t="s">
        <v>25</v>
      </c>
      <c r="AW282" s="10" t="s">
        <v>40</v>
      </c>
      <c r="AX282" s="10" t="s">
        <v>83</v>
      </c>
      <c r="AY282" s="178" t="s">
        <v>143</v>
      </c>
    </row>
    <row r="283" spans="2:51" s="11" customFormat="1" ht="16.5" customHeight="1">
      <c r="B283" s="179"/>
      <c r="C283" s="180"/>
      <c r="D283" s="180"/>
      <c r="E283" s="181" t="s">
        <v>23</v>
      </c>
      <c r="F283" s="282" t="s">
        <v>30</v>
      </c>
      <c r="G283" s="283"/>
      <c r="H283" s="283"/>
      <c r="I283" s="283"/>
      <c r="J283" s="180"/>
      <c r="K283" s="182">
        <v>10</v>
      </c>
      <c r="L283" s="180"/>
      <c r="M283" s="180"/>
      <c r="N283" s="180"/>
      <c r="O283" s="180"/>
      <c r="P283" s="180"/>
      <c r="Q283" s="180"/>
      <c r="R283" s="183"/>
      <c r="T283" s="184"/>
      <c r="U283" s="180"/>
      <c r="V283" s="180"/>
      <c r="W283" s="180"/>
      <c r="X283" s="180"/>
      <c r="Y283" s="180"/>
      <c r="Z283" s="180"/>
      <c r="AA283" s="185"/>
      <c r="AT283" s="186" t="s">
        <v>151</v>
      </c>
      <c r="AU283" s="186" t="s">
        <v>122</v>
      </c>
      <c r="AV283" s="11" t="s">
        <v>122</v>
      </c>
      <c r="AW283" s="11" t="s">
        <v>40</v>
      </c>
      <c r="AX283" s="11" t="s">
        <v>25</v>
      </c>
      <c r="AY283" s="186" t="s">
        <v>143</v>
      </c>
    </row>
    <row r="284" spans="2:65" s="1" customFormat="1" ht="38.25" customHeight="1">
      <c r="B284" s="38"/>
      <c r="C284" s="165" t="s">
        <v>336</v>
      </c>
      <c r="D284" s="165" t="s">
        <v>144</v>
      </c>
      <c r="E284" s="166" t="s">
        <v>337</v>
      </c>
      <c r="F284" s="274" t="s">
        <v>338</v>
      </c>
      <c r="G284" s="274"/>
      <c r="H284" s="274"/>
      <c r="I284" s="274"/>
      <c r="J284" s="167" t="s">
        <v>229</v>
      </c>
      <c r="K284" s="168">
        <v>61.1</v>
      </c>
      <c r="L284" s="275">
        <v>0</v>
      </c>
      <c r="M284" s="276"/>
      <c r="N284" s="277">
        <f>ROUND(L284*K284,2)</f>
        <v>0</v>
      </c>
      <c r="O284" s="277"/>
      <c r="P284" s="277"/>
      <c r="Q284" s="277"/>
      <c r="R284" s="40"/>
      <c r="T284" s="169" t="s">
        <v>23</v>
      </c>
      <c r="U284" s="47" t="s">
        <v>50</v>
      </c>
      <c r="V284" s="39"/>
      <c r="W284" s="170">
        <f>V284*K284</f>
        <v>0</v>
      </c>
      <c r="X284" s="170">
        <v>0.00352</v>
      </c>
      <c r="Y284" s="170">
        <f>X284*K284</f>
        <v>0.215072</v>
      </c>
      <c r="Z284" s="170">
        <v>0</v>
      </c>
      <c r="AA284" s="171">
        <f>Z284*K284</f>
        <v>0</v>
      </c>
      <c r="AR284" s="22" t="s">
        <v>271</v>
      </c>
      <c r="AT284" s="22" t="s">
        <v>144</v>
      </c>
      <c r="AU284" s="22" t="s">
        <v>122</v>
      </c>
      <c r="AY284" s="22" t="s">
        <v>143</v>
      </c>
      <c r="BE284" s="108">
        <f>IF(U284="základní",N284,0)</f>
        <v>0</v>
      </c>
      <c r="BF284" s="108">
        <f>IF(U284="snížená",N284,0)</f>
        <v>0</v>
      </c>
      <c r="BG284" s="108">
        <f>IF(U284="zákl. přenesená",N284,0)</f>
        <v>0</v>
      </c>
      <c r="BH284" s="108">
        <f>IF(U284="sníž. přenesená",N284,0)</f>
        <v>0</v>
      </c>
      <c r="BI284" s="108">
        <f>IF(U284="nulová",N284,0)</f>
        <v>0</v>
      </c>
      <c r="BJ284" s="22" t="s">
        <v>122</v>
      </c>
      <c r="BK284" s="108">
        <f>ROUND(L284*K284,2)</f>
        <v>0</v>
      </c>
      <c r="BL284" s="22" t="s">
        <v>271</v>
      </c>
      <c r="BM284" s="22" t="s">
        <v>339</v>
      </c>
    </row>
    <row r="285" spans="2:65" s="1" customFormat="1" ht="38.25" customHeight="1">
      <c r="B285" s="38"/>
      <c r="C285" s="165" t="s">
        <v>340</v>
      </c>
      <c r="D285" s="165" t="s">
        <v>144</v>
      </c>
      <c r="E285" s="166" t="s">
        <v>341</v>
      </c>
      <c r="F285" s="274" t="s">
        <v>342</v>
      </c>
      <c r="G285" s="274"/>
      <c r="H285" s="274"/>
      <c r="I285" s="274"/>
      <c r="J285" s="167" t="s">
        <v>343</v>
      </c>
      <c r="K285" s="168">
        <v>50</v>
      </c>
      <c r="L285" s="275">
        <v>0</v>
      </c>
      <c r="M285" s="276"/>
      <c r="N285" s="277">
        <f>ROUND(L285*K285,2)</f>
        <v>0</v>
      </c>
      <c r="O285" s="277"/>
      <c r="P285" s="277"/>
      <c r="Q285" s="277"/>
      <c r="R285" s="40"/>
      <c r="T285" s="169" t="s">
        <v>23</v>
      </c>
      <c r="U285" s="47" t="s">
        <v>50</v>
      </c>
      <c r="V285" s="39"/>
      <c r="W285" s="170">
        <f>V285*K285</f>
        <v>0</v>
      </c>
      <c r="X285" s="170">
        <v>0</v>
      </c>
      <c r="Y285" s="170">
        <f>X285*K285</f>
        <v>0</v>
      </c>
      <c r="Z285" s="170">
        <v>0</v>
      </c>
      <c r="AA285" s="171">
        <f>Z285*K285</f>
        <v>0</v>
      </c>
      <c r="AR285" s="22" t="s">
        <v>271</v>
      </c>
      <c r="AT285" s="22" t="s">
        <v>144</v>
      </c>
      <c r="AU285" s="22" t="s">
        <v>122</v>
      </c>
      <c r="AY285" s="22" t="s">
        <v>143</v>
      </c>
      <c r="BE285" s="108">
        <f>IF(U285="základní",N285,0)</f>
        <v>0</v>
      </c>
      <c r="BF285" s="108">
        <f>IF(U285="snížená",N285,0)</f>
        <v>0</v>
      </c>
      <c r="BG285" s="108">
        <f>IF(U285="zákl. přenesená",N285,0)</f>
        <v>0</v>
      </c>
      <c r="BH285" s="108">
        <f>IF(U285="sníž. přenesená",N285,0)</f>
        <v>0</v>
      </c>
      <c r="BI285" s="108">
        <f>IF(U285="nulová",N285,0)</f>
        <v>0</v>
      </c>
      <c r="BJ285" s="22" t="s">
        <v>122</v>
      </c>
      <c r="BK285" s="108">
        <f>ROUND(L285*K285,2)</f>
        <v>0</v>
      </c>
      <c r="BL285" s="22" t="s">
        <v>271</v>
      </c>
      <c r="BM285" s="22" t="s">
        <v>344</v>
      </c>
    </row>
    <row r="286" spans="2:65" s="1" customFormat="1" ht="16.5" customHeight="1">
      <c r="B286" s="38"/>
      <c r="C286" s="165" t="s">
        <v>345</v>
      </c>
      <c r="D286" s="165" t="s">
        <v>144</v>
      </c>
      <c r="E286" s="166" t="s">
        <v>346</v>
      </c>
      <c r="F286" s="274" t="s">
        <v>347</v>
      </c>
      <c r="G286" s="274"/>
      <c r="H286" s="274"/>
      <c r="I286" s="274"/>
      <c r="J286" s="167" t="s">
        <v>229</v>
      </c>
      <c r="K286" s="168">
        <v>10</v>
      </c>
      <c r="L286" s="275">
        <v>0</v>
      </c>
      <c r="M286" s="276"/>
      <c r="N286" s="277">
        <f>ROUND(L286*K286,2)</f>
        <v>0</v>
      </c>
      <c r="O286" s="277"/>
      <c r="P286" s="277"/>
      <c r="Q286" s="277"/>
      <c r="R286" s="40"/>
      <c r="T286" s="169" t="s">
        <v>23</v>
      </c>
      <c r="U286" s="47" t="s">
        <v>50</v>
      </c>
      <c r="V286" s="39"/>
      <c r="W286" s="170">
        <f>V286*K286</f>
        <v>0</v>
      </c>
      <c r="X286" s="170">
        <v>0</v>
      </c>
      <c r="Y286" s="170">
        <f>X286*K286</f>
        <v>0</v>
      </c>
      <c r="Z286" s="170">
        <v>0</v>
      </c>
      <c r="AA286" s="171">
        <f>Z286*K286</f>
        <v>0</v>
      </c>
      <c r="AR286" s="22" t="s">
        <v>271</v>
      </c>
      <c r="AT286" s="22" t="s">
        <v>144</v>
      </c>
      <c r="AU286" s="22" t="s">
        <v>122</v>
      </c>
      <c r="AY286" s="22" t="s">
        <v>143</v>
      </c>
      <c r="BE286" s="108">
        <f>IF(U286="základní",N286,0)</f>
        <v>0</v>
      </c>
      <c r="BF286" s="108">
        <f>IF(U286="snížená",N286,0)</f>
        <v>0</v>
      </c>
      <c r="BG286" s="108">
        <f>IF(U286="zákl. přenesená",N286,0)</f>
        <v>0</v>
      </c>
      <c r="BH286" s="108">
        <f>IF(U286="sníž. přenesená",N286,0)</f>
        <v>0</v>
      </c>
      <c r="BI286" s="108">
        <f>IF(U286="nulová",N286,0)</f>
        <v>0</v>
      </c>
      <c r="BJ286" s="22" t="s">
        <v>122</v>
      </c>
      <c r="BK286" s="108">
        <f>ROUND(L286*K286,2)</f>
        <v>0</v>
      </c>
      <c r="BL286" s="22" t="s">
        <v>271</v>
      </c>
      <c r="BM286" s="22" t="s">
        <v>348</v>
      </c>
    </row>
    <row r="287" spans="2:65" s="1" customFormat="1" ht="25.5" customHeight="1">
      <c r="B287" s="38"/>
      <c r="C287" s="165" t="s">
        <v>349</v>
      </c>
      <c r="D287" s="165" t="s">
        <v>144</v>
      </c>
      <c r="E287" s="166" t="s">
        <v>350</v>
      </c>
      <c r="F287" s="274" t="s">
        <v>351</v>
      </c>
      <c r="G287" s="274"/>
      <c r="H287" s="274"/>
      <c r="I287" s="274"/>
      <c r="J287" s="167" t="s">
        <v>288</v>
      </c>
      <c r="K287" s="168">
        <v>0.215</v>
      </c>
      <c r="L287" s="275">
        <v>0</v>
      </c>
      <c r="M287" s="276"/>
      <c r="N287" s="277">
        <f>ROUND(L287*K287,2)</f>
        <v>0</v>
      </c>
      <c r="O287" s="277"/>
      <c r="P287" s="277"/>
      <c r="Q287" s="277"/>
      <c r="R287" s="40"/>
      <c r="T287" s="169" t="s">
        <v>23</v>
      </c>
      <c r="U287" s="47" t="s">
        <v>50</v>
      </c>
      <c r="V287" s="39"/>
      <c r="W287" s="170">
        <f>V287*K287</f>
        <v>0</v>
      </c>
      <c r="X287" s="170">
        <v>0</v>
      </c>
      <c r="Y287" s="170">
        <f>X287*K287</f>
        <v>0</v>
      </c>
      <c r="Z287" s="170">
        <v>0</v>
      </c>
      <c r="AA287" s="171">
        <f>Z287*K287</f>
        <v>0</v>
      </c>
      <c r="AR287" s="22" t="s">
        <v>271</v>
      </c>
      <c r="AT287" s="22" t="s">
        <v>144</v>
      </c>
      <c r="AU287" s="22" t="s">
        <v>122</v>
      </c>
      <c r="AY287" s="22" t="s">
        <v>143</v>
      </c>
      <c r="BE287" s="108">
        <f>IF(U287="základní",N287,0)</f>
        <v>0</v>
      </c>
      <c r="BF287" s="108">
        <f>IF(U287="snížená",N287,0)</f>
        <v>0</v>
      </c>
      <c r="BG287" s="108">
        <f>IF(U287="zákl. přenesená",N287,0)</f>
        <v>0</v>
      </c>
      <c r="BH287" s="108">
        <f>IF(U287="sníž. přenesená",N287,0)</f>
        <v>0</v>
      </c>
      <c r="BI287" s="108">
        <f>IF(U287="nulová",N287,0)</f>
        <v>0</v>
      </c>
      <c r="BJ287" s="22" t="s">
        <v>122</v>
      </c>
      <c r="BK287" s="108">
        <f>ROUND(L287*K287,2)</f>
        <v>0</v>
      </c>
      <c r="BL287" s="22" t="s">
        <v>271</v>
      </c>
      <c r="BM287" s="22" t="s">
        <v>352</v>
      </c>
    </row>
    <row r="288" spans="2:63" s="1" customFormat="1" ht="49.5" customHeight="1">
      <c r="B288" s="38"/>
      <c r="C288" s="39"/>
      <c r="D288" s="156" t="s">
        <v>353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299">
        <f aca="true" t="shared" si="5" ref="N288:N293">BK288</f>
        <v>0</v>
      </c>
      <c r="O288" s="300"/>
      <c r="P288" s="300"/>
      <c r="Q288" s="300"/>
      <c r="R288" s="40"/>
      <c r="T288" s="141"/>
      <c r="U288" s="39"/>
      <c r="V288" s="39"/>
      <c r="W288" s="39"/>
      <c r="X288" s="39"/>
      <c r="Y288" s="39"/>
      <c r="Z288" s="39"/>
      <c r="AA288" s="81"/>
      <c r="AT288" s="22" t="s">
        <v>82</v>
      </c>
      <c r="AU288" s="22" t="s">
        <v>83</v>
      </c>
      <c r="AY288" s="22" t="s">
        <v>354</v>
      </c>
      <c r="BK288" s="108">
        <f>SUM(BK289:BK293)</f>
        <v>0</v>
      </c>
    </row>
    <row r="289" spans="2:63" s="1" customFormat="1" ht="21.75" customHeight="1">
      <c r="B289" s="38"/>
      <c r="C289" s="203" t="s">
        <v>23</v>
      </c>
      <c r="D289" s="203" t="s">
        <v>144</v>
      </c>
      <c r="E289" s="204" t="s">
        <v>23</v>
      </c>
      <c r="F289" s="290" t="s">
        <v>23</v>
      </c>
      <c r="G289" s="290"/>
      <c r="H289" s="290"/>
      <c r="I289" s="290"/>
      <c r="J289" s="205" t="s">
        <v>23</v>
      </c>
      <c r="K289" s="206"/>
      <c r="L289" s="275"/>
      <c r="M289" s="277"/>
      <c r="N289" s="277">
        <f t="shared" si="5"/>
        <v>0</v>
      </c>
      <c r="O289" s="277"/>
      <c r="P289" s="277"/>
      <c r="Q289" s="277"/>
      <c r="R289" s="40"/>
      <c r="T289" s="169" t="s">
        <v>23</v>
      </c>
      <c r="U289" s="207" t="s">
        <v>50</v>
      </c>
      <c r="V289" s="39"/>
      <c r="W289" s="39"/>
      <c r="X289" s="39"/>
      <c r="Y289" s="39"/>
      <c r="Z289" s="39"/>
      <c r="AA289" s="81"/>
      <c r="AT289" s="22" t="s">
        <v>354</v>
      </c>
      <c r="AU289" s="22" t="s">
        <v>25</v>
      </c>
      <c r="AY289" s="22" t="s">
        <v>354</v>
      </c>
      <c r="BE289" s="108">
        <f>IF(U289="základní",N289,0)</f>
        <v>0</v>
      </c>
      <c r="BF289" s="108">
        <f>IF(U289="snížená",N289,0)</f>
        <v>0</v>
      </c>
      <c r="BG289" s="108">
        <f>IF(U289="zákl. přenesená",N289,0)</f>
        <v>0</v>
      </c>
      <c r="BH289" s="108">
        <f>IF(U289="sníž. přenesená",N289,0)</f>
        <v>0</v>
      </c>
      <c r="BI289" s="108">
        <f>IF(U289="nulová",N289,0)</f>
        <v>0</v>
      </c>
      <c r="BJ289" s="22" t="s">
        <v>122</v>
      </c>
      <c r="BK289" s="108">
        <f>L289*K289</f>
        <v>0</v>
      </c>
    </row>
    <row r="290" spans="2:63" s="1" customFormat="1" ht="21.75" customHeight="1">
      <c r="B290" s="38"/>
      <c r="C290" s="203" t="s">
        <v>23</v>
      </c>
      <c r="D290" s="203" t="s">
        <v>144</v>
      </c>
      <c r="E290" s="204" t="s">
        <v>23</v>
      </c>
      <c r="F290" s="290" t="s">
        <v>23</v>
      </c>
      <c r="G290" s="290"/>
      <c r="H290" s="290"/>
      <c r="I290" s="290"/>
      <c r="J290" s="205" t="s">
        <v>23</v>
      </c>
      <c r="K290" s="206"/>
      <c r="L290" s="275"/>
      <c r="M290" s="277"/>
      <c r="N290" s="277">
        <f t="shared" si="5"/>
        <v>0</v>
      </c>
      <c r="O290" s="277"/>
      <c r="P290" s="277"/>
      <c r="Q290" s="277"/>
      <c r="R290" s="40"/>
      <c r="T290" s="169" t="s">
        <v>23</v>
      </c>
      <c r="U290" s="207" t="s">
        <v>50</v>
      </c>
      <c r="V290" s="39"/>
      <c r="W290" s="39"/>
      <c r="X290" s="39"/>
      <c r="Y290" s="39"/>
      <c r="Z290" s="39"/>
      <c r="AA290" s="81"/>
      <c r="AT290" s="22" t="s">
        <v>354</v>
      </c>
      <c r="AU290" s="22" t="s">
        <v>25</v>
      </c>
      <c r="AY290" s="22" t="s">
        <v>354</v>
      </c>
      <c r="BE290" s="108">
        <f>IF(U290="základní",N290,0)</f>
        <v>0</v>
      </c>
      <c r="BF290" s="108">
        <f>IF(U290="snížená",N290,0)</f>
        <v>0</v>
      </c>
      <c r="BG290" s="108">
        <f>IF(U290="zákl. přenesená",N290,0)</f>
        <v>0</v>
      </c>
      <c r="BH290" s="108">
        <f>IF(U290="sníž. přenesená",N290,0)</f>
        <v>0</v>
      </c>
      <c r="BI290" s="108">
        <f>IF(U290="nulová",N290,0)</f>
        <v>0</v>
      </c>
      <c r="BJ290" s="22" t="s">
        <v>122</v>
      </c>
      <c r="BK290" s="108">
        <f>L290*K290</f>
        <v>0</v>
      </c>
    </row>
    <row r="291" spans="2:63" s="1" customFormat="1" ht="21.75" customHeight="1">
      <c r="B291" s="38"/>
      <c r="C291" s="203" t="s">
        <v>23</v>
      </c>
      <c r="D291" s="203" t="s">
        <v>144</v>
      </c>
      <c r="E291" s="204" t="s">
        <v>23</v>
      </c>
      <c r="F291" s="290" t="s">
        <v>23</v>
      </c>
      <c r="G291" s="290"/>
      <c r="H291" s="290"/>
      <c r="I291" s="290"/>
      <c r="J291" s="205" t="s">
        <v>23</v>
      </c>
      <c r="K291" s="206"/>
      <c r="L291" s="275"/>
      <c r="M291" s="277"/>
      <c r="N291" s="277">
        <f t="shared" si="5"/>
        <v>0</v>
      </c>
      <c r="O291" s="277"/>
      <c r="P291" s="277"/>
      <c r="Q291" s="277"/>
      <c r="R291" s="40"/>
      <c r="T291" s="169" t="s">
        <v>23</v>
      </c>
      <c r="U291" s="207" t="s">
        <v>50</v>
      </c>
      <c r="V291" s="39"/>
      <c r="W291" s="39"/>
      <c r="X291" s="39"/>
      <c r="Y291" s="39"/>
      <c r="Z291" s="39"/>
      <c r="AA291" s="81"/>
      <c r="AT291" s="22" t="s">
        <v>354</v>
      </c>
      <c r="AU291" s="22" t="s">
        <v>25</v>
      </c>
      <c r="AY291" s="22" t="s">
        <v>354</v>
      </c>
      <c r="BE291" s="108">
        <f>IF(U291="základní",N291,0)</f>
        <v>0</v>
      </c>
      <c r="BF291" s="108">
        <f>IF(U291="snížená",N291,0)</f>
        <v>0</v>
      </c>
      <c r="BG291" s="108">
        <f>IF(U291="zákl. přenesená",N291,0)</f>
        <v>0</v>
      </c>
      <c r="BH291" s="108">
        <f>IF(U291="sníž. přenesená",N291,0)</f>
        <v>0</v>
      </c>
      <c r="BI291" s="108">
        <f>IF(U291="nulová",N291,0)</f>
        <v>0</v>
      </c>
      <c r="BJ291" s="22" t="s">
        <v>122</v>
      </c>
      <c r="BK291" s="108">
        <f>L291*K291</f>
        <v>0</v>
      </c>
    </row>
    <row r="292" spans="2:63" s="1" customFormat="1" ht="21.75" customHeight="1">
      <c r="B292" s="38"/>
      <c r="C292" s="203" t="s">
        <v>23</v>
      </c>
      <c r="D292" s="203" t="s">
        <v>144</v>
      </c>
      <c r="E292" s="204" t="s">
        <v>23</v>
      </c>
      <c r="F292" s="290" t="s">
        <v>23</v>
      </c>
      <c r="G292" s="290"/>
      <c r="H292" s="290"/>
      <c r="I292" s="290"/>
      <c r="J292" s="205" t="s">
        <v>23</v>
      </c>
      <c r="K292" s="206"/>
      <c r="L292" s="275"/>
      <c r="M292" s="277"/>
      <c r="N292" s="277">
        <f t="shared" si="5"/>
        <v>0</v>
      </c>
      <c r="O292" s="277"/>
      <c r="P292" s="277"/>
      <c r="Q292" s="277"/>
      <c r="R292" s="40"/>
      <c r="T292" s="169" t="s">
        <v>23</v>
      </c>
      <c r="U292" s="207" t="s">
        <v>50</v>
      </c>
      <c r="V292" s="39"/>
      <c r="W292" s="39"/>
      <c r="X292" s="39"/>
      <c r="Y292" s="39"/>
      <c r="Z292" s="39"/>
      <c r="AA292" s="81"/>
      <c r="AT292" s="22" t="s">
        <v>354</v>
      </c>
      <c r="AU292" s="22" t="s">
        <v>25</v>
      </c>
      <c r="AY292" s="22" t="s">
        <v>354</v>
      </c>
      <c r="BE292" s="108">
        <f>IF(U292="základní",N292,0)</f>
        <v>0</v>
      </c>
      <c r="BF292" s="108">
        <f>IF(U292="snížená",N292,0)</f>
        <v>0</v>
      </c>
      <c r="BG292" s="108">
        <f>IF(U292="zákl. přenesená",N292,0)</f>
        <v>0</v>
      </c>
      <c r="BH292" s="108">
        <f>IF(U292="sníž. přenesená",N292,0)</f>
        <v>0</v>
      </c>
      <c r="BI292" s="108">
        <f>IF(U292="nulová",N292,0)</f>
        <v>0</v>
      </c>
      <c r="BJ292" s="22" t="s">
        <v>122</v>
      </c>
      <c r="BK292" s="108">
        <f>L292*K292</f>
        <v>0</v>
      </c>
    </row>
    <row r="293" spans="2:63" s="1" customFormat="1" ht="21.75" customHeight="1">
      <c r="B293" s="38"/>
      <c r="C293" s="203" t="s">
        <v>23</v>
      </c>
      <c r="D293" s="203" t="s">
        <v>144</v>
      </c>
      <c r="E293" s="204" t="s">
        <v>23</v>
      </c>
      <c r="F293" s="290" t="s">
        <v>23</v>
      </c>
      <c r="G293" s="290"/>
      <c r="H293" s="290"/>
      <c r="I293" s="290"/>
      <c r="J293" s="205" t="s">
        <v>23</v>
      </c>
      <c r="K293" s="206"/>
      <c r="L293" s="275"/>
      <c r="M293" s="277"/>
      <c r="N293" s="277">
        <f t="shared" si="5"/>
        <v>0</v>
      </c>
      <c r="O293" s="277"/>
      <c r="P293" s="277"/>
      <c r="Q293" s="277"/>
      <c r="R293" s="40"/>
      <c r="T293" s="169" t="s">
        <v>23</v>
      </c>
      <c r="U293" s="207" t="s">
        <v>50</v>
      </c>
      <c r="V293" s="59"/>
      <c r="W293" s="59"/>
      <c r="X293" s="59"/>
      <c r="Y293" s="59"/>
      <c r="Z293" s="59"/>
      <c r="AA293" s="61"/>
      <c r="AT293" s="22" t="s">
        <v>354</v>
      </c>
      <c r="AU293" s="22" t="s">
        <v>25</v>
      </c>
      <c r="AY293" s="22" t="s">
        <v>354</v>
      </c>
      <c r="BE293" s="108">
        <f>IF(U293="základní",N293,0)</f>
        <v>0</v>
      </c>
      <c r="BF293" s="108">
        <f>IF(U293="snížená",N293,0)</f>
        <v>0</v>
      </c>
      <c r="BG293" s="108">
        <f>IF(U293="zákl. přenesená",N293,0)</f>
        <v>0</v>
      </c>
      <c r="BH293" s="108">
        <f>IF(U293="sníž. přenesená",N293,0)</f>
        <v>0</v>
      </c>
      <c r="BI293" s="108">
        <f>IF(U293="nulová",N293,0)</f>
        <v>0</v>
      </c>
      <c r="BJ293" s="22" t="s">
        <v>122</v>
      </c>
      <c r="BK293" s="108">
        <f>L293*K293</f>
        <v>0</v>
      </c>
    </row>
    <row r="294" spans="2:18" s="1" customFormat="1" ht="6.75" customHeight="1">
      <c r="B294" s="62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4"/>
    </row>
  </sheetData>
  <sheetProtection sheet="1" objects="1" scenarios="1" formatColumns="0" formatRows="0"/>
  <mergeCells count="316">
    <mergeCell ref="H1:K1"/>
    <mergeCell ref="S2:AC2"/>
    <mergeCell ref="N122:Q122"/>
    <mergeCell ref="N123:Q123"/>
    <mergeCell ref="N124:Q124"/>
    <mergeCell ref="N235:Q235"/>
    <mergeCell ref="N258:Q258"/>
    <mergeCell ref="N265:Q265"/>
    <mergeCell ref="N267:Q267"/>
    <mergeCell ref="N268:Q268"/>
    <mergeCell ref="N275:Q275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N288:Q288"/>
    <mergeCell ref="F282:I282"/>
    <mergeCell ref="F283:I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L281:M281"/>
    <mergeCell ref="N281:Q281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2:I262"/>
    <mergeCell ref="L262:M262"/>
    <mergeCell ref="N262:Q262"/>
    <mergeCell ref="F263:I263"/>
    <mergeCell ref="F264:I264"/>
    <mergeCell ref="F266:I266"/>
    <mergeCell ref="L266:M266"/>
    <mergeCell ref="N266:Q266"/>
    <mergeCell ref="F269:I269"/>
    <mergeCell ref="L269:M269"/>
    <mergeCell ref="N269:Q269"/>
    <mergeCell ref="F256:I256"/>
    <mergeCell ref="F257:I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49:I249"/>
    <mergeCell ref="F250:I250"/>
    <mergeCell ref="F251:I251"/>
    <mergeCell ref="F252:I252"/>
    <mergeCell ref="F253:I253"/>
    <mergeCell ref="L253:M253"/>
    <mergeCell ref="N253:Q253"/>
    <mergeCell ref="F254:I254"/>
    <mergeCell ref="F255:I25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30:I230"/>
    <mergeCell ref="F231:I231"/>
    <mergeCell ref="F232:I232"/>
    <mergeCell ref="F233:I233"/>
    <mergeCell ref="F234:I234"/>
    <mergeCell ref="L234:M234"/>
    <mergeCell ref="N234:Q234"/>
    <mergeCell ref="F236:I236"/>
    <mergeCell ref="L236:M236"/>
    <mergeCell ref="N236:Q236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16:I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L215:M215"/>
    <mergeCell ref="N215:Q215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N104:Q104"/>
    <mergeCell ref="L106:Q106"/>
    <mergeCell ref="C112:Q112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89:D294">
      <formula1>"K, M"</formula1>
    </dataValidation>
    <dataValidation type="list" allowBlank="1" showInputMessage="1" showErrorMessage="1" error="Povoleny jsou hodnoty základní, snížená, zákl. přenesená, sníž. přenesená, nulová." sqref="U289:U29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Uživatel systému Windows</cp:lastModifiedBy>
  <dcterms:created xsi:type="dcterms:W3CDTF">2018-05-29T23:18:12Z</dcterms:created>
  <dcterms:modified xsi:type="dcterms:W3CDTF">2018-06-06T07:03:04Z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