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Rekapitulace stavby" sheetId="1" r:id="rId1"/>
    <sheet name="DPSBUKOV - Výměna stávají..." sheetId="2" r:id="rId2"/>
  </sheets>
  <definedNames>
    <definedName name="_xlnm.Print_Titles" localSheetId="1">'DPSBUKOV - Výměna stávají...'!$121:$121</definedName>
    <definedName name="_xlnm.Print_Titles" localSheetId="0">'Rekapitulace stavby'!$85:$85</definedName>
    <definedName name="_xlnm.Print_Area" localSheetId="1">'DPSBUKOV - Výměna stávají...'!$C$4:$Q$70,'DPSBUKOV - Výměna stávají...'!$C$76:$Q$106,'DPSBUKOV - Výměna stávají...'!$C$112:$Q$204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<sst xmlns="http://schemas.openxmlformats.org/spreadsheetml/2006/main" count="1111" uniqueCount="268">
  <si>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</si>
  <si>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</si>
  <si>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</si>
  <si>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</si>
  <si>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</si>
  <si>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</si>
  <si>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</si>
  <si>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</si>
  <si>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</si>
  <si>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</si>
  <si>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</si>
  <si>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</si>
  <si>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</si>
  <si>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</si>
  <si>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</si>
  <si>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</si>
  <si>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</si>
  <si>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DPSBUKOV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</si>
  <si>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</si>
  <si>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</si>
  <si>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stávajících parapetů + podbití podhledů střechy - dvorní trakt ,,</t>
  </si>
  <si>
    <t>0,1</t>
  </si>
  <si>
    <t>JKSO:</t>
  </si>
  <si>
    <t/>
  </si>
  <si>
    <t>CC-CZ:</t>
  </si>
  <si>
    <t>1</t>
  </si>
  <si>
    <t>Místo:</t>
  </si>
  <si>
    <t>Ústí nad Labem</t>
  </si>
  <si>
    <t>Datum:</t>
  </si>
  <si>
    <t>29. 5. 2018</t>
  </si>
  <si>
    <t>10</t>
  </si>
  <si>
    <t>100</t>
  </si>
  <si>
    <t>Objednatel:</t>
  </si>
  <si>
    <t>IČ:</t>
  </si>
  <si>
    <t>DPS Bukov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</si>
  <si>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</si>
  <si>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</si>
  <si>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</si>
  <si>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</si>
  <si>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</si>
  <si>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</si>
  <si>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</si>
  <si>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D.Prombergerová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</si>
  <si>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</si>
  <si>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</si>
  <si>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</si>
  <si>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</si>
  <si>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</si>
  <si>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</si>
  <si>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</si>
  <si>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</si>
  <si>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</si>
  <si>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</si>
  <si>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</si>
  <si>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</si>
  <si>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</si>
  <si>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</si>
  <si>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</si>
  <si>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</si>
  <si>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</si>
  <si>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</si>
  <si>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</si>
  <si>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</si>
  <si>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</si>
  <si>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</si>
  <si>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</si>
  <si>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</si>
  <si>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</si>
  <si>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</si>
  <si>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</si>
  <si>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</si>
  <si>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</si>
  <si>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</si>
  <si>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</si>
  <si>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</si>
  <si>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</si>
  <si>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</si>
  <si>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</si>
  <si>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</si>
  <si>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</si>
  <si>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</si>
  <si>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</si>
  <si>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</si>
  <si>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</si>
  <si>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</si>
  <si>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{673ee448-a857-4340-963c-0eac897f6d08}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</si>
  <si>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</si>
  <si>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</si>
  <si>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</si>
  <si>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</si>
  <si>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</si>
  <si>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</si>
  <si>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</si>
  <si>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</si>
  <si>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</si>
  <si>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</si>
  <si>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</si>
  <si>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</si>
  <si>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</si>
  <si>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</si>
  <si>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</si>
  <si>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</si>
  <si>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</si>
  <si>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</si>
  <si>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</si>
  <si>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</si>
  <si>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</si>
  <si>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</si>
  <si>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</si>
  <si>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</si>
  <si>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</si>
  <si>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</si>
  <si>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</si>
  <si>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</si>
  <si>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</si>
  <si>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</si>
  <si>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</si>
  <si>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</si>
  <si>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</si>
  <si>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</si>
  <si>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</si>
  <si>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</si>
  <si>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</si>
  <si>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</si>
  <si>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</si>
  <si>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</si>
  <si>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</si>
  <si>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</si>
  <si>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</si>
  <si>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</si>
  <si>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</si>
  <si>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</si>
  <si>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</si>
  <si>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</si>
  <si>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</si>
  <si>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</si>
  <si>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</si>
  <si>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</si>
  <si>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</si>
  <si>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</si>
  <si>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</si>
  <si>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</si>
  <si>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</si>
  <si>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</si>
  <si>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</si>
  <si>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625681011</t>
  </si>
  <si>
    <t>Ochrana proti holubům hrotovým systémem jednořadým s účinnou šířkou 10 cm</t>
  </si>
  <si>
    <t>m</t>
  </si>
  <si>
    <t>4</t>
  </si>
  <si>
    <t>-636129378</t>
  </si>
  <si>
    <t>941221112</t>
  </si>
  <si>
    <t>Montáž lešení řadového rámového těžkého zatížení do 300 kg/m2 š do 1,2 m v do 25 m</t>
  </si>
  <si>
    <t>m2</t>
  </si>
  <si>
    <t>-1995813883</t>
  </si>
  <si>
    <t>,,pro montáž podbití podhledů,,</t>
  </si>
  <si>
    <t>VV</t>
  </si>
  <si>
    <t>18,30*(12-1,80)</t>
  </si>
  <si>
    <t>3</t>
  </si>
  <si>
    <t>941221211</t>
  </si>
  <si>
    <t>Příplatek k lešení řadovému rámovému těžkému š 1,2 m v do 25 m za první a ZKD den použití</t>
  </si>
  <si>
    <t>-1677350222</t>
  </si>
  <si>
    <t>941221812</t>
  </si>
  <si>
    <t>Demontáž lešení řadového rámového těžkého zatížení do 300 kg/m2 š do 1,2 m v do 25 m</t>
  </si>
  <si>
    <t>535764569</t>
  </si>
  <si>
    <t>5</t>
  </si>
  <si>
    <t>997013154</t>
  </si>
  <si>
    <t>Vnitrostaveništní doprava suti a vybouraných hmot pro budovy v do 15 m s omezením mechanizace</t>
  </si>
  <si>
    <t>t</t>
  </si>
  <si>
    <t>377134655</t>
  </si>
  <si>
    <t>6</t>
  </si>
  <si>
    <t>997013509</t>
  </si>
  <si>
    <t>Příplatek k odvozu suti a vybouraných hmot na skládku ZKD 1 km přes 1 km</t>
  </si>
  <si>
    <t>1050610735</t>
  </si>
  <si>
    <t>7</t>
  </si>
  <si>
    <t>997013511</t>
  </si>
  <si>
    <t>Odvoz suti a vybouraných hmot z meziskládky na skládku do 1 km s naložením a se složením</t>
  </si>
  <si>
    <t>-1712703048</t>
  </si>
  <si>
    <t>8</t>
  </si>
  <si>
    <t>997013831</t>
  </si>
  <si>
    <t>Poplatek za uložení stavebního směsného odpadu na skládce (skládkovné)</t>
  </si>
  <si>
    <t>1588113957</t>
  </si>
  <si>
    <t>plechy budou odvezeny do sběrny</t>
  </si>
  <si>
    <t>0,265-0,102</t>
  </si>
  <si>
    <t>9</t>
  </si>
  <si>
    <t>998017003</t>
  </si>
  <si>
    <t>Přesun hmot s omezením mechanizace pro budovy v do 24 m</t>
  </si>
  <si>
    <t>574078530</t>
  </si>
  <si>
    <t>764002851</t>
  </si>
  <si>
    <t>Demontáž oplechování parapetů do suti</t>
  </si>
  <si>
    <t>16</t>
  </si>
  <si>
    <t>-1714402753</t>
  </si>
  <si>
    <t>,,sklepní okna,,</t>
  </si>
  <si>
    <t>0,95*5</t>
  </si>
  <si>
    <t>,,okna dvorního traktu,,</t>
  </si>
  <si>
    <t>1,60*8</t>
  </si>
  <si>
    <t>0,95*1</t>
  </si>
  <si>
    <t>1,05*9</t>
  </si>
  <si>
    <t>1,58*15</t>
  </si>
  <si>
    <t>0,98*8</t>
  </si>
  <si>
    <t>2,10*2</t>
  </si>
  <si>
    <t>3,10*1</t>
  </si>
  <si>
    <t>1*3</t>
  </si>
  <si>
    <t>,,kotelna,,</t>
  </si>
  <si>
    <t>2,15*1</t>
  </si>
  <si>
    <t>,,balkony,,</t>
  </si>
  <si>
    <t>1,65*3</t>
  </si>
  <si>
    <t>Součet</t>
  </si>
  <si>
    <t>11</t>
  </si>
  <si>
    <t>764216603</t>
  </si>
  <si>
    <t>Oplechování rovných parapetů mechanicky kotvené z Pz s povrchovou úpravou rš 250 mm - BARVA BÍLÁ</t>
  </si>
  <si>
    <t>30823034</t>
  </si>
  <si>
    <t>12</t>
  </si>
  <si>
    <t>764216604</t>
  </si>
  <si>
    <t>Oplechování rovných parapetů mechanicky kotvené z Pz s povrchovou úpravou rš 330 mm - BARVA BÍLÁ</t>
  </si>
  <si>
    <t>-1622376753</t>
  </si>
  <si>
    <t>1,10*2</t>
  </si>
  <si>
    <t>13</t>
  </si>
  <si>
    <t>764216604.1</t>
  </si>
  <si>
    <t>Oplechování rovných parapetů mechanicky kotvené z Pz s povrchovou úpravou rš 300 mm - BARVA BÍLÁ</t>
  </si>
  <si>
    <t>902528490</t>
  </si>
  <si>
    <t>14</t>
  </si>
  <si>
    <t>764216604.2</t>
  </si>
  <si>
    <t>Oplechování rovných parapetů mechanicky kotvené z Pz s povrchovou úpravou rš 310 mm - BARVA BÍLÁ</t>
  </si>
  <si>
    <t>-94881741</t>
  </si>
  <si>
    <t>764216604.3</t>
  </si>
  <si>
    <t>Oplechování rovných parapetů mechanicky kotvené z Pz s povrchovou úpravou rš 380 mm - BARVA BÍLÁ</t>
  </si>
  <si>
    <t>-2063474282</t>
  </si>
  <si>
    <t>764216604.4</t>
  </si>
  <si>
    <t>Oplechování rovných parapetů mechanicky kotvené z Pz s povrchovou úpravou rš 215 mm - BARVA BÍLÁ</t>
  </si>
  <si>
    <t>-200982649</t>
  </si>
  <si>
    <t>17</t>
  </si>
  <si>
    <t>764216605</t>
  </si>
  <si>
    <t>Oplechování rovných parapetů mechanicky kotvené z Pz s povrchovou úpravou rš 400 mm - BARVA BÍLÁ</t>
  </si>
  <si>
    <t>-1366911699</t>
  </si>
  <si>
    <t>18</t>
  </si>
  <si>
    <t>764216665</t>
  </si>
  <si>
    <t>Příplatek za zvýšenou pracnost oplechování rohů rovných parapetů z PZ s povrch úpravou rš do 400 mm</t>
  </si>
  <si>
    <t>kus</t>
  </si>
  <si>
    <t>1527487137</t>
  </si>
  <si>
    <t>19</t>
  </si>
  <si>
    <t>998764102</t>
  </si>
  <si>
    <t>Přesun hmot tonážní pro konstrukce klempířské v objektech v do 12 m</t>
  </si>
  <si>
    <t>-1056991526</t>
  </si>
  <si>
    <t>20</t>
  </si>
  <si>
    <t>998764181</t>
  </si>
  <si>
    <t>Příplatek k přesunu hmot tonážní 764 prováděný bez použití mechanizace</t>
  </si>
  <si>
    <t>744767188</t>
  </si>
  <si>
    <t>766421214</t>
  </si>
  <si>
    <t>Montáž obložení podhledů jednoduchých palubkami z měkkého dřeva š přes 100 mm</t>
  </si>
  <si>
    <t>1997885300</t>
  </si>
  <si>
    <t>,,mezi fasádou a střechou,,</t>
  </si>
  <si>
    <t>18,30*0,65</t>
  </si>
  <si>
    <t>22</t>
  </si>
  <si>
    <t>M</t>
  </si>
  <si>
    <t>61191155</t>
  </si>
  <si>
    <t>palubky obkladové SM profil klasický 19x116mm A/B</t>
  </si>
  <si>
    <t>32</t>
  </si>
  <si>
    <t>254781274</t>
  </si>
  <si>
    <t>23</t>
  </si>
  <si>
    <t>998766102</t>
  </si>
  <si>
    <t>Přesun hmot tonážní pro konstrukce truhlářské v objektech v do 12 m</t>
  </si>
  <si>
    <t>948900046</t>
  </si>
  <si>
    <t>24</t>
  </si>
  <si>
    <t>783118101.1</t>
  </si>
  <si>
    <t>Lazurovací dvojnásobný syntetický nátěr truhlářských konstrukcí</t>
  </si>
  <si>
    <t>703107444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</si>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</sst>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8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2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8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164" fontId="71" fillId="0" borderId="0" xfId="0" applyNumberFormat="1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85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6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6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83" fillId="0" borderId="30" xfId="0" applyFont="1" applyBorder="1" applyAlignment="1" applyProtection="1">
      <alignment horizontal="center" vertical="center" wrapText="1"/>
      <protection/>
    </xf>
    <xf numFmtId="0" fontId="83" fillId="0" borderId="31" xfId="0" applyFont="1" applyBorder="1" applyAlignment="1" applyProtection="1">
      <alignment horizontal="center" vertical="center" wrapText="1"/>
      <protection/>
    </xf>
    <xf numFmtId="0" fontId="83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87" fillId="0" borderId="0" xfId="0" applyFont="1" applyBorder="1" applyAlignment="1" applyProtection="1">
      <alignment vertical="center"/>
      <protection/>
    </xf>
    <xf numFmtId="4" fontId="88" fillId="0" borderId="22" xfId="0" applyNumberFormat="1" applyFont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 vertical="center"/>
      <protection/>
    </xf>
    <xf numFmtId="166" fontId="88" fillId="0" borderId="0" xfId="0" applyNumberFormat="1" applyFont="1" applyBorder="1" applyAlignment="1" applyProtection="1">
      <alignment vertical="center"/>
      <protection/>
    </xf>
    <xf numFmtId="4" fontId="88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92" fillId="0" borderId="24" xfId="0" applyNumberFormat="1" applyFont="1" applyBorder="1" applyAlignment="1" applyProtection="1">
      <alignment vertical="center"/>
      <protection/>
    </xf>
    <xf numFmtId="4" fontId="92" fillId="0" borderId="25" xfId="0" applyNumberFormat="1" applyFont="1" applyBorder="1" applyAlignment="1" applyProtection="1">
      <alignment vertical="center"/>
      <protection/>
    </xf>
    <xf numFmtId="166" fontId="92" fillId="0" borderId="25" xfId="0" applyNumberFormat="1" applyFont="1" applyBorder="1" applyAlignment="1" applyProtection="1">
      <alignment vertical="center"/>
      <protection/>
    </xf>
    <xf numFmtId="4" fontId="92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3" fillId="0" borderId="0" xfId="0" applyFont="1" applyBorder="1" applyAlignment="1" applyProtection="1">
      <alignment horizontal="left" vertical="center"/>
      <protection/>
    </xf>
    <xf numFmtId="164" fontId="86" fillId="23" borderId="19" xfId="0" applyNumberFormat="1" applyFont="1" applyFill="1" applyBorder="1" applyAlignment="1" applyProtection="1">
      <alignment horizontal="center" vertical="center"/>
      <protection locked="0"/>
    </xf>
    <xf numFmtId="0" fontId="86" fillId="23" borderId="20" xfId="0" applyFont="1" applyFill="1" applyBorder="1" applyAlignment="1" applyProtection="1">
      <alignment horizontal="center" vertical="center"/>
      <protection locked="0"/>
    </xf>
    <xf numFmtId="4" fontId="86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86" fillId="23" borderId="22" xfId="0" applyNumberFormat="1" applyFont="1" applyFill="1" applyBorder="1" applyAlignment="1" applyProtection="1">
      <alignment horizontal="center" vertical="center"/>
      <protection locked="0"/>
    </xf>
    <xf numFmtId="0" fontId="86" fillId="23" borderId="0" xfId="0" applyFont="1" applyFill="1" applyBorder="1" applyAlignment="1" applyProtection="1">
      <alignment horizontal="center" vertical="center"/>
      <protection locked="0"/>
    </xf>
    <xf numFmtId="4" fontId="86" fillId="0" borderId="23" xfId="0" applyNumberFormat="1" applyFont="1" applyBorder="1" applyAlignment="1" applyProtection="1">
      <alignment vertical="center"/>
      <protection/>
    </xf>
    <xf numFmtId="164" fontId="86" fillId="23" borderId="24" xfId="0" applyNumberFormat="1" applyFont="1" applyFill="1" applyBorder="1" applyAlignment="1" applyProtection="1">
      <alignment horizontal="center" vertical="center"/>
      <protection locked="0"/>
    </xf>
    <xf numFmtId="0" fontId="86" fillId="23" borderId="25" xfId="0" applyFont="1" applyFill="1" applyBorder="1" applyAlignment="1" applyProtection="1">
      <alignment horizontal="center" vertical="center"/>
      <protection locked="0"/>
    </xf>
    <xf numFmtId="4" fontId="86" fillId="0" borderId="26" xfId="0" applyNumberFormat="1" applyFont="1" applyBorder="1" applyAlignment="1" applyProtection="1">
      <alignment vertical="center"/>
      <protection/>
    </xf>
    <xf numFmtId="0" fontId="87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83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6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86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94" fillId="0" borderId="20" xfId="0" applyNumberFormat="1" applyFont="1" applyBorder="1" applyAlignment="1" applyProtection="1">
      <alignment/>
      <protection/>
    </xf>
    <xf numFmtId="166" fontId="94" fillId="0" borderId="2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74" fillId="0" borderId="13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4" fillId="0" borderId="14" xfId="0" applyFont="1" applyBorder="1" applyAlignment="1" applyProtection="1">
      <alignment/>
      <protection/>
    </xf>
    <xf numFmtId="0" fontId="74" fillId="0" borderId="22" xfId="0" applyFont="1" applyBorder="1" applyAlignment="1" applyProtection="1">
      <alignment/>
      <protection/>
    </xf>
    <xf numFmtId="166" fontId="74" fillId="0" borderId="0" xfId="0" applyNumberFormat="1" applyFont="1" applyBorder="1" applyAlignment="1" applyProtection="1">
      <alignment/>
      <protection/>
    </xf>
    <xf numFmtId="166" fontId="74" fillId="0" borderId="23" xfId="0" applyNumberFormat="1" applyFont="1" applyBorder="1" applyAlignment="1" applyProtection="1">
      <alignment/>
      <protection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71" fillId="23" borderId="33" xfId="0" applyFont="1" applyFill="1" applyBorder="1" applyAlignment="1" applyProtection="1">
      <alignment horizontal="left" vertical="center"/>
      <protection locked="0"/>
    </xf>
    <xf numFmtId="166" fontId="71" fillId="0" borderId="0" xfId="0" applyNumberFormat="1" applyFont="1" applyBorder="1" applyAlignment="1" applyProtection="1">
      <alignment vertical="center"/>
      <protection/>
    </xf>
    <xf numFmtId="166" fontId="71" fillId="0" borderId="23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/>
      <protection/>
    </xf>
    <xf numFmtId="0" fontId="75" fillId="0" borderId="13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14" xfId="0" applyFont="1" applyBorder="1" applyAlignment="1" applyProtection="1">
      <alignment vertical="center"/>
      <protection/>
    </xf>
    <xf numFmtId="0" fontId="75" fillId="0" borderId="22" xfId="0" applyFont="1" applyBorder="1" applyAlignment="1" applyProtection="1">
      <alignment vertical="center"/>
      <protection/>
    </xf>
    <xf numFmtId="0" fontId="75" fillId="0" borderId="23" xfId="0" applyFont="1" applyBorder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6" fillId="0" borderId="13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67" fontId="76" fillId="0" borderId="0" xfId="0" applyNumberFormat="1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76" fillId="0" borderId="23" xfId="0" applyFont="1" applyBorder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167" fontId="77" fillId="0" borderId="0" xfId="0" applyNumberFormat="1" applyFont="1" applyBorder="1" applyAlignment="1" applyProtection="1">
      <alignment vertical="center"/>
      <protection/>
    </xf>
    <xf numFmtId="0" fontId="77" fillId="0" borderId="14" xfId="0" applyFont="1" applyBorder="1" applyAlignment="1" applyProtection="1">
      <alignment vertical="center"/>
      <protection/>
    </xf>
    <xf numFmtId="0" fontId="77" fillId="0" borderId="22" xfId="0" applyFont="1" applyBorder="1" applyAlignment="1" applyProtection="1">
      <alignment vertical="center"/>
      <protection/>
    </xf>
    <xf numFmtId="0" fontId="77" fillId="0" borderId="23" xfId="0" applyFont="1" applyBorder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95" fillId="0" borderId="33" xfId="0" applyFont="1" applyBorder="1" applyAlignment="1" applyProtection="1">
      <alignment horizontal="center" vertical="center"/>
      <protection/>
    </xf>
    <xf numFmtId="49" fontId="95" fillId="0" borderId="33" xfId="0" applyNumberFormat="1" applyFont="1" applyBorder="1" applyAlignment="1" applyProtection="1">
      <alignment horizontal="left" vertical="center" wrapText="1"/>
      <protection/>
    </xf>
    <xf numFmtId="0" fontId="95" fillId="0" borderId="33" xfId="0" applyFont="1" applyBorder="1" applyAlignment="1" applyProtection="1">
      <alignment horizontal="center" vertical="center" wrapText="1"/>
      <protection/>
    </xf>
    <xf numFmtId="167" fontId="95" fillId="0" borderId="33" xfId="0" applyNumberFormat="1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71" fillId="23" borderId="33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164" fontId="71" fillId="0" borderId="0" xfId="0" applyNumberFormat="1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22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left" vertical="center" wrapText="1"/>
      <protection/>
    </xf>
    <xf numFmtId="4" fontId="73" fillId="23" borderId="0" xfId="0" applyNumberFormat="1" applyFont="1" applyFill="1" applyBorder="1" applyAlignment="1" applyProtection="1">
      <alignment vertical="center"/>
      <protection locked="0"/>
    </xf>
    <xf numFmtId="4" fontId="73" fillId="0" borderId="0" xfId="0" applyNumberFormat="1" applyFont="1" applyBorder="1" applyAlignment="1" applyProtection="1">
      <alignment vertical="center"/>
      <protection/>
    </xf>
    <xf numFmtId="0" fontId="73" fillId="23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left" vertical="center"/>
      <protection/>
    </xf>
    <xf numFmtId="4" fontId="87" fillId="0" borderId="0" xfId="0" applyNumberFormat="1" applyFont="1" applyBorder="1" applyAlignment="1" applyProtection="1">
      <alignment horizontal="right"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4" fontId="87" fillId="35" borderId="0" xfId="0" applyNumberFormat="1" applyFont="1" applyFill="1" applyBorder="1" applyAlignment="1" applyProtection="1">
      <alignment vertical="center"/>
      <protection/>
    </xf>
    <xf numFmtId="0" fontId="8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71" fillId="0" borderId="0" xfId="0" applyNumberFormat="1" applyFont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4" fontId="4" fillId="35" borderId="3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4" fontId="72" fillId="0" borderId="0" xfId="0" applyNumberFormat="1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4" fontId="72" fillId="0" borderId="0" xfId="0" applyNumberFormat="1" applyFont="1" applyBorder="1" applyAlignment="1" applyProtection="1">
      <alignment/>
      <protection/>
    </xf>
    <xf numFmtId="4" fontId="97" fillId="0" borderId="0" xfId="0" applyNumberFormat="1" applyFont="1" applyBorder="1" applyAlignment="1" applyProtection="1">
      <alignment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0" fontId="75" fillId="0" borderId="20" xfId="0" applyFont="1" applyBorder="1" applyAlignment="1" applyProtection="1">
      <alignment horizontal="left" vertical="center" wrapText="1"/>
      <protection/>
    </xf>
    <xf numFmtId="0" fontId="75" fillId="0" borderId="2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 wrapText="1"/>
      <protection/>
    </xf>
    <xf numFmtId="0" fontId="77" fillId="0" borderId="0" xfId="0" applyFont="1" applyBorder="1" applyAlignment="1" applyProtection="1">
      <alignment vertical="center"/>
      <protection/>
    </xf>
    <xf numFmtId="0" fontId="95" fillId="0" borderId="33" xfId="0" applyFont="1" applyBorder="1" applyAlignment="1" applyProtection="1">
      <alignment horizontal="left" vertical="center" wrapText="1"/>
      <protection/>
    </xf>
    <xf numFmtId="4" fontId="95" fillId="23" borderId="33" xfId="0" applyNumberFormat="1" applyFont="1" applyFill="1" applyBorder="1" applyAlignment="1" applyProtection="1">
      <alignment vertical="center"/>
      <protection locked="0"/>
    </xf>
    <xf numFmtId="4" fontId="95" fillId="23" borderId="33" xfId="0" applyNumberFormat="1" applyFont="1" applyFill="1" applyBorder="1" applyAlignment="1" applyProtection="1">
      <alignment vertical="center"/>
      <protection/>
    </xf>
    <xf numFmtId="4" fontId="95" fillId="0" borderId="33" xfId="0" applyNumberFormat="1" applyFont="1" applyBorder="1" applyAlignment="1" applyProtection="1">
      <alignment vertical="center"/>
      <protection/>
    </xf>
    <xf numFmtId="0" fontId="76" fillId="0" borderId="20" xfId="0" applyFont="1" applyBorder="1" applyAlignment="1" applyProtection="1">
      <alignment horizontal="left" vertical="center" wrapText="1"/>
      <protection/>
    </xf>
    <xf numFmtId="0" fontId="76" fillId="0" borderId="20" xfId="0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4" fontId="87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72" fillId="0" borderId="25" xfId="0" applyNumberFormat="1" applyFont="1" applyBorder="1" applyAlignment="1" applyProtection="1">
      <alignment/>
      <protection/>
    </xf>
    <xf numFmtId="4" fontId="72" fillId="0" borderId="25" xfId="0" applyNumberFormat="1" applyFont="1" applyBorder="1" applyAlignment="1" applyProtection="1">
      <alignment vertical="center"/>
      <protection/>
    </xf>
    <xf numFmtId="4" fontId="73" fillId="0" borderId="31" xfId="0" applyNumberFormat="1" applyFont="1" applyBorder="1" applyAlignment="1" applyProtection="1">
      <alignment/>
      <protection/>
    </xf>
    <xf numFmtId="4" fontId="73" fillId="0" borderId="31" xfId="0" applyNumberFormat="1" applyFont="1" applyBorder="1" applyAlignment="1" applyProtection="1">
      <alignment vertical="center"/>
      <protection/>
    </xf>
    <xf numFmtId="4" fontId="73" fillId="0" borderId="25" xfId="0" applyNumberFormat="1" applyFont="1" applyBorder="1" applyAlignment="1" applyProtection="1">
      <alignment/>
      <protection/>
    </xf>
    <xf numFmtId="4" fontId="73" fillId="0" borderId="25" xfId="0" applyNumberFormat="1" applyFont="1" applyBorder="1" applyAlignment="1" applyProtection="1">
      <alignment vertical="center"/>
      <protection/>
    </xf>
    <xf numFmtId="4" fontId="72" fillId="0" borderId="20" xfId="0" applyNumberFormat="1" applyFont="1" applyBorder="1" applyAlignment="1" applyProtection="1">
      <alignment/>
      <protection/>
    </xf>
    <xf numFmtId="4" fontId="72" fillId="0" borderId="20" xfId="0" applyNumberFormat="1" applyFont="1" applyBorder="1" applyAlignment="1" applyProtection="1">
      <alignment vertical="center"/>
      <protection/>
    </xf>
    <xf numFmtId="0" fontId="80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48" t="s">
        <v>8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21" t="s">
        <v>9</v>
      </c>
      <c r="BT2" s="21" t="s">
        <v>10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75" customHeight="1">
      <c r="B4" s="25"/>
      <c r="C4" s="205" t="s">
        <v>12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13</v>
      </c>
      <c r="BE4" s="27" t="s">
        <v>14</v>
      </c>
      <c r="BS4" s="21" t="s">
        <v>15</v>
      </c>
    </row>
    <row r="5" spans="2:71" ht="14.2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9" t="s">
        <v>17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26"/>
      <c r="BE5" s="207" t="s">
        <v>18</v>
      </c>
      <c r="BS5" s="21" t="s">
        <v>9</v>
      </c>
    </row>
    <row r="6" spans="2:71" ht="36.7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1" t="s">
        <v>20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26"/>
      <c r="BE6" s="208"/>
      <c r="BS6" s="21" t="s">
        <v>21</v>
      </c>
    </row>
    <row r="7" spans="2:71" ht="14.25" customHeight="1">
      <c r="B7" s="25"/>
      <c r="C7" s="28"/>
      <c r="D7" s="32" t="s">
        <v>22</v>
      </c>
      <c r="E7" s="28"/>
      <c r="F7" s="28"/>
      <c r="G7" s="28"/>
      <c r="H7" s="28"/>
      <c r="I7" s="28"/>
      <c r="J7" s="28"/>
      <c r="K7" s="30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24</v>
      </c>
      <c r="AL7" s="28"/>
      <c r="AM7" s="28"/>
      <c r="AN7" s="30" t="s">
        <v>23</v>
      </c>
      <c r="AO7" s="28"/>
      <c r="AP7" s="28"/>
      <c r="AQ7" s="26"/>
      <c r="BE7" s="208"/>
      <c r="BS7" s="21" t="s">
        <v>25</v>
      </c>
    </row>
    <row r="8" spans="2:71" ht="14.25" customHeight="1">
      <c r="B8" s="25"/>
      <c r="C8" s="28"/>
      <c r="D8" s="32" t="s">
        <v>26</v>
      </c>
      <c r="E8" s="28"/>
      <c r="F8" s="28"/>
      <c r="G8" s="28"/>
      <c r="H8" s="28"/>
      <c r="I8" s="28"/>
      <c r="J8" s="28"/>
      <c r="K8" s="3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28</v>
      </c>
      <c r="AL8" s="28"/>
      <c r="AM8" s="28"/>
      <c r="AN8" s="33" t="s">
        <v>29</v>
      </c>
      <c r="AO8" s="28"/>
      <c r="AP8" s="28"/>
      <c r="AQ8" s="26"/>
      <c r="BE8" s="208"/>
      <c r="BS8" s="21" t="s">
        <v>30</v>
      </c>
    </row>
    <row r="9" spans="2:71" ht="14.2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8"/>
      <c r="BS9" s="21" t="s">
        <v>31</v>
      </c>
    </row>
    <row r="10" spans="2:71" ht="14.25" customHeight="1">
      <c r="B10" s="25"/>
      <c r="C10" s="28"/>
      <c r="D10" s="32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33</v>
      </c>
      <c r="AL10" s="28"/>
      <c r="AM10" s="28"/>
      <c r="AN10" s="30" t="s">
        <v>23</v>
      </c>
      <c r="AO10" s="28"/>
      <c r="AP10" s="28"/>
      <c r="AQ10" s="26"/>
      <c r="BE10" s="208"/>
      <c r="BS10" s="21" t="s">
        <v>21</v>
      </c>
    </row>
    <row r="11" spans="2:71" ht="18" customHeight="1">
      <c r="B11" s="25"/>
      <c r="C11" s="28"/>
      <c r="D11" s="28"/>
      <c r="E11" s="30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35</v>
      </c>
      <c r="AL11" s="28"/>
      <c r="AM11" s="28"/>
      <c r="AN11" s="30" t="s">
        <v>23</v>
      </c>
      <c r="AO11" s="28"/>
      <c r="AP11" s="28"/>
      <c r="AQ11" s="26"/>
      <c r="BE11" s="208"/>
      <c r="BS11" s="21" t="s">
        <v>21</v>
      </c>
    </row>
    <row r="12" spans="2:71" ht="6.7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8"/>
      <c r="BS12" s="21" t="s">
        <v>21</v>
      </c>
    </row>
    <row r="13" spans="2:71" ht="14.25" customHeight="1">
      <c r="B13" s="25"/>
      <c r="C13" s="28"/>
      <c r="D13" s="32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33</v>
      </c>
      <c r="AL13" s="28"/>
      <c r="AM13" s="28"/>
      <c r="AN13" s="34" t="s">
        <v>37</v>
      </c>
      <c r="AO13" s="28"/>
      <c r="AP13" s="28"/>
      <c r="AQ13" s="26"/>
      <c r="BE13" s="208"/>
      <c r="BS13" s="21" t="s">
        <v>21</v>
      </c>
    </row>
    <row r="14" spans="2:71" ht="15">
      <c r="B14" s="25"/>
      <c r="C14" s="28"/>
      <c r="D14" s="28"/>
      <c r="E14" s="212" t="s">
        <v>37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35</v>
      </c>
      <c r="AL14" s="28"/>
      <c r="AM14" s="28"/>
      <c r="AN14" s="34" t="s">
        <v>37</v>
      </c>
      <c r="AO14" s="28"/>
      <c r="AP14" s="28"/>
      <c r="AQ14" s="26"/>
      <c r="BE14" s="208"/>
      <c r="BS14" s="21" t="s">
        <v>21</v>
      </c>
    </row>
    <row r="15" spans="2:71" ht="6.7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8"/>
      <c r="BS15" s="21" t="s">
        <v>6</v>
      </c>
    </row>
    <row r="16" spans="2:71" ht="14.25" customHeight="1">
      <c r="B16" s="25"/>
      <c r="C16" s="28"/>
      <c r="D16" s="32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33</v>
      </c>
      <c r="AL16" s="28"/>
      <c r="AM16" s="28"/>
      <c r="AN16" s="30" t="s">
        <v>23</v>
      </c>
      <c r="AO16" s="28"/>
      <c r="AP16" s="28"/>
      <c r="AQ16" s="26"/>
      <c r="BE16" s="208"/>
      <c r="BS16" s="21" t="s">
        <v>6</v>
      </c>
    </row>
    <row r="17" spans="2:71" ht="18" customHeight="1">
      <c r="B17" s="25"/>
      <c r="C17" s="28"/>
      <c r="D17" s="28"/>
      <c r="E17" s="30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35</v>
      </c>
      <c r="AL17" s="28"/>
      <c r="AM17" s="28"/>
      <c r="AN17" s="30" t="s">
        <v>23</v>
      </c>
      <c r="AO17" s="28"/>
      <c r="AP17" s="28"/>
      <c r="AQ17" s="26"/>
      <c r="BE17" s="208"/>
      <c r="BS17" s="21" t="s">
        <v>40</v>
      </c>
    </row>
    <row r="18" spans="2:71" ht="6.7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8"/>
      <c r="BS18" s="21" t="s">
        <v>9</v>
      </c>
    </row>
    <row r="19" spans="2:71" ht="14.25" customHeight="1">
      <c r="B19" s="25"/>
      <c r="C19" s="28"/>
      <c r="D19" s="32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33</v>
      </c>
      <c r="AL19" s="28"/>
      <c r="AM19" s="28"/>
      <c r="AN19" s="30" t="s">
        <v>23</v>
      </c>
      <c r="AO19" s="28"/>
      <c r="AP19" s="28"/>
      <c r="AQ19" s="26"/>
      <c r="BE19" s="208"/>
      <c r="BS19" s="21" t="s">
        <v>9</v>
      </c>
    </row>
    <row r="20" spans="2:57" ht="18" customHeight="1">
      <c r="B20" s="25"/>
      <c r="C20" s="28"/>
      <c r="D20" s="28"/>
      <c r="E20" s="30" t="s">
        <v>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35</v>
      </c>
      <c r="AL20" s="28"/>
      <c r="AM20" s="28"/>
      <c r="AN20" s="30" t="s">
        <v>23</v>
      </c>
      <c r="AO20" s="28"/>
      <c r="AP20" s="28"/>
      <c r="AQ20" s="26"/>
      <c r="BE20" s="208"/>
    </row>
    <row r="21" spans="2:57" ht="6.7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8"/>
    </row>
    <row r="22" spans="2:57" ht="15">
      <c r="B22" s="25"/>
      <c r="C22" s="28"/>
      <c r="D22" s="32" t="s">
        <v>43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8"/>
    </row>
    <row r="23" spans="2:57" ht="16.5" customHeight="1">
      <c r="B23" s="25"/>
      <c r="C23" s="28"/>
      <c r="D23" s="28"/>
      <c r="E23" s="214" t="s">
        <v>23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08"/>
    </row>
    <row r="24" spans="2:57" ht="6.7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8"/>
    </row>
    <row r="25" spans="2:57" ht="6.7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8"/>
    </row>
    <row r="26" spans="2:57" ht="14.25" customHeight="1">
      <c r="B26" s="25"/>
      <c r="C26" s="28"/>
      <c r="D26" s="36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0"/>
      <c r="AM26" s="210"/>
      <c r="AN26" s="210"/>
      <c r="AO26" s="210"/>
      <c r="AP26" s="28"/>
      <c r="AQ26" s="26"/>
      <c r="BE26" s="208"/>
    </row>
    <row r="27" spans="2:57" ht="14.25" customHeight="1">
      <c r="B27" s="25"/>
      <c r="C27" s="28"/>
      <c r="D27" s="36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ROUND(AG90,2)</f>
        <v>0</v>
      </c>
      <c r="AL27" s="215"/>
      <c r="AM27" s="215"/>
      <c r="AN27" s="215"/>
      <c r="AO27" s="215"/>
      <c r="AP27" s="28"/>
      <c r="AQ27" s="26"/>
      <c r="BE27" s="208"/>
    </row>
    <row r="28" spans="2:57" s="1" customFormat="1" ht="6.7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8"/>
    </row>
    <row r="29" spans="2:57" s="1" customFormat="1" ht="25.5" customHeight="1">
      <c r="B29" s="37"/>
      <c r="C29" s="38"/>
      <c r="D29" s="40" t="s">
        <v>46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6">
        <f>ROUND(AK26+AK27,2)</f>
        <v>0</v>
      </c>
      <c r="AL29" s="217"/>
      <c r="AM29" s="217"/>
      <c r="AN29" s="217"/>
      <c r="AO29" s="217"/>
      <c r="AP29" s="38"/>
      <c r="AQ29" s="39"/>
      <c r="BE29" s="208"/>
    </row>
    <row r="30" spans="2:57" s="1" customFormat="1" ht="6.7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8"/>
    </row>
    <row r="31" spans="2:57" s="2" customFormat="1" ht="14.25" customHeight="1">
      <c r="B31" s="42"/>
      <c r="C31" s="43"/>
      <c r="D31" s="44" t="s">
        <v>47</v>
      </c>
      <c r="E31" s="43"/>
      <c r="F31" s="44" t="s">
        <v>48</v>
      </c>
      <c r="G31" s="43"/>
      <c r="H31" s="43"/>
      <c r="I31" s="43"/>
      <c r="J31" s="43"/>
      <c r="K31" s="43"/>
      <c r="L31" s="218">
        <v>0.21</v>
      </c>
      <c r="M31" s="219"/>
      <c r="N31" s="219"/>
      <c r="O31" s="219"/>
      <c r="P31" s="43"/>
      <c r="Q31" s="43"/>
      <c r="R31" s="43"/>
      <c r="S31" s="43"/>
      <c r="T31" s="46" t="s">
        <v>49</v>
      </c>
      <c r="U31" s="43"/>
      <c r="V31" s="43"/>
      <c r="W31" s="220">
        <f>ROUND(AZ87+SUM(CD91:CD95),2)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3"/>
      <c r="AG31" s="43"/>
      <c r="AH31" s="43"/>
      <c r="AI31" s="43"/>
      <c r="AJ31" s="43"/>
      <c r="AK31" s="220">
        <f>ROUND(AV87+SUM(BY91:BY95),2)</f>
        <v>0</v>
      </c>
      <c r="AL31" s="219"/>
      <c r="AM31" s="219"/>
      <c r="AN31" s="219"/>
      <c r="AO31" s="219"/>
      <c r="AP31" s="43"/>
      <c r="AQ31" s="47"/>
      <c r="BE31" s="208"/>
    </row>
    <row r="32" spans="2:57" s="2" customFormat="1" ht="14.25" customHeight="1">
      <c r="B32" s="42"/>
      <c r="C32" s="43"/>
      <c r="D32" s="43"/>
      <c r="E32" s="43"/>
      <c r="F32" s="44" t="s">
        <v>50</v>
      </c>
      <c r="G32" s="43"/>
      <c r="H32" s="43"/>
      <c r="I32" s="43"/>
      <c r="J32" s="43"/>
      <c r="K32" s="43"/>
      <c r="L32" s="218">
        <v>0.15</v>
      </c>
      <c r="M32" s="219"/>
      <c r="N32" s="219"/>
      <c r="O32" s="219"/>
      <c r="P32" s="43"/>
      <c r="Q32" s="43"/>
      <c r="R32" s="43"/>
      <c r="S32" s="43"/>
      <c r="T32" s="46" t="s">
        <v>49</v>
      </c>
      <c r="U32" s="43"/>
      <c r="V32" s="43"/>
      <c r="W32" s="220">
        <f>ROUND(BA87+SUM(CE91:CE95),2)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3"/>
      <c r="AG32" s="43"/>
      <c r="AH32" s="43"/>
      <c r="AI32" s="43"/>
      <c r="AJ32" s="43"/>
      <c r="AK32" s="220">
        <f>ROUND(AW87+SUM(BZ91:BZ95),2)</f>
        <v>0</v>
      </c>
      <c r="AL32" s="219"/>
      <c r="AM32" s="219"/>
      <c r="AN32" s="219"/>
      <c r="AO32" s="219"/>
      <c r="AP32" s="43"/>
      <c r="AQ32" s="47"/>
      <c r="BE32" s="208"/>
    </row>
    <row r="33" spans="2:57" s="2" customFormat="1" ht="14.25" customHeight="1" hidden="1">
      <c r="B33" s="42"/>
      <c r="C33" s="43"/>
      <c r="D33" s="43"/>
      <c r="E33" s="43"/>
      <c r="F33" s="44" t="s">
        <v>51</v>
      </c>
      <c r="G33" s="43"/>
      <c r="H33" s="43"/>
      <c r="I33" s="43"/>
      <c r="J33" s="43"/>
      <c r="K33" s="43"/>
      <c r="L33" s="218">
        <v>0.21</v>
      </c>
      <c r="M33" s="219"/>
      <c r="N33" s="219"/>
      <c r="O33" s="219"/>
      <c r="P33" s="43"/>
      <c r="Q33" s="43"/>
      <c r="R33" s="43"/>
      <c r="S33" s="43"/>
      <c r="T33" s="46" t="s">
        <v>49</v>
      </c>
      <c r="U33" s="43"/>
      <c r="V33" s="43"/>
      <c r="W33" s="220">
        <f>ROUND(BB87+SUM(CF91:CF95),2)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3"/>
      <c r="AG33" s="43"/>
      <c r="AH33" s="43"/>
      <c r="AI33" s="43"/>
      <c r="AJ33" s="43"/>
      <c r="AK33" s="220">
        <v>0</v>
      </c>
      <c r="AL33" s="219"/>
      <c r="AM33" s="219"/>
      <c r="AN33" s="219"/>
      <c r="AO33" s="219"/>
      <c r="AP33" s="43"/>
      <c r="AQ33" s="47"/>
      <c r="BE33" s="208"/>
    </row>
    <row r="34" spans="2:57" s="2" customFormat="1" ht="14.25" customHeight="1" hidden="1">
      <c r="B34" s="42"/>
      <c r="C34" s="43"/>
      <c r="D34" s="43"/>
      <c r="E34" s="43"/>
      <c r="F34" s="44" t="s">
        <v>52</v>
      </c>
      <c r="G34" s="43"/>
      <c r="H34" s="43"/>
      <c r="I34" s="43"/>
      <c r="J34" s="43"/>
      <c r="K34" s="43"/>
      <c r="L34" s="218">
        <v>0.15</v>
      </c>
      <c r="M34" s="219"/>
      <c r="N34" s="219"/>
      <c r="O34" s="219"/>
      <c r="P34" s="43"/>
      <c r="Q34" s="43"/>
      <c r="R34" s="43"/>
      <c r="S34" s="43"/>
      <c r="T34" s="46" t="s">
        <v>49</v>
      </c>
      <c r="U34" s="43"/>
      <c r="V34" s="43"/>
      <c r="W34" s="220">
        <f>ROUND(BC87+SUM(CG91:CG95),2)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3"/>
      <c r="AG34" s="43"/>
      <c r="AH34" s="43"/>
      <c r="AI34" s="43"/>
      <c r="AJ34" s="43"/>
      <c r="AK34" s="220">
        <v>0</v>
      </c>
      <c r="AL34" s="219"/>
      <c r="AM34" s="219"/>
      <c r="AN34" s="219"/>
      <c r="AO34" s="219"/>
      <c r="AP34" s="43"/>
      <c r="AQ34" s="47"/>
      <c r="BE34" s="208"/>
    </row>
    <row r="35" spans="2:43" s="2" customFormat="1" ht="14.25" customHeight="1" hidden="1">
      <c r="B35" s="42"/>
      <c r="C35" s="43"/>
      <c r="D35" s="43"/>
      <c r="E35" s="43"/>
      <c r="F35" s="44" t="s">
        <v>53</v>
      </c>
      <c r="G35" s="43"/>
      <c r="H35" s="43"/>
      <c r="I35" s="43"/>
      <c r="J35" s="43"/>
      <c r="K35" s="43"/>
      <c r="L35" s="218">
        <v>0</v>
      </c>
      <c r="M35" s="219"/>
      <c r="N35" s="219"/>
      <c r="O35" s="219"/>
      <c r="P35" s="43"/>
      <c r="Q35" s="43"/>
      <c r="R35" s="43"/>
      <c r="S35" s="43"/>
      <c r="T35" s="46" t="s">
        <v>49</v>
      </c>
      <c r="U35" s="43"/>
      <c r="V35" s="43"/>
      <c r="W35" s="220">
        <f>ROUND(BD87+SUM(CH91:CH95),2)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3"/>
      <c r="AG35" s="43"/>
      <c r="AH35" s="43"/>
      <c r="AI35" s="43"/>
      <c r="AJ35" s="43"/>
      <c r="AK35" s="220">
        <v>0</v>
      </c>
      <c r="AL35" s="219"/>
      <c r="AM35" s="219"/>
      <c r="AN35" s="219"/>
      <c r="AO35" s="219"/>
      <c r="AP35" s="43"/>
      <c r="AQ35" s="47"/>
    </row>
    <row r="36" spans="2:43" s="1" customFormat="1" ht="6.7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5" customHeight="1">
      <c r="B37" s="37"/>
      <c r="C37" s="48"/>
      <c r="D37" s="49" t="s">
        <v>54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55</v>
      </c>
      <c r="U37" s="50"/>
      <c r="V37" s="50"/>
      <c r="W37" s="50"/>
      <c r="X37" s="221" t="s">
        <v>56</v>
      </c>
      <c r="Y37" s="222"/>
      <c r="Z37" s="222"/>
      <c r="AA37" s="222"/>
      <c r="AB37" s="222"/>
      <c r="AC37" s="50"/>
      <c r="AD37" s="50"/>
      <c r="AE37" s="50"/>
      <c r="AF37" s="50"/>
      <c r="AG37" s="50"/>
      <c r="AH37" s="50"/>
      <c r="AI37" s="50"/>
      <c r="AJ37" s="50"/>
      <c r="AK37" s="223">
        <f>SUM(AK29:AK35)</f>
        <v>0</v>
      </c>
      <c r="AL37" s="222"/>
      <c r="AM37" s="222"/>
      <c r="AN37" s="222"/>
      <c r="AO37" s="224"/>
      <c r="AP37" s="48"/>
      <c r="AQ37" s="39"/>
    </row>
    <row r="38" spans="2:43" s="1" customFormat="1" ht="14.2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58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60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59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60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61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62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60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59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60</v>
      </c>
      <c r="AN69" s="58"/>
      <c r="AO69" s="60"/>
      <c r="AP69" s="38"/>
      <c r="AQ69" s="39"/>
    </row>
    <row r="70" spans="2:43" s="1" customFormat="1" ht="6.7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7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7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75" customHeight="1">
      <c r="B76" s="37"/>
      <c r="C76" s="205" t="s">
        <v>63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9"/>
    </row>
    <row r="77" spans="2:43" s="3" customFormat="1" ht="14.2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DPSBUKOV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7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5" t="str">
        <f>K6</f>
        <v>Výměna stávajících parapetů + podbití podhledů střechy - dvorní trakt ,,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2"/>
      <c r="AQ78" s="73"/>
    </row>
    <row r="79" spans="2:43" s="1" customFormat="1" ht="6.7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26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Ústí nad Labem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28</v>
      </c>
      <c r="AJ80" s="38"/>
      <c r="AK80" s="38"/>
      <c r="AL80" s="38"/>
      <c r="AM80" s="75" t="str">
        <f>IF(AN8="","",AN8)</f>
        <v>29. 5. 2018</v>
      </c>
      <c r="AN80" s="38"/>
      <c r="AO80" s="38"/>
      <c r="AP80" s="38"/>
      <c r="AQ80" s="39"/>
    </row>
    <row r="81" spans="2:43" s="1" customFormat="1" ht="6.7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32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DPS Bukov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38</v>
      </c>
      <c r="AJ82" s="38"/>
      <c r="AK82" s="38"/>
      <c r="AL82" s="38"/>
      <c r="AM82" s="227" t="str">
        <f>IF(E17="","",E17)</f>
        <v> </v>
      </c>
      <c r="AN82" s="227"/>
      <c r="AO82" s="227"/>
      <c r="AP82" s="227"/>
      <c r="AQ82" s="39"/>
      <c r="AS82" s="228" t="s">
        <v>64</v>
      </c>
      <c r="AT82" s="22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5">
      <c r="B83" s="37"/>
      <c r="C83" s="32" t="s">
        <v>36</v>
      </c>
      <c r="D83" s="38"/>
      <c r="E83" s="38"/>
      <c r="F83" s="38"/>
      <c r="G83" s="38"/>
      <c r="H83" s="38"/>
      <c r="I83" s="38"/>
      <c r="J83" s="38"/>
      <c r="K83" s="38"/>
      <c r="L83" s="68">
        <f>IF(E14="Vyplň údaj","",E14)</f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41</v>
      </c>
      <c r="AJ83" s="38"/>
      <c r="AK83" s="38"/>
      <c r="AL83" s="38"/>
      <c r="AM83" s="227" t="str">
        <f>IF(E20="","",E20)</f>
        <v>D.Prombergerová</v>
      </c>
      <c r="AN83" s="227"/>
      <c r="AO83" s="227"/>
      <c r="AP83" s="227"/>
      <c r="AQ83" s="39"/>
      <c r="AS83" s="230"/>
      <c r="AT83" s="23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2"/>
      <c r="AT84" s="23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4" t="s">
        <v>65</v>
      </c>
      <c r="D85" s="235"/>
      <c r="E85" s="235"/>
      <c r="F85" s="235"/>
      <c r="G85" s="235"/>
      <c r="H85" s="81"/>
      <c r="I85" s="236" t="s">
        <v>66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6" t="s">
        <v>67</v>
      </c>
      <c r="AH85" s="235"/>
      <c r="AI85" s="235"/>
      <c r="AJ85" s="235"/>
      <c r="AK85" s="235"/>
      <c r="AL85" s="235"/>
      <c r="AM85" s="235"/>
      <c r="AN85" s="236" t="s">
        <v>68</v>
      </c>
      <c r="AO85" s="235"/>
      <c r="AP85" s="237"/>
      <c r="AQ85" s="39"/>
      <c r="AS85" s="82" t="s">
        <v>69</v>
      </c>
      <c r="AT85" s="83" t="s">
        <v>70</v>
      </c>
      <c r="AU85" s="83" t="s">
        <v>71</v>
      </c>
      <c r="AV85" s="83" t="s">
        <v>72</v>
      </c>
      <c r="AW85" s="83" t="s">
        <v>73</v>
      </c>
      <c r="AX85" s="83" t="s">
        <v>74</v>
      </c>
      <c r="AY85" s="83" t="s">
        <v>75</v>
      </c>
      <c r="AZ85" s="83" t="s">
        <v>76</v>
      </c>
      <c r="BA85" s="83" t="s">
        <v>77</v>
      </c>
      <c r="BB85" s="83" t="s">
        <v>78</v>
      </c>
      <c r="BC85" s="83" t="s">
        <v>79</v>
      </c>
      <c r="BD85" s="84" t="s">
        <v>80</v>
      </c>
    </row>
    <row r="86" spans="2:56" s="1" customFormat="1" ht="10.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25" customHeight="1">
      <c r="B87" s="70"/>
      <c r="C87" s="86" t="s">
        <v>81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5">
        <f>ROUND(AG88,2)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82</v>
      </c>
      <c r="BT87" s="92" t="s">
        <v>83</v>
      </c>
      <c r="BV87" s="92" t="s">
        <v>84</v>
      </c>
      <c r="BW87" s="92" t="s">
        <v>85</v>
      </c>
      <c r="BX87" s="92" t="s">
        <v>86</v>
      </c>
    </row>
    <row r="88" spans="1:76" s="5" customFormat="1" ht="47.25" customHeight="1">
      <c r="A88" s="93" t="s">
        <v>87</v>
      </c>
      <c r="B88" s="94"/>
      <c r="C88" s="95"/>
      <c r="D88" s="240" t="s">
        <v>17</v>
      </c>
      <c r="E88" s="240"/>
      <c r="F88" s="240"/>
      <c r="G88" s="240"/>
      <c r="H88" s="240"/>
      <c r="I88" s="96"/>
      <c r="J88" s="240" t="s">
        <v>20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8">
        <f>'DPSBUKOV - Výměna stávají...'!M29</f>
        <v>0</v>
      </c>
      <c r="AH88" s="239"/>
      <c r="AI88" s="239"/>
      <c r="AJ88" s="239"/>
      <c r="AK88" s="239"/>
      <c r="AL88" s="239"/>
      <c r="AM88" s="239"/>
      <c r="AN88" s="238">
        <f>SUM(AG88,AT88)</f>
        <v>0</v>
      </c>
      <c r="AO88" s="239"/>
      <c r="AP88" s="239"/>
      <c r="AQ88" s="97"/>
      <c r="AS88" s="98">
        <f>'DPSBUKOV - Výměna stávají...'!M27</f>
        <v>0</v>
      </c>
      <c r="AT88" s="99">
        <f>ROUND(SUM(AV88:AW88),2)</f>
        <v>0</v>
      </c>
      <c r="AU88" s="100">
        <f>'DPSBUKOV - Výměna stávají...'!W122</f>
        <v>0</v>
      </c>
      <c r="AV88" s="99">
        <f>'DPSBUKOV - Výměna stávají...'!M31</f>
        <v>0</v>
      </c>
      <c r="AW88" s="99">
        <f>'DPSBUKOV - Výměna stávají...'!M32</f>
        <v>0</v>
      </c>
      <c r="AX88" s="99">
        <f>'DPSBUKOV - Výměna stávají...'!M33</f>
        <v>0</v>
      </c>
      <c r="AY88" s="99">
        <f>'DPSBUKOV - Výměna stávají...'!M34</f>
        <v>0</v>
      </c>
      <c r="AZ88" s="99">
        <f>'DPSBUKOV - Výměna stávají...'!H31</f>
        <v>0</v>
      </c>
      <c r="BA88" s="99">
        <f>'DPSBUKOV - Výměna stávají...'!H32</f>
        <v>0</v>
      </c>
      <c r="BB88" s="99">
        <f>'DPSBUKOV - Výměna stávají...'!H33</f>
        <v>0</v>
      </c>
      <c r="BC88" s="99">
        <f>'DPSBUKOV - Výměna stávají...'!H34</f>
        <v>0</v>
      </c>
      <c r="BD88" s="101">
        <f>'DPSBUKOV - Výměna stávají...'!H35</f>
        <v>0</v>
      </c>
      <c r="BT88" s="102" t="s">
        <v>25</v>
      </c>
      <c r="BU88" s="102" t="s">
        <v>88</v>
      </c>
      <c r="BV88" s="102" t="s">
        <v>84</v>
      </c>
      <c r="BW88" s="102" t="s">
        <v>85</v>
      </c>
      <c r="BX88" s="102" t="s">
        <v>86</v>
      </c>
    </row>
    <row r="89" spans="2:43" ht="13.5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6">
        <f>ROUND(SUM(AG91:AG94),2)</f>
        <v>0</v>
      </c>
      <c r="AH90" s="246"/>
      <c r="AI90" s="246"/>
      <c r="AJ90" s="246"/>
      <c r="AK90" s="246"/>
      <c r="AL90" s="246"/>
      <c r="AM90" s="246"/>
      <c r="AN90" s="246">
        <f>ROUND(SUM(AN91:AN94),2)</f>
        <v>0</v>
      </c>
      <c r="AO90" s="246"/>
      <c r="AP90" s="246"/>
      <c r="AQ90" s="39"/>
      <c r="AS90" s="82" t="s">
        <v>90</v>
      </c>
      <c r="AT90" s="83" t="s">
        <v>91</v>
      </c>
      <c r="AU90" s="83" t="s">
        <v>47</v>
      </c>
      <c r="AV90" s="84" t="s">
        <v>70</v>
      </c>
    </row>
    <row r="91" spans="2:89" s="1" customFormat="1" ht="19.5" customHeight="1">
      <c r="B91" s="37"/>
      <c r="C91" s="38"/>
      <c r="D91" s="103" t="s">
        <v>92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41">
        <f>ROUND(AG87*AS91,2)</f>
        <v>0</v>
      </c>
      <c r="AH91" s="242"/>
      <c r="AI91" s="242"/>
      <c r="AJ91" s="242"/>
      <c r="AK91" s="242"/>
      <c r="AL91" s="242"/>
      <c r="AM91" s="242"/>
      <c r="AN91" s="242">
        <f>ROUND(AG91+AV91,2)</f>
        <v>0</v>
      </c>
      <c r="AO91" s="242"/>
      <c r="AP91" s="242"/>
      <c r="AQ91" s="39"/>
      <c r="AS91" s="104">
        <v>0</v>
      </c>
      <c r="AT91" s="105" t="s">
        <v>93</v>
      </c>
      <c r="AU91" s="105" t="s">
        <v>48</v>
      </c>
      <c r="AV91" s="106">
        <f>ROUND(IF(AU91="základní",AG91*L31,IF(AU91="snížená",AG91*L32,0)),2)</f>
        <v>0</v>
      </c>
      <c r="BV91" s="21" t="s">
        <v>94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5" customHeight="1">
      <c r="B92" s="37"/>
      <c r="C92" s="38"/>
      <c r="D92" s="243" t="s">
        <v>95</v>
      </c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38"/>
      <c r="AD92" s="38"/>
      <c r="AE92" s="38"/>
      <c r="AF92" s="38"/>
      <c r="AG92" s="241">
        <f>AG87*AS92</f>
        <v>0</v>
      </c>
      <c r="AH92" s="242"/>
      <c r="AI92" s="242"/>
      <c r="AJ92" s="242"/>
      <c r="AK92" s="242"/>
      <c r="AL92" s="242"/>
      <c r="AM92" s="242"/>
      <c r="AN92" s="242">
        <f>AG92+AV92</f>
        <v>0</v>
      </c>
      <c r="AO92" s="242"/>
      <c r="AP92" s="242"/>
      <c r="AQ92" s="39"/>
      <c r="AS92" s="108">
        <v>0</v>
      </c>
      <c r="AT92" s="109" t="s">
        <v>93</v>
      </c>
      <c r="AU92" s="109" t="s">
        <v>48</v>
      </c>
      <c r="AV92" s="110">
        <f>ROUND(IF(AU92="nulová",0,IF(OR(AU92="základní",AU92="zákl. přenesená"),AG92*L31,AG92*L32)),2)</f>
        <v>0</v>
      </c>
      <c r="BV92" s="21" t="s">
        <v>96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>
        <f>IF(D92="Vyplň vlastní","","x")</f>
      </c>
    </row>
    <row r="93" spans="2:89" s="1" customFormat="1" ht="19.5" customHeight="1">
      <c r="B93" s="37"/>
      <c r="C93" s="38"/>
      <c r="D93" s="243" t="s">
        <v>95</v>
      </c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38"/>
      <c r="AD93" s="38"/>
      <c r="AE93" s="38"/>
      <c r="AF93" s="38"/>
      <c r="AG93" s="241">
        <f>AG87*AS93</f>
        <v>0</v>
      </c>
      <c r="AH93" s="242"/>
      <c r="AI93" s="242"/>
      <c r="AJ93" s="242"/>
      <c r="AK93" s="242"/>
      <c r="AL93" s="242"/>
      <c r="AM93" s="242"/>
      <c r="AN93" s="242">
        <f>AG93+AV93</f>
        <v>0</v>
      </c>
      <c r="AO93" s="242"/>
      <c r="AP93" s="242"/>
      <c r="AQ93" s="39"/>
      <c r="AS93" s="108">
        <v>0</v>
      </c>
      <c r="AT93" s="109" t="s">
        <v>93</v>
      </c>
      <c r="AU93" s="109" t="s">
        <v>48</v>
      </c>
      <c r="AV93" s="110">
        <f>ROUND(IF(AU93="nulová",0,IF(OR(AU93="základní",AU93="zákl. přenesená"),AG93*L31,AG93*L32)),2)</f>
        <v>0</v>
      </c>
      <c r="BV93" s="21" t="s">
        <v>96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>
        <f>IF(D93="Vyplň vlastní","","x")</f>
      </c>
    </row>
    <row r="94" spans="2:89" s="1" customFormat="1" ht="19.5" customHeight="1">
      <c r="B94" s="37"/>
      <c r="C94" s="38"/>
      <c r="D94" s="243" t="s">
        <v>95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38"/>
      <c r="AD94" s="38"/>
      <c r="AE94" s="38"/>
      <c r="AF94" s="38"/>
      <c r="AG94" s="241">
        <f>AG87*AS94</f>
        <v>0</v>
      </c>
      <c r="AH94" s="242"/>
      <c r="AI94" s="242"/>
      <c r="AJ94" s="242"/>
      <c r="AK94" s="242"/>
      <c r="AL94" s="242"/>
      <c r="AM94" s="242"/>
      <c r="AN94" s="242">
        <f>AG94+AV94</f>
        <v>0</v>
      </c>
      <c r="AO94" s="242"/>
      <c r="AP94" s="242"/>
      <c r="AQ94" s="39"/>
      <c r="AS94" s="111">
        <v>0</v>
      </c>
      <c r="AT94" s="112" t="s">
        <v>93</v>
      </c>
      <c r="AU94" s="112" t="s">
        <v>48</v>
      </c>
      <c r="AV94" s="113">
        <f>ROUND(IF(AU94="nulová",0,IF(OR(AU94="základní",AU94="zákl. přenesená"),AG94*L31,AG94*L32)),2)</f>
        <v>0</v>
      </c>
      <c r="BV94" s="21" t="s">
        <v>96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>
        <f>IF(D94="Vyplň vlastní","","x")</f>
      </c>
    </row>
    <row r="95" spans="2:43" s="1" customFormat="1" ht="10.5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7">
        <f>ROUND(AG87+AG90,2)</f>
        <v>0</v>
      </c>
      <c r="AH96" s="247"/>
      <c r="AI96" s="247"/>
      <c r="AJ96" s="247"/>
      <c r="AK96" s="247"/>
      <c r="AL96" s="247"/>
      <c r="AM96" s="247"/>
      <c r="AN96" s="247">
        <f>AN87+AN90</f>
        <v>0</v>
      </c>
      <c r="AO96" s="247"/>
      <c r="AP96" s="247"/>
      <c r="AQ96" s="39"/>
    </row>
    <row r="97" spans="2:43" s="1" customFormat="1" ht="6.7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DPSBUKOV - Výměna stávají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98" t="s">
        <v>99</v>
      </c>
      <c r="I1" s="298"/>
      <c r="J1" s="298"/>
      <c r="K1" s="29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85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25</v>
      </c>
    </row>
    <row r="4" spans="2:46" ht="36.75" customHeight="1">
      <c r="B4" s="25"/>
      <c r="C4" s="205" t="s">
        <v>103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7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25" customHeight="1">
      <c r="B6" s="37"/>
      <c r="C6" s="38"/>
      <c r="D6" s="31" t="s">
        <v>19</v>
      </c>
      <c r="E6" s="38"/>
      <c r="F6" s="211" t="s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38"/>
      <c r="R6" s="39"/>
    </row>
    <row r="7" spans="2:18" s="1" customFormat="1" ht="14.25" customHeight="1">
      <c r="B7" s="37"/>
      <c r="C7" s="38"/>
      <c r="D7" s="32" t="s">
        <v>22</v>
      </c>
      <c r="E7" s="38"/>
      <c r="F7" s="30" t="s">
        <v>23</v>
      </c>
      <c r="G7" s="38"/>
      <c r="H7" s="38"/>
      <c r="I7" s="38"/>
      <c r="J7" s="38"/>
      <c r="K7" s="38"/>
      <c r="L7" s="38"/>
      <c r="M7" s="32" t="s">
        <v>24</v>
      </c>
      <c r="N7" s="38"/>
      <c r="O7" s="30" t="s">
        <v>23</v>
      </c>
      <c r="P7" s="38"/>
      <c r="Q7" s="38"/>
      <c r="R7" s="39"/>
    </row>
    <row r="8" spans="2:18" s="1" customFormat="1" ht="14.25" customHeight="1">
      <c r="B8" s="37"/>
      <c r="C8" s="38"/>
      <c r="D8" s="32" t="s">
        <v>26</v>
      </c>
      <c r="E8" s="38"/>
      <c r="F8" s="30" t="s">
        <v>27</v>
      </c>
      <c r="G8" s="38"/>
      <c r="H8" s="38"/>
      <c r="I8" s="38"/>
      <c r="J8" s="38"/>
      <c r="K8" s="38"/>
      <c r="L8" s="38"/>
      <c r="M8" s="32" t="s">
        <v>28</v>
      </c>
      <c r="N8" s="38"/>
      <c r="O8" s="251" t="str">
        <f>'Rekapitulace stavby'!AN8</f>
        <v>29. 5. 2018</v>
      </c>
      <c r="P8" s="252"/>
      <c r="Q8" s="38"/>
      <c r="R8" s="39"/>
    </row>
    <row r="9" spans="2:18" s="1" customFormat="1" ht="10.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25" customHeight="1">
      <c r="B10" s="37"/>
      <c r="C10" s="38"/>
      <c r="D10" s="32" t="s">
        <v>32</v>
      </c>
      <c r="E10" s="38"/>
      <c r="F10" s="38"/>
      <c r="G10" s="38"/>
      <c r="H10" s="38"/>
      <c r="I10" s="38"/>
      <c r="J10" s="38"/>
      <c r="K10" s="38"/>
      <c r="L10" s="38"/>
      <c r="M10" s="32" t="s">
        <v>33</v>
      </c>
      <c r="N10" s="38"/>
      <c r="O10" s="209" t="s">
        <v>23</v>
      </c>
      <c r="P10" s="209"/>
      <c r="Q10" s="38"/>
      <c r="R10" s="39"/>
    </row>
    <row r="11" spans="2:18" s="1" customFormat="1" ht="18" customHeight="1">
      <c r="B11" s="37"/>
      <c r="C11" s="38"/>
      <c r="D11" s="38"/>
      <c r="E11" s="30" t="s">
        <v>34</v>
      </c>
      <c r="F11" s="38"/>
      <c r="G11" s="38"/>
      <c r="H11" s="38"/>
      <c r="I11" s="38"/>
      <c r="J11" s="38"/>
      <c r="K11" s="38"/>
      <c r="L11" s="38"/>
      <c r="M11" s="32" t="s">
        <v>35</v>
      </c>
      <c r="N11" s="38"/>
      <c r="O11" s="209" t="s">
        <v>23</v>
      </c>
      <c r="P11" s="209"/>
      <c r="Q11" s="38"/>
      <c r="R11" s="39"/>
    </row>
    <row r="12" spans="2:18" s="1" customFormat="1" ht="6.7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25" customHeight="1">
      <c r="B13" s="37"/>
      <c r="C13" s="38"/>
      <c r="D13" s="32" t="s">
        <v>36</v>
      </c>
      <c r="E13" s="38"/>
      <c r="F13" s="38"/>
      <c r="G13" s="38"/>
      <c r="H13" s="38"/>
      <c r="I13" s="38"/>
      <c r="J13" s="38"/>
      <c r="K13" s="38"/>
      <c r="L13" s="38"/>
      <c r="M13" s="32" t="s">
        <v>33</v>
      </c>
      <c r="N13" s="38"/>
      <c r="O13" s="253" t="str">
        <f>IF('Rekapitulace stavby'!AN13="","",'Rekapitulace stavby'!AN13)</f>
        <v>Vyplň údaj</v>
      </c>
      <c r="P13" s="209"/>
      <c r="Q13" s="38"/>
      <c r="R13" s="39"/>
    </row>
    <row r="14" spans="2:18" s="1" customFormat="1" ht="18" customHeight="1">
      <c r="B14" s="37"/>
      <c r="C14" s="38"/>
      <c r="D14" s="38"/>
      <c r="E14" s="253" t="str">
        <f>IF('Rekapitulace stavby'!E14="","",'Rekapitulace stavby'!E14)</f>
        <v>Vyplň údaj</v>
      </c>
      <c r="F14" s="254"/>
      <c r="G14" s="254"/>
      <c r="H14" s="254"/>
      <c r="I14" s="254"/>
      <c r="J14" s="254"/>
      <c r="K14" s="254"/>
      <c r="L14" s="254"/>
      <c r="M14" s="32" t="s">
        <v>35</v>
      </c>
      <c r="N14" s="38"/>
      <c r="O14" s="253" t="str">
        <f>IF('Rekapitulace stavby'!AN14="","",'Rekapitulace stavby'!AN14)</f>
        <v>Vyplň údaj</v>
      </c>
      <c r="P14" s="209"/>
      <c r="Q14" s="38"/>
      <c r="R14" s="39"/>
    </row>
    <row r="15" spans="2:18" s="1" customFormat="1" ht="6.7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25" customHeight="1">
      <c r="B16" s="37"/>
      <c r="C16" s="38"/>
      <c r="D16" s="32" t="s">
        <v>38</v>
      </c>
      <c r="E16" s="38"/>
      <c r="F16" s="38"/>
      <c r="G16" s="38"/>
      <c r="H16" s="38"/>
      <c r="I16" s="38"/>
      <c r="J16" s="38"/>
      <c r="K16" s="38"/>
      <c r="L16" s="38"/>
      <c r="M16" s="32" t="s">
        <v>33</v>
      </c>
      <c r="N16" s="38"/>
      <c r="O16" s="209">
        <f>IF('Rekapitulace stavby'!AN16="","",'Rekapitulace stavby'!AN16)</f>
      </c>
      <c r="P16" s="209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IF('Rekapitulace stavby'!E17="","",'Rekapitulace stavby'!E17)</f>
        <v> </v>
      </c>
      <c r="F17" s="38"/>
      <c r="G17" s="38"/>
      <c r="H17" s="38"/>
      <c r="I17" s="38"/>
      <c r="J17" s="38"/>
      <c r="K17" s="38"/>
      <c r="L17" s="38"/>
      <c r="M17" s="32" t="s">
        <v>35</v>
      </c>
      <c r="N17" s="38"/>
      <c r="O17" s="209">
        <f>IF('Rekapitulace stavby'!AN17="","",'Rekapitulace stavby'!AN17)</f>
      </c>
      <c r="P17" s="209"/>
      <c r="Q17" s="38"/>
      <c r="R17" s="39"/>
    </row>
    <row r="18" spans="2:18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25" customHeight="1">
      <c r="B19" s="37"/>
      <c r="C19" s="38"/>
      <c r="D19" s="32" t="s">
        <v>41</v>
      </c>
      <c r="E19" s="38"/>
      <c r="F19" s="38"/>
      <c r="G19" s="38"/>
      <c r="H19" s="38"/>
      <c r="I19" s="38"/>
      <c r="J19" s="38"/>
      <c r="K19" s="38"/>
      <c r="L19" s="38"/>
      <c r="M19" s="32" t="s">
        <v>33</v>
      </c>
      <c r="N19" s="38"/>
      <c r="O19" s="209" t="s">
        <v>23</v>
      </c>
      <c r="P19" s="209"/>
      <c r="Q19" s="38"/>
      <c r="R19" s="39"/>
    </row>
    <row r="20" spans="2:18" s="1" customFormat="1" ht="18" customHeight="1">
      <c r="B20" s="37"/>
      <c r="C20" s="38"/>
      <c r="D20" s="38"/>
      <c r="E20" s="30" t="s">
        <v>42</v>
      </c>
      <c r="F20" s="38"/>
      <c r="G20" s="38"/>
      <c r="H20" s="38"/>
      <c r="I20" s="38"/>
      <c r="J20" s="38"/>
      <c r="K20" s="38"/>
      <c r="L20" s="38"/>
      <c r="M20" s="32" t="s">
        <v>35</v>
      </c>
      <c r="N20" s="38"/>
      <c r="O20" s="209" t="s">
        <v>23</v>
      </c>
      <c r="P20" s="209"/>
      <c r="Q20" s="38"/>
      <c r="R20" s="39"/>
    </row>
    <row r="21" spans="2:18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25" customHeight="1">
      <c r="B22" s="37"/>
      <c r="C22" s="38"/>
      <c r="D22" s="32" t="s">
        <v>43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14" t="s">
        <v>23</v>
      </c>
      <c r="F23" s="214"/>
      <c r="G23" s="214"/>
      <c r="H23" s="214"/>
      <c r="I23" s="214"/>
      <c r="J23" s="214"/>
      <c r="K23" s="214"/>
      <c r="L23" s="214"/>
      <c r="M23" s="38"/>
      <c r="N23" s="38"/>
      <c r="O23" s="38"/>
      <c r="P23" s="38"/>
      <c r="Q23" s="38"/>
      <c r="R23" s="39"/>
    </row>
    <row r="24" spans="2:18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7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25" customHeight="1">
      <c r="B26" s="37"/>
      <c r="C26" s="38"/>
      <c r="D26" s="117" t="s">
        <v>104</v>
      </c>
      <c r="E26" s="38"/>
      <c r="F26" s="38"/>
      <c r="G26" s="38"/>
      <c r="H26" s="38"/>
      <c r="I26" s="38"/>
      <c r="J26" s="38"/>
      <c r="K26" s="38"/>
      <c r="L26" s="38"/>
      <c r="M26" s="215">
        <f>N87</f>
        <v>0</v>
      </c>
      <c r="N26" s="215"/>
      <c r="O26" s="215"/>
      <c r="P26" s="215"/>
      <c r="Q26" s="38"/>
      <c r="R26" s="39"/>
    </row>
    <row r="27" spans="2:18" s="1" customFormat="1" ht="14.25" customHeight="1">
      <c r="B27" s="37"/>
      <c r="C27" s="38"/>
      <c r="D27" s="36" t="s">
        <v>92</v>
      </c>
      <c r="E27" s="38"/>
      <c r="F27" s="38"/>
      <c r="G27" s="38"/>
      <c r="H27" s="38"/>
      <c r="I27" s="38"/>
      <c r="J27" s="38"/>
      <c r="K27" s="38"/>
      <c r="L27" s="38"/>
      <c r="M27" s="215">
        <f>N98</f>
        <v>0</v>
      </c>
      <c r="N27" s="215"/>
      <c r="O27" s="215"/>
      <c r="P27" s="215"/>
      <c r="Q27" s="38"/>
      <c r="R27" s="39"/>
    </row>
    <row r="28" spans="2:18" s="1" customFormat="1" ht="6.7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4.75" customHeight="1">
      <c r="B29" s="37"/>
      <c r="C29" s="38"/>
      <c r="D29" s="118" t="s">
        <v>46</v>
      </c>
      <c r="E29" s="38"/>
      <c r="F29" s="38"/>
      <c r="G29" s="38"/>
      <c r="H29" s="38"/>
      <c r="I29" s="38"/>
      <c r="J29" s="38"/>
      <c r="K29" s="38"/>
      <c r="L29" s="38"/>
      <c r="M29" s="255">
        <f>ROUND(M26+M27,2)</f>
        <v>0</v>
      </c>
      <c r="N29" s="250"/>
      <c r="O29" s="250"/>
      <c r="P29" s="250"/>
      <c r="Q29" s="38"/>
      <c r="R29" s="39"/>
    </row>
    <row r="30" spans="2:18" s="1" customFormat="1" ht="6.7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25" customHeight="1">
      <c r="B31" s="37"/>
      <c r="C31" s="38"/>
      <c r="D31" s="44" t="s">
        <v>47</v>
      </c>
      <c r="E31" s="44" t="s">
        <v>48</v>
      </c>
      <c r="F31" s="45">
        <v>0.21</v>
      </c>
      <c r="G31" s="119" t="s">
        <v>49</v>
      </c>
      <c r="H31" s="256">
        <f>ROUND((((SUM(BE98:BE105)+SUM(BE122:BE198))+SUM(BE200:BE204))),2)</f>
        <v>0</v>
      </c>
      <c r="I31" s="250"/>
      <c r="J31" s="250"/>
      <c r="K31" s="38"/>
      <c r="L31" s="38"/>
      <c r="M31" s="256">
        <f>ROUND(((ROUND((SUM(BE98:BE105)+SUM(BE122:BE198)),2)*F31)+SUM(BE200:BE204)*F31),2)</f>
        <v>0</v>
      </c>
      <c r="N31" s="250"/>
      <c r="O31" s="250"/>
      <c r="P31" s="250"/>
      <c r="Q31" s="38"/>
      <c r="R31" s="39"/>
    </row>
    <row r="32" spans="2:18" s="1" customFormat="1" ht="14.25" customHeight="1">
      <c r="B32" s="37"/>
      <c r="C32" s="38"/>
      <c r="D32" s="38"/>
      <c r="E32" s="44" t="s">
        <v>50</v>
      </c>
      <c r="F32" s="45">
        <v>0.15</v>
      </c>
      <c r="G32" s="119" t="s">
        <v>49</v>
      </c>
      <c r="H32" s="256">
        <f>ROUND((((SUM(BF98:BF105)+SUM(BF122:BF198))+SUM(BF200:BF204))),2)</f>
        <v>0</v>
      </c>
      <c r="I32" s="250"/>
      <c r="J32" s="250"/>
      <c r="K32" s="38"/>
      <c r="L32" s="38"/>
      <c r="M32" s="256">
        <f>ROUND(((ROUND((SUM(BF98:BF105)+SUM(BF122:BF198)),2)*F32)+SUM(BF200:BF204)*F32),2)</f>
        <v>0</v>
      </c>
      <c r="N32" s="250"/>
      <c r="O32" s="250"/>
      <c r="P32" s="250"/>
      <c r="Q32" s="38"/>
      <c r="R32" s="39"/>
    </row>
    <row r="33" spans="2:18" s="1" customFormat="1" ht="14.25" customHeight="1" hidden="1">
      <c r="B33" s="37"/>
      <c r="C33" s="38"/>
      <c r="D33" s="38"/>
      <c r="E33" s="44" t="s">
        <v>51</v>
      </c>
      <c r="F33" s="45">
        <v>0.21</v>
      </c>
      <c r="G33" s="119" t="s">
        <v>49</v>
      </c>
      <c r="H33" s="256">
        <f>ROUND((((SUM(BG98:BG105)+SUM(BG122:BG198))+SUM(BG200:BG204))),2)</f>
        <v>0</v>
      </c>
      <c r="I33" s="250"/>
      <c r="J33" s="250"/>
      <c r="K33" s="38"/>
      <c r="L33" s="38"/>
      <c r="M33" s="256">
        <v>0</v>
      </c>
      <c r="N33" s="250"/>
      <c r="O33" s="250"/>
      <c r="P33" s="250"/>
      <c r="Q33" s="38"/>
      <c r="R33" s="39"/>
    </row>
    <row r="34" spans="2:18" s="1" customFormat="1" ht="14.25" customHeight="1" hidden="1">
      <c r="B34" s="37"/>
      <c r="C34" s="38"/>
      <c r="D34" s="38"/>
      <c r="E34" s="44" t="s">
        <v>52</v>
      </c>
      <c r="F34" s="45">
        <v>0.15</v>
      </c>
      <c r="G34" s="119" t="s">
        <v>49</v>
      </c>
      <c r="H34" s="256">
        <f>ROUND((((SUM(BH98:BH105)+SUM(BH122:BH198))+SUM(BH200:BH204))),2)</f>
        <v>0</v>
      </c>
      <c r="I34" s="250"/>
      <c r="J34" s="250"/>
      <c r="K34" s="38"/>
      <c r="L34" s="38"/>
      <c r="M34" s="256">
        <v>0</v>
      </c>
      <c r="N34" s="250"/>
      <c r="O34" s="250"/>
      <c r="P34" s="250"/>
      <c r="Q34" s="38"/>
      <c r="R34" s="39"/>
    </row>
    <row r="35" spans="2:18" s="1" customFormat="1" ht="14.25" customHeight="1" hidden="1">
      <c r="B35" s="37"/>
      <c r="C35" s="38"/>
      <c r="D35" s="38"/>
      <c r="E35" s="44" t="s">
        <v>53</v>
      </c>
      <c r="F35" s="45">
        <v>0</v>
      </c>
      <c r="G35" s="119" t="s">
        <v>49</v>
      </c>
      <c r="H35" s="256">
        <f>ROUND((((SUM(BI98:BI105)+SUM(BI122:BI198))+SUM(BI200:BI204))),2)</f>
        <v>0</v>
      </c>
      <c r="I35" s="250"/>
      <c r="J35" s="250"/>
      <c r="K35" s="38"/>
      <c r="L35" s="38"/>
      <c r="M35" s="256">
        <v>0</v>
      </c>
      <c r="N35" s="250"/>
      <c r="O35" s="250"/>
      <c r="P35" s="250"/>
      <c r="Q35" s="38"/>
      <c r="R35" s="39"/>
    </row>
    <row r="36" spans="2:18" s="1" customFormat="1" ht="6.7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4.75" customHeight="1">
      <c r="B37" s="37"/>
      <c r="C37" s="115"/>
      <c r="D37" s="120" t="s">
        <v>54</v>
      </c>
      <c r="E37" s="81"/>
      <c r="F37" s="81"/>
      <c r="G37" s="121" t="s">
        <v>55</v>
      </c>
      <c r="H37" s="122" t="s">
        <v>56</v>
      </c>
      <c r="I37" s="81"/>
      <c r="J37" s="81"/>
      <c r="K37" s="81"/>
      <c r="L37" s="257">
        <f>SUM(M29:M35)</f>
        <v>0</v>
      </c>
      <c r="M37" s="257"/>
      <c r="N37" s="257"/>
      <c r="O37" s="257"/>
      <c r="P37" s="258"/>
      <c r="Q37" s="115"/>
      <c r="R37" s="39"/>
    </row>
    <row r="38" spans="2:18" s="1" customFormat="1" ht="14.2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57</v>
      </c>
      <c r="E50" s="53"/>
      <c r="F50" s="53"/>
      <c r="G50" s="53"/>
      <c r="H50" s="54"/>
      <c r="I50" s="38"/>
      <c r="J50" s="52" t="s">
        <v>58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59</v>
      </c>
      <c r="E59" s="58"/>
      <c r="F59" s="58"/>
      <c r="G59" s="59" t="s">
        <v>60</v>
      </c>
      <c r="H59" s="60"/>
      <c r="I59" s="38"/>
      <c r="J59" s="57" t="s">
        <v>59</v>
      </c>
      <c r="K59" s="58"/>
      <c r="L59" s="58"/>
      <c r="M59" s="58"/>
      <c r="N59" s="59" t="s">
        <v>60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61</v>
      </c>
      <c r="E61" s="53"/>
      <c r="F61" s="53"/>
      <c r="G61" s="53"/>
      <c r="H61" s="54"/>
      <c r="I61" s="38"/>
      <c r="J61" s="52" t="s">
        <v>62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59</v>
      </c>
      <c r="E70" s="58"/>
      <c r="F70" s="58"/>
      <c r="G70" s="59" t="s">
        <v>60</v>
      </c>
      <c r="H70" s="60"/>
      <c r="I70" s="38"/>
      <c r="J70" s="57" t="s">
        <v>59</v>
      </c>
      <c r="K70" s="58"/>
      <c r="L70" s="58"/>
      <c r="M70" s="58"/>
      <c r="N70" s="59" t="s">
        <v>60</v>
      </c>
      <c r="O70" s="58"/>
      <c r="P70" s="60"/>
      <c r="Q70" s="38"/>
      <c r="R70" s="39"/>
    </row>
    <row r="71" spans="2:18" s="1" customFormat="1" ht="14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7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75" customHeight="1">
      <c r="B76" s="37"/>
      <c r="C76" s="205" t="s">
        <v>105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26"/>
      <c r="U76" s="126"/>
    </row>
    <row r="77" spans="2:21" s="1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75" customHeight="1">
      <c r="B78" s="37"/>
      <c r="C78" s="71" t="s">
        <v>19</v>
      </c>
      <c r="D78" s="38"/>
      <c r="E78" s="38"/>
      <c r="F78" s="225" t="str">
        <f>F6</f>
        <v>Výměna stávajících parapetů + podbití podhledů střechy - dvorní trakt ,,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8"/>
      <c r="R78" s="39"/>
      <c r="T78" s="126"/>
      <c r="U78" s="126"/>
    </row>
    <row r="79" spans="2:21" s="1" customFormat="1" ht="6.7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26</v>
      </c>
      <c r="D80" s="38"/>
      <c r="E80" s="38"/>
      <c r="F80" s="30" t="str">
        <f>F8</f>
        <v>Ústí nad Labem</v>
      </c>
      <c r="G80" s="38"/>
      <c r="H80" s="38"/>
      <c r="I80" s="38"/>
      <c r="J80" s="38"/>
      <c r="K80" s="32" t="s">
        <v>28</v>
      </c>
      <c r="L80" s="38"/>
      <c r="M80" s="252" t="str">
        <f>IF(O8="","",O8)</f>
        <v>29. 5. 2018</v>
      </c>
      <c r="N80" s="252"/>
      <c r="O80" s="252"/>
      <c r="P80" s="252"/>
      <c r="Q80" s="38"/>
      <c r="R80" s="39"/>
      <c r="T80" s="126"/>
      <c r="U80" s="126"/>
    </row>
    <row r="81" spans="2:21" s="1" customFormat="1" ht="6.7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5">
      <c r="B82" s="37"/>
      <c r="C82" s="32" t="s">
        <v>32</v>
      </c>
      <c r="D82" s="38"/>
      <c r="E82" s="38"/>
      <c r="F82" s="30" t="str">
        <f>E11</f>
        <v>DPS Bukov</v>
      </c>
      <c r="G82" s="38"/>
      <c r="H82" s="38"/>
      <c r="I82" s="38"/>
      <c r="J82" s="38"/>
      <c r="K82" s="32" t="s">
        <v>38</v>
      </c>
      <c r="L82" s="38"/>
      <c r="M82" s="209" t="str">
        <f>E17</f>
        <v> </v>
      </c>
      <c r="N82" s="209"/>
      <c r="O82" s="209"/>
      <c r="P82" s="209"/>
      <c r="Q82" s="209"/>
      <c r="R82" s="39"/>
      <c r="T82" s="126"/>
      <c r="U82" s="126"/>
    </row>
    <row r="83" spans="2:21" s="1" customFormat="1" ht="14.25" customHeight="1">
      <c r="B83" s="37"/>
      <c r="C83" s="32" t="s">
        <v>36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41</v>
      </c>
      <c r="L83" s="38"/>
      <c r="M83" s="209" t="str">
        <f>E20</f>
        <v>D.Prombergerová</v>
      </c>
      <c r="N83" s="209"/>
      <c r="O83" s="209"/>
      <c r="P83" s="209"/>
      <c r="Q83" s="209"/>
      <c r="R83" s="39"/>
      <c r="T83" s="126"/>
      <c r="U83" s="126"/>
    </row>
    <row r="84" spans="2:21" s="1" customFormat="1" ht="9.7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9" t="s">
        <v>106</v>
      </c>
      <c r="D85" s="260"/>
      <c r="E85" s="260"/>
      <c r="F85" s="260"/>
      <c r="G85" s="260"/>
      <c r="H85" s="115"/>
      <c r="I85" s="115"/>
      <c r="J85" s="115"/>
      <c r="K85" s="115"/>
      <c r="L85" s="115"/>
      <c r="M85" s="115"/>
      <c r="N85" s="259" t="s">
        <v>107</v>
      </c>
      <c r="O85" s="260"/>
      <c r="P85" s="260"/>
      <c r="Q85" s="260"/>
      <c r="R85" s="39"/>
      <c r="T85" s="126"/>
      <c r="U85" s="126"/>
    </row>
    <row r="86" spans="2:21" s="1" customFormat="1" ht="9.7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6">
        <f>N122</f>
        <v>0</v>
      </c>
      <c r="O87" s="261"/>
      <c r="P87" s="261"/>
      <c r="Q87" s="261"/>
      <c r="R87" s="39"/>
      <c r="T87" s="126"/>
      <c r="U87" s="126"/>
      <c r="AU87" s="21" t="s">
        <v>109</v>
      </c>
    </row>
    <row r="88" spans="2:21" s="6" customFormat="1" ht="24.75" customHeight="1">
      <c r="B88" s="128"/>
      <c r="C88" s="129"/>
      <c r="D88" s="130" t="s">
        <v>110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62">
        <f>N123</f>
        <v>0</v>
      </c>
      <c r="O88" s="263"/>
      <c r="P88" s="263"/>
      <c r="Q88" s="263"/>
      <c r="R88" s="131"/>
      <c r="T88" s="132"/>
      <c r="U88" s="132"/>
    </row>
    <row r="89" spans="2:21" s="7" customFormat="1" ht="19.5" customHeight="1">
      <c r="B89" s="133"/>
      <c r="C89" s="134"/>
      <c r="D89" s="103" t="s">
        <v>111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42">
        <f>N125</f>
        <v>0</v>
      </c>
      <c r="O89" s="264"/>
      <c r="P89" s="264"/>
      <c r="Q89" s="264"/>
      <c r="R89" s="135"/>
      <c r="T89" s="136"/>
      <c r="U89" s="136"/>
    </row>
    <row r="90" spans="2:21" s="7" customFormat="1" ht="19.5" customHeight="1">
      <c r="B90" s="133"/>
      <c r="C90" s="134"/>
      <c r="D90" s="103" t="s">
        <v>112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42">
        <f>N131</f>
        <v>0</v>
      </c>
      <c r="O90" s="264"/>
      <c r="P90" s="264"/>
      <c r="Q90" s="264"/>
      <c r="R90" s="135"/>
      <c r="T90" s="136"/>
      <c r="U90" s="136"/>
    </row>
    <row r="91" spans="2:21" s="7" customFormat="1" ht="19.5" customHeight="1">
      <c r="B91" s="133"/>
      <c r="C91" s="134"/>
      <c r="D91" s="103" t="s">
        <v>113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42">
        <f>N138</f>
        <v>0</v>
      </c>
      <c r="O91" s="264"/>
      <c r="P91" s="264"/>
      <c r="Q91" s="264"/>
      <c r="R91" s="135"/>
      <c r="T91" s="136"/>
      <c r="U91" s="136"/>
    </row>
    <row r="92" spans="2:21" s="6" customFormat="1" ht="24.75" customHeight="1">
      <c r="B92" s="128"/>
      <c r="C92" s="129"/>
      <c r="D92" s="130" t="s">
        <v>114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62">
        <f>N140</f>
        <v>0</v>
      </c>
      <c r="O92" s="263"/>
      <c r="P92" s="263"/>
      <c r="Q92" s="263"/>
      <c r="R92" s="131"/>
      <c r="T92" s="132"/>
      <c r="U92" s="132"/>
    </row>
    <row r="93" spans="2:21" s="7" customFormat="1" ht="19.5" customHeight="1">
      <c r="B93" s="133"/>
      <c r="C93" s="134"/>
      <c r="D93" s="103" t="s">
        <v>115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42">
        <f>N141</f>
        <v>0</v>
      </c>
      <c r="O93" s="264"/>
      <c r="P93" s="264"/>
      <c r="Q93" s="264"/>
      <c r="R93" s="135"/>
      <c r="T93" s="136"/>
      <c r="U93" s="136"/>
    </row>
    <row r="94" spans="2:21" s="7" customFormat="1" ht="19.5" customHeight="1">
      <c r="B94" s="133"/>
      <c r="C94" s="134"/>
      <c r="D94" s="103" t="s">
        <v>116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42">
        <f>N190</f>
        <v>0</v>
      </c>
      <c r="O94" s="264"/>
      <c r="P94" s="264"/>
      <c r="Q94" s="264"/>
      <c r="R94" s="135"/>
      <c r="T94" s="136"/>
      <c r="U94" s="136"/>
    </row>
    <row r="95" spans="2:21" s="7" customFormat="1" ht="19.5" customHeight="1">
      <c r="B95" s="133"/>
      <c r="C95" s="134"/>
      <c r="D95" s="103" t="s">
        <v>117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42">
        <f>N196</f>
        <v>0</v>
      </c>
      <c r="O95" s="264"/>
      <c r="P95" s="264"/>
      <c r="Q95" s="264"/>
      <c r="R95" s="135"/>
      <c r="T95" s="136"/>
      <c r="U95" s="136"/>
    </row>
    <row r="96" spans="2:21" s="6" customFormat="1" ht="21.75" customHeight="1">
      <c r="B96" s="128"/>
      <c r="C96" s="129"/>
      <c r="D96" s="130" t="s">
        <v>118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65">
        <f>N199</f>
        <v>0</v>
      </c>
      <c r="O96" s="263"/>
      <c r="P96" s="263"/>
      <c r="Q96" s="263"/>
      <c r="R96" s="131"/>
      <c r="T96" s="132"/>
      <c r="U96" s="132"/>
    </row>
    <row r="97" spans="2:21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  <c r="T97" s="126"/>
      <c r="U97" s="126"/>
    </row>
    <row r="98" spans="2:21" s="1" customFormat="1" ht="29.25" customHeight="1">
      <c r="B98" s="37"/>
      <c r="C98" s="127" t="s">
        <v>119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61">
        <f>ROUND(N99+N100+N101+N102+N103+N104,2)</f>
        <v>0</v>
      </c>
      <c r="O98" s="266"/>
      <c r="P98" s="266"/>
      <c r="Q98" s="266"/>
      <c r="R98" s="39"/>
      <c r="T98" s="137"/>
      <c r="U98" s="138" t="s">
        <v>47</v>
      </c>
    </row>
    <row r="99" spans="2:65" s="1" customFormat="1" ht="18" customHeight="1">
      <c r="B99" s="37"/>
      <c r="C99" s="38"/>
      <c r="D99" s="243" t="s">
        <v>120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ROUND(N87*T99,2)</f>
        <v>0</v>
      </c>
      <c r="O99" s="242"/>
      <c r="P99" s="242"/>
      <c r="Q99" s="242"/>
      <c r="R99" s="39"/>
      <c r="S99" s="139"/>
      <c r="T99" s="140"/>
      <c r="U99" s="141" t="s">
        <v>50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121</v>
      </c>
      <c r="AZ99" s="139"/>
      <c r="BA99" s="139"/>
      <c r="BB99" s="139"/>
      <c r="BC99" s="139"/>
      <c r="BD99" s="139"/>
      <c r="BE99" s="143">
        <f aca="true" t="shared" si="0" ref="BE99:BE104">IF(U99="základní",N99,0)</f>
        <v>0</v>
      </c>
      <c r="BF99" s="143">
        <f aca="true" t="shared" si="1" ref="BF99:BF104">IF(U99="snížená",N99,0)</f>
        <v>0</v>
      </c>
      <c r="BG99" s="143">
        <f aca="true" t="shared" si="2" ref="BG99:BG104">IF(U99="zákl. přenesená",N99,0)</f>
        <v>0</v>
      </c>
      <c r="BH99" s="143">
        <f aca="true" t="shared" si="3" ref="BH99:BH104">IF(U99="sníž. přenesená",N99,0)</f>
        <v>0</v>
      </c>
      <c r="BI99" s="143">
        <f aca="true" t="shared" si="4" ref="BI99:BI104">IF(U99="nulová",N99,0)</f>
        <v>0</v>
      </c>
      <c r="BJ99" s="142" t="s">
        <v>122</v>
      </c>
      <c r="BK99" s="139"/>
      <c r="BL99" s="139"/>
      <c r="BM99" s="139"/>
    </row>
    <row r="100" spans="2:65" s="1" customFormat="1" ht="18" customHeight="1">
      <c r="B100" s="37"/>
      <c r="C100" s="38"/>
      <c r="D100" s="243" t="s">
        <v>123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ROUND(N87*T100,2)</f>
        <v>0</v>
      </c>
      <c r="O100" s="242"/>
      <c r="P100" s="242"/>
      <c r="Q100" s="242"/>
      <c r="R100" s="39"/>
      <c r="S100" s="139"/>
      <c r="T100" s="140"/>
      <c r="U100" s="141" t="s">
        <v>50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121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122</v>
      </c>
      <c r="BK100" s="139"/>
      <c r="BL100" s="139"/>
      <c r="BM100" s="139"/>
    </row>
    <row r="101" spans="2:65" s="1" customFormat="1" ht="18" customHeight="1">
      <c r="B101" s="37"/>
      <c r="C101" s="38"/>
      <c r="D101" s="243" t="s">
        <v>124</v>
      </c>
      <c r="E101" s="244"/>
      <c r="F101" s="244"/>
      <c r="G101" s="244"/>
      <c r="H101" s="244"/>
      <c r="I101" s="38"/>
      <c r="J101" s="38"/>
      <c r="K101" s="38"/>
      <c r="L101" s="38"/>
      <c r="M101" s="38"/>
      <c r="N101" s="241">
        <f>ROUND(N87*T101,2)</f>
        <v>0</v>
      </c>
      <c r="O101" s="242"/>
      <c r="P101" s="242"/>
      <c r="Q101" s="242"/>
      <c r="R101" s="39"/>
      <c r="S101" s="139"/>
      <c r="T101" s="140"/>
      <c r="U101" s="141" t="s">
        <v>50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121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122</v>
      </c>
      <c r="BK101" s="139"/>
      <c r="BL101" s="139"/>
      <c r="BM101" s="139"/>
    </row>
    <row r="102" spans="2:65" s="1" customFormat="1" ht="18" customHeight="1">
      <c r="B102" s="37"/>
      <c r="C102" s="38"/>
      <c r="D102" s="243" t="s">
        <v>125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ROUND(N87*T102,2)</f>
        <v>0</v>
      </c>
      <c r="O102" s="242"/>
      <c r="P102" s="242"/>
      <c r="Q102" s="242"/>
      <c r="R102" s="39"/>
      <c r="S102" s="139"/>
      <c r="T102" s="140"/>
      <c r="U102" s="141" t="s">
        <v>50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121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122</v>
      </c>
      <c r="BK102" s="139"/>
      <c r="BL102" s="139"/>
      <c r="BM102" s="139"/>
    </row>
    <row r="103" spans="2:65" s="1" customFormat="1" ht="18" customHeight="1">
      <c r="B103" s="37"/>
      <c r="C103" s="38"/>
      <c r="D103" s="243" t="s">
        <v>126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ROUND(N87*T103,2)</f>
        <v>0</v>
      </c>
      <c r="O103" s="242"/>
      <c r="P103" s="242"/>
      <c r="Q103" s="242"/>
      <c r="R103" s="39"/>
      <c r="S103" s="139"/>
      <c r="T103" s="140"/>
      <c r="U103" s="141" t="s">
        <v>50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121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122</v>
      </c>
      <c r="BK103" s="139"/>
      <c r="BL103" s="139"/>
      <c r="BM103" s="139"/>
    </row>
    <row r="104" spans="2:65" s="1" customFormat="1" ht="18" customHeight="1">
      <c r="B104" s="37"/>
      <c r="C104" s="38"/>
      <c r="D104" s="103" t="s">
        <v>127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241">
        <f>ROUND(N87*T104,2)</f>
        <v>0</v>
      </c>
      <c r="O104" s="242"/>
      <c r="P104" s="242"/>
      <c r="Q104" s="242"/>
      <c r="R104" s="39"/>
      <c r="S104" s="139"/>
      <c r="T104" s="144"/>
      <c r="U104" s="145" t="s">
        <v>50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128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122</v>
      </c>
      <c r="BK104" s="139"/>
      <c r="BL104" s="139"/>
      <c r="BM104" s="139"/>
    </row>
    <row r="105" spans="2:21" s="1" customFormat="1" ht="13.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T105" s="126"/>
      <c r="U105" s="126"/>
    </row>
    <row r="106" spans="2:21" s="1" customFormat="1" ht="29.25" customHeight="1">
      <c r="B106" s="37"/>
      <c r="C106" s="114" t="s">
        <v>97</v>
      </c>
      <c r="D106" s="115"/>
      <c r="E106" s="115"/>
      <c r="F106" s="115"/>
      <c r="G106" s="115"/>
      <c r="H106" s="115"/>
      <c r="I106" s="115"/>
      <c r="J106" s="115"/>
      <c r="K106" s="115"/>
      <c r="L106" s="247">
        <f>ROUND(SUM(N87+N98),2)</f>
        <v>0</v>
      </c>
      <c r="M106" s="247"/>
      <c r="N106" s="247"/>
      <c r="O106" s="247"/>
      <c r="P106" s="247"/>
      <c r="Q106" s="247"/>
      <c r="R106" s="39"/>
      <c r="T106" s="126"/>
      <c r="U106" s="126"/>
    </row>
    <row r="107" spans="2:21" s="1" customFormat="1" ht="6.7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  <c r="T107" s="126"/>
      <c r="U107" s="126"/>
    </row>
    <row r="111" spans="2:18" s="1" customFormat="1" ht="6.75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75" customHeight="1">
      <c r="B112" s="37"/>
      <c r="C112" s="205" t="s">
        <v>129</v>
      </c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39"/>
    </row>
    <row r="113" spans="2:18" s="1" customFormat="1" ht="6.7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6.75" customHeight="1">
      <c r="B114" s="37"/>
      <c r="C114" s="71" t="s">
        <v>19</v>
      </c>
      <c r="D114" s="38"/>
      <c r="E114" s="38"/>
      <c r="F114" s="225" t="str">
        <f>F6</f>
        <v>Výměna stávajících parapetů + podbití podhledů střechy - dvorní trakt ,,</v>
      </c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38"/>
      <c r="R114" s="39"/>
    </row>
    <row r="115" spans="2:18" s="1" customFormat="1" ht="6.7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8" customHeight="1">
      <c r="B116" s="37"/>
      <c r="C116" s="32" t="s">
        <v>26</v>
      </c>
      <c r="D116" s="38"/>
      <c r="E116" s="38"/>
      <c r="F116" s="30" t="str">
        <f>F8</f>
        <v>Ústí nad Labem</v>
      </c>
      <c r="G116" s="38"/>
      <c r="H116" s="38"/>
      <c r="I116" s="38"/>
      <c r="J116" s="38"/>
      <c r="K116" s="32" t="s">
        <v>28</v>
      </c>
      <c r="L116" s="38"/>
      <c r="M116" s="252" t="str">
        <f>IF(O8="","",O8)</f>
        <v>29. 5. 2018</v>
      </c>
      <c r="N116" s="252"/>
      <c r="O116" s="252"/>
      <c r="P116" s="252"/>
      <c r="Q116" s="38"/>
      <c r="R116" s="39"/>
    </row>
    <row r="117" spans="2:18" s="1" customFormat="1" ht="6.7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15">
      <c r="B118" s="37"/>
      <c r="C118" s="32" t="s">
        <v>32</v>
      </c>
      <c r="D118" s="38"/>
      <c r="E118" s="38"/>
      <c r="F118" s="30" t="str">
        <f>E11</f>
        <v>DPS Bukov</v>
      </c>
      <c r="G118" s="38"/>
      <c r="H118" s="38"/>
      <c r="I118" s="38"/>
      <c r="J118" s="38"/>
      <c r="K118" s="32" t="s">
        <v>38</v>
      </c>
      <c r="L118" s="38"/>
      <c r="M118" s="209" t="str">
        <f>E17</f>
        <v> </v>
      </c>
      <c r="N118" s="209"/>
      <c r="O118" s="209"/>
      <c r="P118" s="209"/>
      <c r="Q118" s="209"/>
      <c r="R118" s="39"/>
    </row>
    <row r="119" spans="2:18" s="1" customFormat="1" ht="14.25" customHeight="1">
      <c r="B119" s="37"/>
      <c r="C119" s="32" t="s">
        <v>36</v>
      </c>
      <c r="D119" s="38"/>
      <c r="E119" s="38"/>
      <c r="F119" s="30" t="str">
        <f>IF(E14="","",E14)</f>
        <v>Vyplň údaj</v>
      </c>
      <c r="G119" s="38"/>
      <c r="H119" s="38"/>
      <c r="I119" s="38"/>
      <c r="J119" s="38"/>
      <c r="K119" s="32" t="s">
        <v>41</v>
      </c>
      <c r="L119" s="38"/>
      <c r="M119" s="209" t="str">
        <f>E20</f>
        <v>D.Prombergerová</v>
      </c>
      <c r="N119" s="209"/>
      <c r="O119" s="209"/>
      <c r="P119" s="209"/>
      <c r="Q119" s="209"/>
      <c r="R119" s="39"/>
    </row>
    <row r="120" spans="2:18" s="1" customFormat="1" ht="9.7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27" s="8" customFormat="1" ht="29.25" customHeight="1">
      <c r="B121" s="146"/>
      <c r="C121" s="147" t="s">
        <v>130</v>
      </c>
      <c r="D121" s="148" t="s">
        <v>131</v>
      </c>
      <c r="E121" s="148" t="s">
        <v>65</v>
      </c>
      <c r="F121" s="267" t="s">
        <v>132</v>
      </c>
      <c r="G121" s="267"/>
      <c r="H121" s="267"/>
      <c r="I121" s="267"/>
      <c r="J121" s="148" t="s">
        <v>133</v>
      </c>
      <c r="K121" s="148" t="s">
        <v>134</v>
      </c>
      <c r="L121" s="267" t="s">
        <v>135</v>
      </c>
      <c r="M121" s="267"/>
      <c r="N121" s="267" t="s">
        <v>107</v>
      </c>
      <c r="O121" s="267"/>
      <c r="P121" s="267"/>
      <c r="Q121" s="268"/>
      <c r="R121" s="149"/>
      <c r="T121" s="82" t="s">
        <v>136</v>
      </c>
      <c r="U121" s="83" t="s">
        <v>47</v>
      </c>
      <c r="V121" s="83" t="s">
        <v>137</v>
      </c>
      <c r="W121" s="83" t="s">
        <v>138</v>
      </c>
      <c r="X121" s="83" t="s">
        <v>139</v>
      </c>
      <c r="Y121" s="83" t="s">
        <v>140</v>
      </c>
      <c r="Z121" s="83" t="s">
        <v>141</v>
      </c>
      <c r="AA121" s="84" t="s">
        <v>142</v>
      </c>
    </row>
    <row r="122" spans="2:63" s="1" customFormat="1" ht="29.25" customHeight="1">
      <c r="B122" s="37"/>
      <c r="C122" s="86" t="s">
        <v>104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88">
        <f>BK122</f>
        <v>0</v>
      </c>
      <c r="O122" s="289"/>
      <c r="P122" s="289"/>
      <c r="Q122" s="289"/>
      <c r="R122" s="39"/>
      <c r="T122" s="85"/>
      <c r="U122" s="53"/>
      <c r="V122" s="53"/>
      <c r="W122" s="150">
        <f>W123+W140+W199</f>
        <v>0</v>
      </c>
      <c r="X122" s="53"/>
      <c r="Y122" s="150">
        <f>Y123+Y140+Y199</f>
        <v>0.35241627999999997</v>
      </c>
      <c r="Z122" s="53"/>
      <c r="AA122" s="151">
        <f>AA123+AA140+AA199</f>
        <v>0.1284063</v>
      </c>
      <c r="AT122" s="21" t="s">
        <v>82</v>
      </c>
      <c r="AU122" s="21" t="s">
        <v>109</v>
      </c>
      <c r="BK122" s="152">
        <f>BK123+BK140+BK199</f>
        <v>0</v>
      </c>
    </row>
    <row r="123" spans="2:63" s="9" customFormat="1" ht="36.75" customHeight="1">
      <c r="B123" s="153"/>
      <c r="C123" s="154"/>
      <c r="D123" s="155" t="s">
        <v>110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90">
        <f>BK123</f>
        <v>0</v>
      </c>
      <c r="O123" s="291"/>
      <c r="P123" s="291"/>
      <c r="Q123" s="291"/>
      <c r="R123" s="156"/>
      <c r="T123" s="157"/>
      <c r="U123" s="154"/>
      <c r="V123" s="154"/>
      <c r="W123" s="158">
        <f>W124+W125+W131+W138</f>
        <v>0</v>
      </c>
      <c r="X123" s="154"/>
      <c r="Y123" s="158">
        <f>Y124+Y125+Y131+Y138</f>
        <v>0.017019000000000003</v>
      </c>
      <c r="Z123" s="154"/>
      <c r="AA123" s="159">
        <f>AA124+AA125+AA131+AA138</f>
        <v>0</v>
      </c>
      <c r="AR123" s="160" t="s">
        <v>25</v>
      </c>
      <c r="AT123" s="161" t="s">
        <v>82</v>
      </c>
      <c r="AU123" s="161" t="s">
        <v>83</v>
      </c>
      <c r="AY123" s="160" t="s">
        <v>143</v>
      </c>
      <c r="BK123" s="162">
        <f>BK124+BK125+BK131+BK138</f>
        <v>0</v>
      </c>
    </row>
    <row r="124" spans="2:65" s="1" customFormat="1" ht="25.5" customHeight="1">
      <c r="B124" s="37"/>
      <c r="C124" s="163" t="s">
        <v>25</v>
      </c>
      <c r="D124" s="163" t="s">
        <v>144</v>
      </c>
      <c r="E124" s="164" t="s">
        <v>145</v>
      </c>
      <c r="F124" s="269" t="s">
        <v>146</v>
      </c>
      <c r="G124" s="269"/>
      <c r="H124" s="269"/>
      <c r="I124" s="269"/>
      <c r="J124" s="165" t="s">
        <v>147</v>
      </c>
      <c r="K124" s="166">
        <v>18.3</v>
      </c>
      <c r="L124" s="270">
        <v>0</v>
      </c>
      <c r="M124" s="271"/>
      <c r="N124" s="272">
        <f>ROUND(L124*K124,2)</f>
        <v>0</v>
      </c>
      <c r="O124" s="272"/>
      <c r="P124" s="272"/>
      <c r="Q124" s="272"/>
      <c r="R124" s="39"/>
      <c r="T124" s="167" t="s">
        <v>23</v>
      </c>
      <c r="U124" s="46" t="s">
        <v>50</v>
      </c>
      <c r="V124" s="38"/>
      <c r="W124" s="168">
        <f>V124*K124</f>
        <v>0</v>
      </c>
      <c r="X124" s="168">
        <v>0.00093</v>
      </c>
      <c r="Y124" s="168">
        <f>X124*K124</f>
        <v>0.017019000000000003</v>
      </c>
      <c r="Z124" s="168">
        <v>0</v>
      </c>
      <c r="AA124" s="169">
        <f>Z124*K124</f>
        <v>0</v>
      </c>
      <c r="AR124" s="21" t="s">
        <v>148</v>
      </c>
      <c r="AT124" s="21" t="s">
        <v>144</v>
      </c>
      <c r="AU124" s="21" t="s">
        <v>25</v>
      </c>
      <c r="AY124" s="21" t="s">
        <v>143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21" t="s">
        <v>122</v>
      </c>
      <c r="BK124" s="107">
        <f>ROUND(L124*K124,2)</f>
        <v>0</v>
      </c>
      <c r="BL124" s="21" t="s">
        <v>148</v>
      </c>
      <c r="BM124" s="21" t="s">
        <v>149</v>
      </c>
    </row>
    <row r="125" spans="2:63" s="9" customFormat="1" ht="29.25" customHeight="1">
      <c r="B125" s="153"/>
      <c r="C125" s="154"/>
      <c r="D125" s="170" t="s">
        <v>111</v>
      </c>
      <c r="E125" s="170"/>
      <c r="F125" s="170"/>
      <c r="G125" s="170"/>
      <c r="H125" s="170"/>
      <c r="I125" s="170"/>
      <c r="J125" s="170"/>
      <c r="K125" s="170"/>
      <c r="L125" s="170"/>
      <c r="M125" s="170"/>
      <c r="N125" s="292">
        <f>BK125</f>
        <v>0</v>
      </c>
      <c r="O125" s="293"/>
      <c r="P125" s="293"/>
      <c r="Q125" s="293"/>
      <c r="R125" s="156"/>
      <c r="T125" s="157"/>
      <c r="U125" s="154"/>
      <c r="V125" s="154"/>
      <c r="W125" s="158">
        <f>SUM(W126:W130)</f>
        <v>0</v>
      </c>
      <c r="X125" s="154"/>
      <c r="Y125" s="158">
        <f>SUM(Y126:Y130)</f>
        <v>0</v>
      </c>
      <c r="Z125" s="154"/>
      <c r="AA125" s="159">
        <f>SUM(AA126:AA130)</f>
        <v>0</v>
      </c>
      <c r="AR125" s="160" t="s">
        <v>25</v>
      </c>
      <c r="AT125" s="161" t="s">
        <v>82</v>
      </c>
      <c r="AU125" s="161" t="s">
        <v>25</v>
      </c>
      <c r="AY125" s="160" t="s">
        <v>143</v>
      </c>
      <c r="BK125" s="162">
        <f>SUM(BK126:BK130)</f>
        <v>0</v>
      </c>
    </row>
    <row r="126" spans="2:65" s="1" customFormat="1" ht="38.25" customHeight="1">
      <c r="B126" s="37"/>
      <c r="C126" s="163" t="s">
        <v>122</v>
      </c>
      <c r="D126" s="163" t="s">
        <v>144</v>
      </c>
      <c r="E126" s="164" t="s">
        <v>150</v>
      </c>
      <c r="F126" s="269" t="s">
        <v>151</v>
      </c>
      <c r="G126" s="269"/>
      <c r="H126" s="269"/>
      <c r="I126" s="269"/>
      <c r="J126" s="165" t="s">
        <v>152</v>
      </c>
      <c r="K126" s="166">
        <v>186.66</v>
      </c>
      <c r="L126" s="270">
        <v>0</v>
      </c>
      <c r="M126" s="271"/>
      <c r="N126" s="272">
        <f>ROUND(L126*K126,2)</f>
        <v>0</v>
      </c>
      <c r="O126" s="272"/>
      <c r="P126" s="272"/>
      <c r="Q126" s="272"/>
      <c r="R126" s="39"/>
      <c r="T126" s="167" t="s">
        <v>23</v>
      </c>
      <c r="U126" s="46" t="s">
        <v>50</v>
      </c>
      <c r="V126" s="38"/>
      <c r="W126" s="168">
        <f>V126*K126</f>
        <v>0</v>
      </c>
      <c r="X126" s="168">
        <v>0</v>
      </c>
      <c r="Y126" s="168">
        <f>X126*K126</f>
        <v>0</v>
      </c>
      <c r="Z126" s="168">
        <v>0</v>
      </c>
      <c r="AA126" s="169">
        <f>Z126*K126</f>
        <v>0</v>
      </c>
      <c r="AR126" s="21" t="s">
        <v>148</v>
      </c>
      <c r="AT126" s="21" t="s">
        <v>144</v>
      </c>
      <c r="AU126" s="21" t="s">
        <v>122</v>
      </c>
      <c r="AY126" s="21" t="s">
        <v>143</v>
      </c>
      <c r="BE126" s="107">
        <f>IF(U126="základní",N126,0)</f>
        <v>0</v>
      </c>
      <c r="BF126" s="107">
        <f>IF(U126="snížená",N126,0)</f>
        <v>0</v>
      </c>
      <c r="BG126" s="107">
        <f>IF(U126="zákl. přenesená",N126,0)</f>
        <v>0</v>
      </c>
      <c r="BH126" s="107">
        <f>IF(U126="sníž. přenesená",N126,0)</f>
        <v>0</v>
      </c>
      <c r="BI126" s="107">
        <f>IF(U126="nulová",N126,0)</f>
        <v>0</v>
      </c>
      <c r="BJ126" s="21" t="s">
        <v>122</v>
      </c>
      <c r="BK126" s="107">
        <f>ROUND(L126*K126,2)</f>
        <v>0</v>
      </c>
      <c r="BL126" s="21" t="s">
        <v>148</v>
      </c>
      <c r="BM126" s="21" t="s">
        <v>153</v>
      </c>
    </row>
    <row r="127" spans="2:51" s="10" customFormat="1" ht="16.5" customHeight="1">
      <c r="B127" s="171"/>
      <c r="C127" s="172"/>
      <c r="D127" s="172"/>
      <c r="E127" s="173" t="s">
        <v>23</v>
      </c>
      <c r="F127" s="273" t="s">
        <v>154</v>
      </c>
      <c r="G127" s="274"/>
      <c r="H127" s="274"/>
      <c r="I127" s="274"/>
      <c r="J127" s="172"/>
      <c r="K127" s="173" t="s">
        <v>23</v>
      </c>
      <c r="L127" s="172"/>
      <c r="M127" s="172"/>
      <c r="N127" s="172"/>
      <c r="O127" s="172"/>
      <c r="P127" s="172"/>
      <c r="Q127" s="172"/>
      <c r="R127" s="174"/>
      <c r="T127" s="175"/>
      <c r="U127" s="172"/>
      <c r="V127" s="172"/>
      <c r="W127" s="172"/>
      <c r="X127" s="172"/>
      <c r="Y127" s="172"/>
      <c r="Z127" s="172"/>
      <c r="AA127" s="176"/>
      <c r="AT127" s="177" t="s">
        <v>155</v>
      </c>
      <c r="AU127" s="177" t="s">
        <v>122</v>
      </c>
      <c r="AV127" s="10" t="s">
        <v>25</v>
      </c>
      <c r="AW127" s="10" t="s">
        <v>40</v>
      </c>
      <c r="AX127" s="10" t="s">
        <v>83</v>
      </c>
      <c r="AY127" s="177" t="s">
        <v>143</v>
      </c>
    </row>
    <row r="128" spans="2:51" s="11" customFormat="1" ht="16.5" customHeight="1">
      <c r="B128" s="178"/>
      <c r="C128" s="179"/>
      <c r="D128" s="179"/>
      <c r="E128" s="180" t="s">
        <v>23</v>
      </c>
      <c r="F128" s="275" t="s">
        <v>156</v>
      </c>
      <c r="G128" s="276"/>
      <c r="H128" s="276"/>
      <c r="I128" s="276"/>
      <c r="J128" s="179"/>
      <c r="K128" s="181">
        <v>186.66</v>
      </c>
      <c r="L128" s="179"/>
      <c r="M128" s="179"/>
      <c r="N128" s="179"/>
      <c r="O128" s="179"/>
      <c r="P128" s="179"/>
      <c r="Q128" s="179"/>
      <c r="R128" s="182"/>
      <c r="T128" s="183"/>
      <c r="U128" s="179"/>
      <c r="V128" s="179"/>
      <c r="W128" s="179"/>
      <c r="X128" s="179"/>
      <c r="Y128" s="179"/>
      <c r="Z128" s="179"/>
      <c r="AA128" s="184"/>
      <c r="AT128" s="185" t="s">
        <v>155</v>
      </c>
      <c r="AU128" s="185" t="s">
        <v>122</v>
      </c>
      <c r="AV128" s="11" t="s">
        <v>122</v>
      </c>
      <c r="AW128" s="11" t="s">
        <v>40</v>
      </c>
      <c r="AX128" s="11" t="s">
        <v>25</v>
      </c>
      <c r="AY128" s="185" t="s">
        <v>143</v>
      </c>
    </row>
    <row r="129" spans="2:65" s="1" customFormat="1" ht="38.25" customHeight="1">
      <c r="B129" s="37"/>
      <c r="C129" s="163" t="s">
        <v>157</v>
      </c>
      <c r="D129" s="163" t="s">
        <v>144</v>
      </c>
      <c r="E129" s="164" t="s">
        <v>158</v>
      </c>
      <c r="F129" s="269" t="s">
        <v>159</v>
      </c>
      <c r="G129" s="269"/>
      <c r="H129" s="269"/>
      <c r="I129" s="269"/>
      <c r="J129" s="165" t="s">
        <v>152</v>
      </c>
      <c r="K129" s="166">
        <v>933.3</v>
      </c>
      <c r="L129" s="270">
        <v>0</v>
      </c>
      <c r="M129" s="271"/>
      <c r="N129" s="272">
        <f>ROUND(L129*K129,2)</f>
        <v>0</v>
      </c>
      <c r="O129" s="272"/>
      <c r="P129" s="272"/>
      <c r="Q129" s="272"/>
      <c r="R129" s="39"/>
      <c r="T129" s="167" t="s">
        <v>23</v>
      </c>
      <c r="U129" s="46" t="s">
        <v>50</v>
      </c>
      <c r="V129" s="38"/>
      <c r="W129" s="168">
        <f>V129*K129</f>
        <v>0</v>
      </c>
      <c r="X129" s="168">
        <v>0</v>
      </c>
      <c r="Y129" s="168">
        <f>X129*K129</f>
        <v>0</v>
      </c>
      <c r="Z129" s="168">
        <v>0</v>
      </c>
      <c r="AA129" s="169">
        <f>Z129*K129</f>
        <v>0</v>
      </c>
      <c r="AR129" s="21" t="s">
        <v>148</v>
      </c>
      <c r="AT129" s="21" t="s">
        <v>144</v>
      </c>
      <c r="AU129" s="21" t="s">
        <v>122</v>
      </c>
      <c r="AY129" s="21" t="s">
        <v>143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21" t="s">
        <v>122</v>
      </c>
      <c r="BK129" s="107">
        <f>ROUND(L129*K129,2)</f>
        <v>0</v>
      </c>
      <c r="BL129" s="21" t="s">
        <v>148</v>
      </c>
      <c r="BM129" s="21" t="s">
        <v>160</v>
      </c>
    </row>
    <row r="130" spans="2:65" s="1" customFormat="1" ht="38.25" customHeight="1">
      <c r="B130" s="37"/>
      <c r="C130" s="163" t="s">
        <v>148</v>
      </c>
      <c r="D130" s="163" t="s">
        <v>144</v>
      </c>
      <c r="E130" s="164" t="s">
        <v>161</v>
      </c>
      <c r="F130" s="269" t="s">
        <v>162</v>
      </c>
      <c r="G130" s="269"/>
      <c r="H130" s="269"/>
      <c r="I130" s="269"/>
      <c r="J130" s="165" t="s">
        <v>152</v>
      </c>
      <c r="K130" s="166">
        <v>186.66</v>
      </c>
      <c r="L130" s="270">
        <v>0</v>
      </c>
      <c r="M130" s="271"/>
      <c r="N130" s="272">
        <f>ROUND(L130*K130,2)</f>
        <v>0</v>
      </c>
      <c r="O130" s="272"/>
      <c r="P130" s="272"/>
      <c r="Q130" s="272"/>
      <c r="R130" s="39"/>
      <c r="T130" s="167" t="s">
        <v>23</v>
      </c>
      <c r="U130" s="46" t="s">
        <v>50</v>
      </c>
      <c r="V130" s="38"/>
      <c r="W130" s="168">
        <f>V130*K130</f>
        <v>0</v>
      </c>
      <c r="X130" s="168">
        <v>0</v>
      </c>
      <c r="Y130" s="168">
        <f>X130*K130</f>
        <v>0</v>
      </c>
      <c r="Z130" s="168">
        <v>0</v>
      </c>
      <c r="AA130" s="169">
        <f>Z130*K130</f>
        <v>0</v>
      </c>
      <c r="AR130" s="21" t="s">
        <v>148</v>
      </c>
      <c r="AT130" s="21" t="s">
        <v>144</v>
      </c>
      <c r="AU130" s="21" t="s">
        <v>122</v>
      </c>
      <c r="AY130" s="21" t="s">
        <v>143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21" t="s">
        <v>122</v>
      </c>
      <c r="BK130" s="107">
        <f>ROUND(L130*K130,2)</f>
        <v>0</v>
      </c>
      <c r="BL130" s="21" t="s">
        <v>148</v>
      </c>
      <c r="BM130" s="21" t="s">
        <v>163</v>
      </c>
    </row>
    <row r="131" spans="2:63" s="9" customFormat="1" ht="29.25" customHeight="1">
      <c r="B131" s="153"/>
      <c r="C131" s="154"/>
      <c r="D131" s="170" t="s">
        <v>112</v>
      </c>
      <c r="E131" s="170"/>
      <c r="F131" s="170"/>
      <c r="G131" s="170"/>
      <c r="H131" s="170"/>
      <c r="I131" s="170"/>
      <c r="J131" s="170"/>
      <c r="K131" s="170"/>
      <c r="L131" s="170"/>
      <c r="M131" s="170"/>
      <c r="N131" s="292">
        <f>BK131</f>
        <v>0</v>
      </c>
      <c r="O131" s="293"/>
      <c r="P131" s="293"/>
      <c r="Q131" s="293"/>
      <c r="R131" s="156"/>
      <c r="T131" s="157"/>
      <c r="U131" s="154"/>
      <c r="V131" s="154"/>
      <c r="W131" s="158">
        <f>SUM(W132:W137)</f>
        <v>0</v>
      </c>
      <c r="X131" s="154"/>
      <c r="Y131" s="158">
        <f>SUM(Y132:Y137)</f>
        <v>0</v>
      </c>
      <c r="Z131" s="154"/>
      <c r="AA131" s="159">
        <f>SUM(AA132:AA137)</f>
        <v>0</v>
      </c>
      <c r="AR131" s="160" t="s">
        <v>25</v>
      </c>
      <c r="AT131" s="161" t="s">
        <v>82</v>
      </c>
      <c r="AU131" s="161" t="s">
        <v>25</v>
      </c>
      <c r="AY131" s="160" t="s">
        <v>143</v>
      </c>
      <c r="BK131" s="162">
        <f>SUM(BK132:BK137)</f>
        <v>0</v>
      </c>
    </row>
    <row r="132" spans="2:65" s="1" customFormat="1" ht="38.25" customHeight="1">
      <c r="B132" s="37"/>
      <c r="C132" s="163" t="s">
        <v>164</v>
      </c>
      <c r="D132" s="163" t="s">
        <v>144</v>
      </c>
      <c r="E132" s="164" t="s">
        <v>165</v>
      </c>
      <c r="F132" s="269" t="s">
        <v>166</v>
      </c>
      <c r="G132" s="269"/>
      <c r="H132" s="269"/>
      <c r="I132" s="269"/>
      <c r="J132" s="165" t="s">
        <v>167</v>
      </c>
      <c r="K132" s="166">
        <v>0.128</v>
      </c>
      <c r="L132" s="270">
        <v>0</v>
      </c>
      <c r="M132" s="271"/>
      <c r="N132" s="272">
        <f>ROUND(L132*K132,2)</f>
        <v>0</v>
      </c>
      <c r="O132" s="272"/>
      <c r="P132" s="272"/>
      <c r="Q132" s="272"/>
      <c r="R132" s="39"/>
      <c r="T132" s="167" t="s">
        <v>23</v>
      </c>
      <c r="U132" s="46" t="s">
        <v>50</v>
      </c>
      <c r="V132" s="38"/>
      <c r="W132" s="168">
        <f>V132*K132</f>
        <v>0</v>
      </c>
      <c r="X132" s="168">
        <v>0</v>
      </c>
      <c r="Y132" s="168">
        <f>X132*K132</f>
        <v>0</v>
      </c>
      <c r="Z132" s="168">
        <v>0</v>
      </c>
      <c r="AA132" s="169">
        <f>Z132*K132</f>
        <v>0</v>
      </c>
      <c r="AR132" s="21" t="s">
        <v>148</v>
      </c>
      <c r="AT132" s="21" t="s">
        <v>144</v>
      </c>
      <c r="AU132" s="21" t="s">
        <v>122</v>
      </c>
      <c r="AY132" s="21" t="s">
        <v>143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21" t="s">
        <v>122</v>
      </c>
      <c r="BK132" s="107">
        <f>ROUND(L132*K132,2)</f>
        <v>0</v>
      </c>
      <c r="BL132" s="21" t="s">
        <v>148</v>
      </c>
      <c r="BM132" s="21" t="s">
        <v>168</v>
      </c>
    </row>
    <row r="133" spans="2:65" s="1" customFormat="1" ht="25.5" customHeight="1">
      <c r="B133" s="37"/>
      <c r="C133" s="163" t="s">
        <v>169</v>
      </c>
      <c r="D133" s="163" t="s">
        <v>144</v>
      </c>
      <c r="E133" s="164" t="s">
        <v>170</v>
      </c>
      <c r="F133" s="269" t="s">
        <v>171</v>
      </c>
      <c r="G133" s="269"/>
      <c r="H133" s="269"/>
      <c r="I133" s="269"/>
      <c r="J133" s="165" t="s">
        <v>167</v>
      </c>
      <c r="K133" s="166">
        <v>0.384</v>
      </c>
      <c r="L133" s="270">
        <v>0</v>
      </c>
      <c r="M133" s="271"/>
      <c r="N133" s="272">
        <f>ROUND(L133*K133,2)</f>
        <v>0</v>
      </c>
      <c r="O133" s="272"/>
      <c r="P133" s="272"/>
      <c r="Q133" s="272"/>
      <c r="R133" s="39"/>
      <c r="T133" s="167" t="s">
        <v>23</v>
      </c>
      <c r="U133" s="46" t="s">
        <v>50</v>
      </c>
      <c r="V133" s="38"/>
      <c r="W133" s="168">
        <f>V133*K133</f>
        <v>0</v>
      </c>
      <c r="X133" s="168">
        <v>0</v>
      </c>
      <c r="Y133" s="168">
        <f>X133*K133</f>
        <v>0</v>
      </c>
      <c r="Z133" s="168">
        <v>0</v>
      </c>
      <c r="AA133" s="169">
        <f>Z133*K133</f>
        <v>0</v>
      </c>
      <c r="AR133" s="21" t="s">
        <v>148</v>
      </c>
      <c r="AT133" s="21" t="s">
        <v>144</v>
      </c>
      <c r="AU133" s="21" t="s">
        <v>122</v>
      </c>
      <c r="AY133" s="21" t="s">
        <v>143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21" t="s">
        <v>122</v>
      </c>
      <c r="BK133" s="107">
        <f>ROUND(L133*K133,2)</f>
        <v>0</v>
      </c>
      <c r="BL133" s="21" t="s">
        <v>148</v>
      </c>
      <c r="BM133" s="21" t="s">
        <v>172</v>
      </c>
    </row>
    <row r="134" spans="2:65" s="1" customFormat="1" ht="38.25" customHeight="1">
      <c r="B134" s="37"/>
      <c r="C134" s="163" t="s">
        <v>173</v>
      </c>
      <c r="D134" s="163" t="s">
        <v>144</v>
      </c>
      <c r="E134" s="164" t="s">
        <v>174</v>
      </c>
      <c r="F134" s="269" t="s">
        <v>175</v>
      </c>
      <c r="G134" s="269"/>
      <c r="H134" s="269"/>
      <c r="I134" s="269"/>
      <c r="J134" s="165" t="s">
        <v>167</v>
      </c>
      <c r="K134" s="166">
        <v>0.128</v>
      </c>
      <c r="L134" s="270">
        <v>0</v>
      </c>
      <c r="M134" s="271"/>
      <c r="N134" s="272">
        <f>ROUND(L134*K134,2)</f>
        <v>0</v>
      </c>
      <c r="O134" s="272"/>
      <c r="P134" s="272"/>
      <c r="Q134" s="272"/>
      <c r="R134" s="39"/>
      <c r="T134" s="167" t="s">
        <v>23</v>
      </c>
      <c r="U134" s="46" t="s">
        <v>50</v>
      </c>
      <c r="V134" s="38"/>
      <c r="W134" s="168">
        <f>V134*K134</f>
        <v>0</v>
      </c>
      <c r="X134" s="168">
        <v>0</v>
      </c>
      <c r="Y134" s="168">
        <f>X134*K134</f>
        <v>0</v>
      </c>
      <c r="Z134" s="168">
        <v>0</v>
      </c>
      <c r="AA134" s="169">
        <f>Z134*K134</f>
        <v>0</v>
      </c>
      <c r="AR134" s="21" t="s">
        <v>148</v>
      </c>
      <c r="AT134" s="21" t="s">
        <v>144</v>
      </c>
      <c r="AU134" s="21" t="s">
        <v>122</v>
      </c>
      <c r="AY134" s="21" t="s">
        <v>143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21" t="s">
        <v>122</v>
      </c>
      <c r="BK134" s="107">
        <f>ROUND(L134*K134,2)</f>
        <v>0</v>
      </c>
      <c r="BL134" s="21" t="s">
        <v>148</v>
      </c>
      <c r="BM134" s="21" t="s">
        <v>176</v>
      </c>
    </row>
    <row r="135" spans="2:65" s="1" customFormat="1" ht="25.5" customHeight="1">
      <c r="B135" s="37"/>
      <c r="C135" s="163" t="s">
        <v>177</v>
      </c>
      <c r="D135" s="163" t="s">
        <v>144</v>
      </c>
      <c r="E135" s="164" t="s">
        <v>178</v>
      </c>
      <c r="F135" s="269" t="s">
        <v>179</v>
      </c>
      <c r="G135" s="269"/>
      <c r="H135" s="269"/>
      <c r="I135" s="269"/>
      <c r="J135" s="165" t="s">
        <v>167</v>
      </c>
      <c r="K135" s="166">
        <v>0.163</v>
      </c>
      <c r="L135" s="270">
        <v>0</v>
      </c>
      <c r="M135" s="271"/>
      <c r="N135" s="272">
        <f>ROUND(L135*K135,2)</f>
        <v>0</v>
      </c>
      <c r="O135" s="272"/>
      <c r="P135" s="272"/>
      <c r="Q135" s="272"/>
      <c r="R135" s="39"/>
      <c r="T135" s="167" t="s">
        <v>23</v>
      </c>
      <c r="U135" s="46" t="s">
        <v>50</v>
      </c>
      <c r="V135" s="38"/>
      <c r="W135" s="168">
        <f>V135*K135</f>
        <v>0</v>
      </c>
      <c r="X135" s="168">
        <v>0</v>
      </c>
      <c r="Y135" s="168">
        <f>X135*K135</f>
        <v>0</v>
      </c>
      <c r="Z135" s="168">
        <v>0</v>
      </c>
      <c r="AA135" s="169">
        <f>Z135*K135</f>
        <v>0</v>
      </c>
      <c r="AR135" s="21" t="s">
        <v>148</v>
      </c>
      <c r="AT135" s="21" t="s">
        <v>144</v>
      </c>
      <c r="AU135" s="21" t="s">
        <v>122</v>
      </c>
      <c r="AY135" s="21" t="s">
        <v>143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21" t="s">
        <v>122</v>
      </c>
      <c r="BK135" s="107">
        <f>ROUND(L135*K135,2)</f>
        <v>0</v>
      </c>
      <c r="BL135" s="21" t="s">
        <v>148</v>
      </c>
      <c r="BM135" s="21" t="s">
        <v>180</v>
      </c>
    </row>
    <row r="136" spans="2:51" s="10" customFormat="1" ht="16.5" customHeight="1">
      <c r="B136" s="171"/>
      <c r="C136" s="172"/>
      <c r="D136" s="172"/>
      <c r="E136" s="173" t="s">
        <v>23</v>
      </c>
      <c r="F136" s="273" t="s">
        <v>181</v>
      </c>
      <c r="G136" s="274"/>
      <c r="H136" s="274"/>
      <c r="I136" s="274"/>
      <c r="J136" s="172"/>
      <c r="K136" s="173" t="s">
        <v>23</v>
      </c>
      <c r="L136" s="172"/>
      <c r="M136" s="172"/>
      <c r="N136" s="172"/>
      <c r="O136" s="172"/>
      <c r="P136" s="172"/>
      <c r="Q136" s="172"/>
      <c r="R136" s="174"/>
      <c r="T136" s="175"/>
      <c r="U136" s="172"/>
      <c r="V136" s="172"/>
      <c r="W136" s="172"/>
      <c r="X136" s="172"/>
      <c r="Y136" s="172"/>
      <c r="Z136" s="172"/>
      <c r="AA136" s="176"/>
      <c r="AT136" s="177" t="s">
        <v>155</v>
      </c>
      <c r="AU136" s="177" t="s">
        <v>122</v>
      </c>
      <c r="AV136" s="10" t="s">
        <v>25</v>
      </c>
      <c r="AW136" s="10" t="s">
        <v>40</v>
      </c>
      <c r="AX136" s="10" t="s">
        <v>83</v>
      </c>
      <c r="AY136" s="177" t="s">
        <v>143</v>
      </c>
    </row>
    <row r="137" spans="2:51" s="11" customFormat="1" ht="16.5" customHeight="1">
      <c r="B137" s="178"/>
      <c r="C137" s="179"/>
      <c r="D137" s="179"/>
      <c r="E137" s="180" t="s">
        <v>23</v>
      </c>
      <c r="F137" s="275" t="s">
        <v>182</v>
      </c>
      <c r="G137" s="276"/>
      <c r="H137" s="276"/>
      <c r="I137" s="276"/>
      <c r="J137" s="179"/>
      <c r="K137" s="181">
        <v>0.163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155</v>
      </c>
      <c r="AU137" s="185" t="s">
        <v>122</v>
      </c>
      <c r="AV137" s="11" t="s">
        <v>122</v>
      </c>
      <c r="AW137" s="11" t="s">
        <v>40</v>
      </c>
      <c r="AX137" s="11" t="s">
        <v>25</v>
      </c>
      <c r="AY137" s="185" t="s">
        <v>143</v>
      </c>
    </row>
    <row r="138" spans="2:63" s="9" customFormat="1" ht="29.25" customHeight="1">
      <c r="B138" s="153"/>
      <c r="C138" s="154"/>
      <c r="D138" s="170" t="s">
        <v>113</v>
      </c>
      <c r="E138" s="170"/>
      <c r="F138" s="170"/>
      <c r="G138" s="170"/>
      <c r="H138" s="170"/>
      <c r="I138" s="170"/>
      <c r="J138" s="170"/>
      <c r="K138" s="170"/>
      <c r="L138" s="170"/>
      <c r="M138" s="170"/>
      <c r="N138" s="294">
        <f>BK138</f>
        <v>0</v>
      </c>
      <c r="O138" s="295"/>
      <c r="P138" s="295"/>
      <c r="Q138" s="295"/>
      <c r="R138" s="156"/>
      <c r="T138" s="157"/>
      <c r="U138" s="154"/>
      <c r="V138" s="154"/>
      <c r="W138" s="158">
        <f>W139</f>
        <v>0</v>
      </c>
      <c r="X138" s="154"/>
      <c r="Y138" s="158">
        <f>Y139</f>
        <v>0</v>
      </c>
      <c r="Z138" s="154"/>
      <c r="AA138" s="159">
        <f>AA139</f>
        <v>0</v>
      </c>
      <c r="AR138" s="160" t="s">
        <v>25</v>
      </c>
      <c r="AT138" s="161" t="s">
        <v>82</v>
      </c>
      <c r="AU138" s="161" t="s">
        <v>25</v>
      </c>
      <c r="AY138" s="160" t="s">
        <v>143</v>
      </c>
      <c r="BK138" s="162">
        <f>BK139</f>
        <v>0</v>
      </c>
    </row>
    <row r="139" spans="2:65" s="1" customFormat="1" ht="25.5" customHeight="1">
      <c r="B139" s="37"/>
      <c r="C139" s="163" t="s">
        <v>183</v>
      </c>
      <c r="D139" s="163" t="s">
        <v>144</v>
      </c>
      <c r="E139" s="164" t="s">
        <v>184</v>
      </c>
      <c r="F139" s="269" t="s">
        <v>185</v>
      </c>
      <c r="G139" s="269"/>
      <c r="H139" s="269"/>
      <c r="I139" s="269"/>
      <c r="J139" s="165" t="s">
        <v>167</v>
      </c>
      <c r="K139" s="166">
        <v>0.017</v>
      </c>
      <c r="L139" s="270">
        <v>0</v>
      </c>
      <c r="M139" s="271"/>
      <c r="N139" s="272">
        <f>ROUND(L139*K139,2)</f>
        <v>0</v>
      </c>
      <c r="O139" s="272"/>
      <c r="P139" s="272"/>
      <c r="Q139" s="272"/>
      <c r="R139" s="39"/>
      <c r="T139" s="167" t="s">
        <v>23</v>
      </c>
      <c r="U139" s="46" t="s">
        <v>50</v>
      </c>
      <c r="V139" s="38"/>
      <c r="W139" s="168">
        <f>V139*K139</f>
        <v>0</v>
      </c>
      <c r="X139" s="168">
        <v>0</v>
      </c>
      <c r="Y139" s="168">
        <f>X139*K139</f>
        <v>0</v>
      </c>
      <c r="Z139" s="168">
        <v>0</v>
      </c>
      <c r="AA139" s="169">
        <f>Z139*K139</f>
        <v>0</v>
      </c>
      <c r="AR139" s="21" t="s">
        <v>148</v>
      </c>
      <c r="AT139" s="21" t="s">
        <v>144</v>
      </c>
      <c r="AU139" s="21" t="s">
        <v>122</v>
      </c>
      <c r="AY139" s="21" t="s">
        <v>143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1" t="s">
        <v>122</v>
      </c>
      <c r="BK139" s="107">
        <f>ROUND(L139*K139,2)</f>
        <v>0</v>
      </c>
      <c r="BL139" s="21" t="s">
        <v>148</v>
      </c>
      <c r="BM139" s="21" t="s">
        <v>186</v>
      </c>
    </row>
    <row r="140" spans="2:63" s="9" customFormat="1" ht="36.75" customHeight="1">
      <c r="B140" s="153"/>
      <c r="C140" s="154"/>
      <c r="D140" s="155" t="s">
        <v>114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296">
        <f>BK140</f>
        <v>0</v>
      </c>
      <c r="O140" s="297"/>
      <c r="P140" s="297"/>
      <c r="Q140" s="297"/>
      <c r="R140" s="156"/>
      <c r="T140" s="157"/>
      <c r="U140" s="154"/>
      <c r="V140" s="154"/>
      <c r="W140" s="158">
        <f>W141+W190+W196</f>
        <v>0</v>
      </c>
      <c r="X140" s="154"/>
      <c r="Y140" s="158">
        <f>Y141+Y190+Y196</f>
        <v>0.33539727999999996</v>
      </c>
      <c r="Z140" s="154"/>
      <c r="AA140" s="159">
        <f>AA141+AA190+AA196</f>
        <v>0.1284063</v>
      </c>
      <c r="AR140" s="160" t="s">
        <v>122</v>
      </c>
      <c r="AT140" s="161" t="s">
        <v>82</v>
      </c>
      <c r="AU140" s="161" t="s">
        <v>83</v>
      </c>
      <c r="AY140" s="160" t="s">
        <v>143</v>
      </c>
      <c r="BK140" s="162">
        <f>BK141+BK190+BK196</f>
        <v>0</v>
      </c>
    </row>
    <row r="141" spans="2:63" s="9" customFormat="1" ht="19.5" customHeight="1">
      <c r="B141" s="153"/>
      <c r="C141" s="154"/>
      <c r="D141" s="170" t="s">
        <v>115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294">
        <f>BK141</f>
        <v>0</v>
      </c>
      <c r="O141" s="295"/>
      <c r="P141" s="295"/>
      <c r="Q141" s="295"/>
      <c r="R141" s="156"/>
      <c r="T141" s="157"/>
      <c r="U141" s="154"/>
      <c r="V141" s="154"/>
      <c r="W141" s="158">
        <f>SUM(W142:W189)</f>
        <v>0</v>
      </c>
      <c r="X141" s="154"/>
      <c r="Y141" s="158">
        <f>SUM(Y142:Y189)</f>
        <v>0.22041689999999997</v>
      </c>
      <c r="Z141" s="154"/>
      <c r="AA141" s="159">
        <f>SUM(AA142:AA189)</f>
        <v>0.1284063</v>
      </c>
      <c r="AR141" s="160" t="s">
        <v>122</v>
      </c>
      <c r="AT141" s="161" t="s">
        <v>82</v>
      </c>
      <c r="AU141" s="161" t="s">
        <v>25</v>
      </c>
      <c r="AY141" s="160" t="s">
        <v>143</v>
      </c>
      <c r="BK141" s="162">
        <f>SUM(BK142:BK189)</f>
        <v>0</v>
      </c>
    </row>
    <row r="142" spans="2:65" s="1" customFormat="1" ht="16.5" customHeight="1">
      <c r="B142" s="37"/>
      <c r="C142" s="163" t="s">
        <v>30</v>
      </c>
      <c r="D142" s="163" t="s">
        <v>144</v>
      </c>
      <c r="E142" s="164" t="s">
        <v>187</v>
      </c>
      <c r="F142" s="269" t="s">
        <v>188</v>
      </c>
      <c r="G142" s="269"/>
      <c r="H142" s="269"/>
      <c r="I142" s="269"/>
      <c r="J142" s="165" t="s">
        <v>147</v>
      </c>
      <c r="K142" s="166">
        <v>76.89</v>
      </c>
      <c r="L142" s="270">
        <v>0</v>
      </c>
      <c r="M142" s="271"/>
      <c r="N142" s="272">
        <f>ROUND(L142*K142,2)</f>
        <v>0</v>
      </c>
      <c r="O142" s="272"/>
      <c r="P142" s="272"/>
      <c r="Q142" s="272"/>
      <c r="R142" s="39"/>
      <c r="T142" s="167" t="s">
        <v>23</v>
      </c>
      <c r="U142" s="46" t="s">
        <v>50</v>
      </c>
      <c r="V142" s="38"/>
      <c r="W142" s="168">
        <f>V142*K142</f>
        <v>0</v>
      </c>
      <c r="X142" s="168">
        <v>0</v>
      </c>
      <c r="Y142" s="168">
        <f>X142*K142</f>
        <v>0</v>
      </c>
      <c r="Z142" s="168">
        <v>0.00167</v>
      </c>
      <c r="AA142" s="169">
        <f>Z142*K142</f>
        <v>0.1284063</v>
      </c>
      <c r="AR142" s="21" t="s">
        <v>189</v>
      </c>
      <c r="AT142" s="21" t="s">
        <v>144</v>
      </c>
      <c r="AU142" s="21" t="s">
        <v>122</v>
      </c>
      <c r="AY142" s="21" t="s">
        <v>143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122</v>
      </c>
      <c r="BK142" s="107">
        <f>ROUND(L142*K142,2)</f>
        <v>0</v>
      </c>
      <c r="BL142" s="21" t="s">
        <v>189</v>
      </c>
      <c r="BM142" s="21" t="s">
        <v>190</v>
      </c>
    </row>
    <row r="143" spans="2:51" s="10" customFormat="1" ht="16.5" customHeight="1">
      <c r="B143" s="171"/>
      <c r="C143" s="172"/>
      <c r="D143" s="172"/>
      <c r="E143" s="173" t="s">
        <v>23</v>
      </c>
      <c r="F143" s="273" t="s">
        <v>191</v>
      </c>
      <c r="G143" s="274"/>
      <c r="H143" s="274"/>
      <c r="I143" s="274"/>
      <c r="J143" s="172"/>
      <c r="K143" s="173" t="s">
        <v>23</v>
      </c>
      <c r="L143" s="172"/>
      <c r="M143" s="172"/>
      <c r="N143" s="172"/>
      <c r="O143" s="172"/>
      <c r="P143" s="172"/>
      <c r="Q143" s="172"/>
      <c r="R143" s="174"/>
      <c r="T143" s="175"/>
      <c r="U143" s="172"/>
      <c r="V143" s="172"/>
      <c r="W143" s="172"/>
      <c r="X143" s="172"/>
      <c r="Y143" s="172"/>
      <c r="Z143" s="172"/>
      <c r="AA143" s="176"/>
      <c r="AT143" s="177" t="s">
        <v>155</v>
      </c>
      <c r="AU143" s="177" t="s">
        <v>122</v>
      </c>
      <c r="AV143" s="10" t="s">
        <v>25</v>
      </c>
      <c r="AW143" s="10" t="s">
        <v>40</v>
      </c>
      <c r="AX143" s="10" t="s">
        <v>83</v>
      </c>
      <c r="AY143" s="177" t="s">
        <v>143</v>
      </c>
    </row>
    <row r="144" spans="2:51" s="11" customFormat="1" ht="16.5" customHeight="1">
      <c r="B144" s="178"/>
      <c r="C144" s="179"/>
      <c r="D144" s="179"/>
      <c r="E144" s="180" t="s">
        <v>23</v>
      </c>
      <c r="F144" s="275" t="s">
        <v>192</v>
      </c>
      <c r="G144" s="276"/>
      <c r="H144" s="276"/>
      <c r="I144" s="276"/>
      <c r="J144" s="179"/>
      <c r="K144" s="181">
        <v>4.75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155</v>
      </c>
      <c r="AU144" s="185" t="s">
        <v>122</v>
      </c>
      <c r="AV144" s="11" t="s">
        <v>122</v>
      </c>
      <c r="AW144" s="11" t="s">
        <v>40</v>
      </c>
      <c r="AX144" s="11" t="s">
        <v>83</v>
      </c>
      <c r="AY144" s="185" t="s">
        <v>143</v>
      </c>
    </row>
    <row r="145" spans="2:51" s="10" customFormat="1" ht="16.5" customHeight="1">
      <c r="B145" s="171"/>
      <c r="C145" s="172"/>
      <c r="D145" s="172"/>
      <c r="E145" s="173" t="s">
        <v>23</v>
      </c>
      <c r="F145" s="277" t="s">
        <v>193</v>
      </c>
      <c r="G145" s="278"/>
      <c r="H145" s="278"/>
      <c r="I145" s="278"/>
      <c r="J145" s="172"/>
      <c r="K145" s="173" t="s">
        <v>23</v>
      </c>
      <c r="L145" s="172"/>
      <c r="M145" s="172"/>
      <c r="N145" s="172"/>
      <c r="O145" s="172"/>
      <c r="P145" s="172"/>
      <c r="Q145" s="172"/>
      <c r="R145" s="174"/>
      <c r="T145" s="175"/>
      <c r="U145" s="172"/>
      <c r="V145" s="172"/>
      <c r="W145" s="172"/>
      <c r="X145" s="172"/>
      <c r="Y145" s="172"/>
      <c r="Z145" s="172"/>
      <c r="AA145" s="176"/>
      <c r="AT145" s="177" t="s">
        <v>155</v>
      </c>
      <c r="AU145" s="177" t="s">
        <v>122</v>
      </c>
      <c r="AV145" s="10" t="s">
        <v>25</v>
      </c>
      <c r="AW145" s="10" t="s">
        <v>40</v>
      </c>
      <c r="AX145" s="10" t="s">
        <v>83</v>
      </c>
      <c r="AY145" s="177" t="s">
        <v>143</v>
      </c>
    </row>
    <row r="146" spans="2:51" s="11" customFormat="1" ht="16.5" customHeight="1">
      <c r="B146" s="178"/>
      <c r="C146" s="179"/>
      <c r="D146" s="179"/>
      <c r="E146" s="180" t="s">
        <v>23</v>
      </c>
      <c r="F146" s="275" t="s">
        <v>194</v>
      </c>
      <c r="G146" s="276"/>
      <c r="H146" s="276"/>
      <c r="I146" s="276"/>
      <c r="J146" s="179"/>
      <c r="K146" s="181">
        <v>12.8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155</v>
      </c>
      <c r="AU146" s="185" t="s">
        <v>122</v>
      </c>
      <c r="AV146" s="11" t="s">
        <v>122</v>
      </c>
      <c r="AW146" s="11" t="s">
        <v>40</v>
      </c>
      <c r="AX146" s="11" t="s">
        <v>83</v>
      </c>
      <c r="AY146" s="185" t="s">
        <v>143</v>
      </c>
    </row>
    <row r="147" spans="2:51" s="11" customFormat="1" ht="16.5" customHeight="1">
      <c r="B147" s="178"/>
      <c r="C147" s="179"/>
      <c r="D147" s="179"/>
      <c r="E147" s="180" t="s">
        <v>23</v>
      </c>
      <c r="F147" s="275" t="s">
        <v>195</v>
      </c>
      <c r="G147" s="276"/>
      <c r="H147" s="276"/>
      <c r="I147" s="276"/>
      <c r="J147" s="179"/>
      <c r="K147" s="181">
        <v>0.95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155</v>
      </c>
      <c r="AU147" s="185" t="s">
        <v>122</v>
      </c>
      <c r="AV147" s="11" t="s">
        <v>122</v>
      </c>
      <c r="AW147" s="11" t="s">
        <v>40</v>
      </c>
      <c r="AX147" s="11" t="s">
        <v>83</v>
      </c>
      <c r="AY147" s="185" t="s">
        <v>143</v>
      </c>
    </row>
    <row r="148" spans="2:51" s="11" customFormat="1" ht="16.5" customHeight="1">
      <c r="B148" s="178"/>
      <c r="C148" s="179"/>
      <c r="D148" s="179"/>
      <c r="E148" s="180" t="s">
        <v>23</v>
      </c>
      <c r="F148" s="275" t="s">
        <v>196</v>
      </c>
      <c r="G148" s="276"/>
      <c r="H148" s="276"/>
      <c r="I148" s="276"/>
      <c r="J148" s="179"/>
      <c r="K148" s="181">
        <v>9.45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155</v>
      </c>
      <c r="AU148" s="185" t="s">
        <v>122</v>
      </c>
      <c r="AV148" s="11" t="s">
        <v>122</v>
      </c>
      <c r="AW148" s="11" t="s">
        <v>40</v>
      </c>
      <c r="AX148" s="11" t="s">
        <v>83</v>
      </c>
      <c r="AY148" s="185" t="s">
        <v>143</v>
      </c>
    </row>
    <row r="149" spans="2:51" s="11" customFormat="1" ht="16.5" customHeight="1">
      <c r="B149" s="178"/>
      <c r="C149" s="179"/>
      <c r="D149" s="179"/>
      <c r="E149" s="180" t="s">
        <v>23</v>
      </c>
      <c r="F149" s="275" t="s">
        <v>197</v>
      </c>
      <c r="G149" s="276"/>
      <c r="H149" s="276"/>
      <c r="I149" s="276"/>
      <c r="J149" s="179"/>
      <c r="K149" s="181">
        <v>23.7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155</v>
      </c>
      <c r="AU149" s="185" t="s">
        <v>122</v>
      </c>
      <c r="AV149" s="11" t="s">
        <v>122</v>
      </c>
      <c r="AW149" s="11" t="s">
        <v>40</v>
      </c>
      <c r="AX149" s="11" t="s">
        <v>83</v>
      </c>
      <c r="AY149" s="185" t="s">
        <v>143</v>
      </c>
    </row>
    <row r="150" spans="2:51" s="11" customFormat="1" ht="16.5" customHeight="1">
      <c r="B150" s="178"/>
      <c r="C150" s="179"/>
      <c r="D150" s="179"/>
      <c r="E150" s="180" t="s">
        <v>23</v>
      </c>
      <c r="F150" s="275" t="s">
        <v>198</v>
      </c>
      <c r="G150" s="276"/>
      <c r="H150" s="276"/>
      <c r="I150" s="276"/>
      <c r="J150" s="179"/>
      <c r="K150" s="181">
        <v>7.84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155</v>
      </c>
      <c r="AU150" s="185" t="s">
        <v>122</v>
      </c>
      <c r="AV150" s="11" t="s">
        <v>122</v>
      </c>
      <c r="AW150" s="11" t="s">
        <v>40</v>
      </c>
      <c r="AX150" s="11" t="s">
        <v>83</v>
      </c>
      <c r="AY150" s="185" t="s">
        <v>143</v>
      </c>
    </row>
    <row r="151" spans="2:51" s="11" customFormat="1" ht="16.5" customHeight="1">
      <c r="B151" s="178"/>
      <c r="C151" s="179"/>
      <c r="D151" s="179"/>
      <c r="E151" s="180" t="s">
        <v>23</v>
      </c>
      <c r="F151" s="275" t="s">
        <v>199</v>
      </c>
      <c r="G151" s="276"/>
      <c r="H151" s="276"/>
      <c r="I151" s="276"/>
      <c r="J151" s="179"/>
      <c r="K151" s="181">
        <v>4.2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155</v>
      </c>
      <c r="AU151" s="185" t="s">
        <v>122</v>
      </c>
      <c r="AV151" s="11" t="s">
        <v>122</v>
      </c>
      <c r="AW151" s="11" t="s">
        <v>40</v>
      </c>
      <c r="AX151" s="11" t="s">
        <v>83</v>
      </c>
      <c r="AY151" s="185" t="s">
        <v>143</v>
      </c>
    </row>
    <row r="152" spans="2:51" s="11" customFormat="1" ht="16.5" customHeight="1">
      <c r="B152" s="178"/>
      <c r="C152" s="179"/>
      <c r="D152" s="179"/>
      <c r="E152" s="180" t="s">
        <v>23</v>
      </c>
      <c r="F152" s="275" t="s">
        <v>200</v>
      </c>
      <c r="G152" s="276"/>
      <c r="H152" s="276"/>
      <c r="I152" s="276"/>
      <c r="J152" s="179"/>
      <c r="K152" s="181">
        <v>3.1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155</v>
      </c>
      <c r="AU152" s="185" t="s">
        <v>122</v>
      </c>
      <c r="AV152" s="11" t="s">
        <v>122</v>
      </c>
      <c r="AW152" s="11" t="s">
        <v>40</v>
      </c>
      <c r="AX152" s="11" t="s">
        <v>83</v>
      </c>
      <c r="AY152" s="185" t="s">
        <v>143</v>
      </c>
    </row>
    <row r="153" spans="2:51" s="11" customFormat="1" ht="16.5" customHeight="1">
      <c r="B153" s="178"/>
      <c r="C153" s="179"/>
      <c r="D153" s="179"/>
      <c r="E153" s="180" t="s">
        <v>23</v>
      </c>
      <c r="F153" s="275" t="s">
        <v>201</v>
      </c>
      <c r="G153" s="276"/>
      <c r="H153" s="276"/>
      <c r="I153" s="276"/>
      <c r="J153" s="179"/>
      <c r="K153" s="181">
        <v>3</v>
      </c>
      <c r="L153" s="179"/>
      <c r="M153" s="179"/>
      <c r="N153" s="179"/>
      <c r="O153" s="179"/>
      <c r="P153" s="179"/>
      <c r="Q153" s="179"/>
      <c r="R153" s="182"/>
      <c r="T153" s="183"/>
      <c r="U153" s="179"/>
      <c r="V153" s="179"/>
      <c r="W153" s="179"/>
      <c r="X153" s="179"/>
      <c r="Y153" s="179"/>
      <c r="Z153" s="179"/>
      <c r="AA153" s="184"/>
      <c r="AT153" s="185" t="s">
        <v>155</v>
      </c>
      <c r="AU153" s="185" t="s">
        <v>122</v>
      </c>
      <c r="AV153" s="11" t="s">
        <v>122</v>
      </c>
      <c r="AW153" s="11" t="s">
        <v>40</v>
      </c>
      <c r="AX153" s="11" t="s">
        <v>83</v>
      </c>
      <c r="AY153" s="185" t="s">
        <v>143</v>
      </c>
    </row>
    <row r="154" spans="2:51" s="10" customFormat="1" ht="16.5" customHeight="1">
      <c r="B154" s="171"/>
      <c r="C154" s="172"/>
      <c r="D154" s="172"/>
      <c r="E154" s="173" t="s">
        <v>23</v>
      </c>
      <c r="F154" s="277" t="s">
        <v>202</v>
      </c>
      <c r="G154" s="278"/>
      <c r="H154" s="278"/>
      <c r="I154" s="278"/>
      <c r="J154" s="172"/>
      <c r="K154" s="173" t="s">
        <v>23</v>
      </c>
      <c r="L154" s="172"/>
      <c r="M154" s="172"/>
      <c r="N154" s="172"/>
      <c r="O154" s="172"/>
      <c r="P154" s="172"/>
      <c r="Q154" s="172"/>
      <c r="R154" s="174"/>
      <c r="T154" s="175"/>
      <c r="U154" s="172"/>
      <c r="V154" s="172"/>
      <c r="W154" s="172"/>
      <c r="X154" s="172"/>
      <c r="Y154" s="172"/>
      <c r="Z154" s="172"/>
      <c r="AA154" s="176"/>
      <c r="AT154" s="177" t="s">
        <v>155</v>
      </c>
      <c r="AU154" s="177" t="s">
        <v>122</v>
      </c>
      <c r="AV154" s="10" t="s">
        <v>25</v>
      </c>
      <c r="AW154" s="10" t="s">
        <v>40</v>
      </c>
      <c r="AX154" s="10" t="s">
        <v>83</v>
      </c>
      <c r="AY154" s="177" t="s">
        <v>143</v>
      </c>
    </row>
    <row r="155" spans="2:51" s="11" customFormat="1" ht="16.5" customHeight="1">
      <c r="B155" s="178"/>
      <c r="C155" s="179"/>
      <c r="D155" s="179"/>
      <c r="E155" s="180" t="s">
        <v>23</v>
      </c>
      <c r="F155" s="275" t="s">
        <v>203</v>
      </c>
      <c r="G155" s="276"/>
      <c r="H155" s="276"/>
      <c r="I155" s="276"/>
      <c r="J155" s="179"/>
      <c r="K155" s="181">
        <v>2.15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155</v>
      </c>
      <c r="AU155" s="185" t="s">
        <v>122</v>
      </c>
      <c r="AV155" s="11" t="s">
        <v>122</v>
      </c>
      <c r="AW155" s="11" t="s">
        <v>40</v>
      </c>
      <c r="AX155" s="11" t="s">
        <v>83</v>
      </c>
      <c r="AY155" s="185" t="s">
        <v>143</v>
      </c>
    </row>
    <row r="156" spans="2:51" s="10" customFormat="1" ht="16.5" customHeight="1">
      <c r="B156" s="171"/>
      <c r="C156" s="172"/>
      <c r="D156" s="172"/>
      <c r="E156" s="173" t="s">
        <v>23</v>
      </c>
      <c r="F156" s="277" t="s">
        <v>204</v>
      </c>
      <c r="G156" s="278"/>
      <c r="H156" s="278"/>
      <c r="I156" s="278"/>
      <c r="J156" s="172"/>
      <c r="K156" s="173" t="s">
        <v>23</v>
      </c>
      <c r="L156" s="172"/>
      <c r="M156" s="172"/>
      <c r="N156" s="172"/>
      <c r="O156" s="172"/>
      <c r="P156" s="172"/>
      <c r="Q156" s="172"/>
      <c r="R156" s="174"/>
      <c r="T156" s="175"/>
      <c r="U156" s="172"/>
      <c r="V156" s="172"/>
      <c r="W156" s="172"/>
      <c r="X156" s="172"/>
      <c r="Y156" s="172"/>
      <c r="Z156" s="172"/>
      <c r="AA156" s="176"/>
      <c r="AT156" s="177" t="s">
        <v>155</v>
      </c>
      <c r="AU156" s="177" t="s">
        <v>122</v>
      </c>
      <c r="AV156" s="10" t="s">
        <v>25</v>
      </c>
      <c r="AW156" s="10" t="s">
        <v>40</v>
      </c>
      <c r="AX156" s="10" t="s">
        <v>83</v>
      </c>
      <c r="AY156" s="177" t="s">
        <v>143</v>
      </c>
    </row>
    <row r="157" spans="2:51" s="11" customFormat="1" ht="16.5" customHeight="1">
      <c r="B157" s="178"/>
      <c r="C157" s="179"/>
      <c r="D157" s="179"/>
      <c r="E157" s="180" t="s">
        <v>23</v>
      </c>
      <c r="F157" s="275" t="s">
        <v>205</v>
      </c>
      <c r="G157" s="276"/>
      <c r="H157" s="276"/>
      <c r="I157" s="276"/>
      <c r="J157" s="179"/>
      <c r="K157" s="181">
        <v>4.95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155</v>
      </c>
      <c r="AU157" s="185" t="s">
        <v>122</v>
      </c>
      <c r="AV157" s="11" t="s">
        <v>122</v>
      </c>
      <c r="AW157" s="11" t="s">
        <v>40</v>
      </c>
      <c r="AX157" s="11" t="s">
        <v>83</v>
      </c>
      <c r="AY157" s="185" t="s">
        <v>143</v>
      </c>
    </row>
    <row r="158" spans="2:51" s="12" customFormat="1" ht="16.5" customHeight="1">
      <c r="B158" s="186"/>
      <c r="C158" s="187"/>
      <c r="D158" s="187"/>
      <c r="E158" s="188" t="s">
        <v>23</v>
      </c>
      <c r="F158" s="279" t="s">
        <v>206</v>
      </c>
      <c r="G158" s="280"/>
      <c r="H158" s="280"/>
      <c r="I158" s="280"/>
      <c r="J158" s="187"/>
      <c r="K158" s="189">
        <v>76.89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155</v>
      </c>
      <c r="AU158" s="193" t="s">
        <v>122</v>
      </c>
      <c r="AV158" s="12" t="s">
        <v>148</v>
      </c>
      <c r="AW158" s="12" t="s">
        <v>40</v>
      </c>
      <c r="AX158" s="12" t="s">
        <v>25</v>
      </c>
      <c r="AY158" s="193" t="s">
        <v>143</v>
      </c>
    </row>
    <row r="159" spans="2:65" s="1" customFormat="1" ht="38.25" customHeight="1">
      <c r="B159" s="37"/>
      <c r="C159" s="163" t="s">
        <v>207</v>
      </c>
      <c r="D159" s="163" t="s">
        <v>144</v>
      </c>
      <c r="E159" s="164" t="s">
        <v>208</v>
      </c>
      <c r="F159" s="269" t="s">
        <v>209</v>
      </c>
      <c r="G159" s="269"/>
      <c r="H159" s="269"/>
      <c r="I159" s="269"/>
      <c r="J159" s="165" t="s">
        <v>147</v>
      </c>
      <c r="K159" s="166">
        <v>4.75</v>
      </c>
      <c r="L159" s="270">
        <v>0</v>
      </c>
      <c r="M159" s="271"/>
      <c r="N159" s="272">
        <f>ROUND(L159*K159,2)</f>
        <v>0</v>
      </c>
      <c r="O159" s="272"/>
      <c r="P159" s="272"/>
      <c r="Q159" s="272"/>
      <c r="R159" s="39"/>
      <c r="T159" s="167" t="s">
        <v>23</v>
      </c>
      <c r="U159" s="46" t="s">
        <v>50</v>
      </c>
      <c r="V159" s="38"/>
      <c r="W159" s="168">
        <f>V159*K159</f>
        <v>0</v>
      </c>
      <c r="X159" s="168">
        <v>0.00222</v>
      </c>
      <c r="Y159" s="168">
        <f>X159*K159</f>
        <v>0.010545</v>
      </c>
      <c r="Z159" s="168">
        <v>0</v>
      </c>
      <c r="AA159" s="169">
        <f>Z159*K159</f>
        <v>0</v>
      </c>
      <c r="AR159" s="21" t="s">
        <v>189</v>
      </c>
      <c r="AT159" s="21" t="s">
        <v>144</v>
      </c>
      <c r="AU159" s="21" t="s">
        <v>122</v>
      </c>
      <c r="AY159" s="21" t="s">
        <v>143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1" t="s">
        <v>122</v>
      </c>
      <c r="BK159" s="107">
        <f>ROUND(L159*K159,2)</f>
        <v>0</v>
      </c>
      <c r="BL159" s="21" t="s">
        <v>189</v>
      </c>
      <c r="BM159" s="21" t="s">
        <v>210</v>
      </c>
    </row>
    <row r="160" spans="2:51" s="10" customFormat="1" ht="16.5" customHeight="1">
      <c r="B160" s="171"/>
      <c r="C160" s="172"/>
      <c r="D160" s="172"/>
      <c r="E160" s="173" t="s">
        <v>23</v>
      </c>
      <c r="F160" s="273" t="s">
        <v>191</v>
      </c>
      <c r="G160" s="274"/>
      <c r="H160" s="274"/>
      <c r="I160" s="274"/>
      <c r="J160" s="172"/>
      <c r="K160" s="173" t="s">
        <v>23</v>
      </c>
      <c r="L160" s="172"/>
      <c r="M160" s="172"/>
      <c r="N160" s="172"/>
      <c r="O160" s="172"/>
      <c r="P160" s="172"/>
      <c r="Q160" s="172"/>
      <c r="R160" s="174"/>
      <c r="T160" s="175"/>
      <c r="U160" s="172"/>
      <c r="V160" s="172"/>
      <c r="W160" s="172"/>
      <c r="X160" s="172"/>
      <c r="Y160" s="172"/>
      <c r="Z160" s="172"/>
      <c r="AA160" s="176"/>
      <c r="AT160" s="177" t="s">
        <v>155</v>
      </c>
      <c r="AU160" s="177" t="s">
        <v>122</v>
      </c>
      <c r="AV160" s="10" t="s">
        <v>25</v>
      </c>
      <c r="AW160" s="10" t="s">
        <v>40</v>
      </c>
      <c r="AX160" s="10" t="s">
        <v>83</v>
      </c>
      <c r="AY160" s="177" t="s">
        <v>143</v>
      </c>
    </row>
    <row r="161" spans="2:51" s="11" customFormat="1" ht="16.5" customHeight="1">
      <c r="B161" s="178"/>
      <c r="C161" s="179"/>
      <c r="D161" s="179"/>
      <c r="E161" s="180" t="s">
        <v>23</v>
      </c>
      <c r="F161" s="275" t="s">
        <v>192</v>
      </c>
      <c r="G161" s="276"/>
      <c r="H161" s="276"/>
      <c r="I161" s="276"/>
      <c r="J161" s="179"/>
      <c r="K161" s="181">
        <v>4.75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155</v>
      </c>
      <c r="AU161" s="185" t="s">
        <v>122</v>
      </c>
      <c r="AV161" s="11" t="s">
        <v>122</v>
      </c>
      <c r="AW161" s="11" t="s">
        <v>40</v>
      </c>
      <c r="AX161" s="11" t="s">
        <v>25</v>
      </c>
      <c r="AY161" s="185" t="s">
        <v>143</v>
      </c>
    </row>
    <row r="162" spans="2:65" s="1" customFormat="1" ht="38.25" customHeight="1">
      <c r="B162" s="37"/>
      <c r="C162" s="163" t="s">
        <v>211</v>
      </c>
      <c r="D162" s="163" t="s">
        <v>144</v>
      </c>
      <c r="E162" s="164" t="s">
        <v>212</v>
      </c>
      <c r="F162" s="269" t="s">
        <v>213</v>
      </c>
      <c r="G162" s="269"/>
      <c r="H162" s="269"/>
      <c r="I162" s="269"/>
      <c r="J162" s="165" t="s">
        <v>147</v>
      </c>
      <c r="K162" s="166">
        <v>15.95</v>
      </c>
      <c r="L162" s="270">
        <v>0</v>
      </c>
      <c r="M162" s="271"/>
      <c r="N162" s="272">
        <f>ROUND(L162*K162,2)</f>
        <v>0</v>
      </c>
      <c r="O162" s="272"/>
      <c r="P162" s="272"/>
      <c r="Q162" s="272"/>
      <c r="R162" s="39"/>
      <c r="T162" s="167" t="s">
        <v>23</v>
      </c>
      <c r="U162" s="46" t="s">
        <v>50</v>
      </c>
      <c r="V162" s="38"/>
      <c r="W162" s="168">
        <f>V162*K162</f>
        <v>0</v>
      </c>
      <c r="X162" s="168">
        <v>0.00291</v>
      </c>
      <c r="Y162" s="168">
        <f>X162*K162</f>
        <v>0.0464145</v>
      </c>
      <c r="Z162" s="168">
        <v>0</v>
      </c>
      <c r="AA162" s="169">
        <f>Z162*K162</f>
        <v>0</v>
      </c>
      <c r="AR162" s="21" t="s">
        <v>189</v>
      </c>
      <c r="AT162" s="21" t="s">
        <v>144</v>
      </c>
      <c r="AU162" s="21" t="s">
        <v>122</v>
      </c>
      <c r="AY162" s="21" t="s">
        <v>143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122</v>
      </c>
      <c r="BK162" s="107">
        <f>ROUND(L162*K162,2)</f>
        <v>0</v>
      </c>
      <c r="BL162" s="21" t="s">
        <v>189</v>
      </c>
      <c r="BM162" s="21" t="s">
        <v>214</v>
      </c>
    </row>
    <row r="163" spans="2:51" s="10" customFormat="1" ht="16.5" customHeight="1">
      <c r="B163" s="171"/>
      <c r="C163" s="172"/>
      <c r="D163" s="172"/>
      <c r="E163" s="173" t="s">
        <v>23</v>
      </c>
      <c r="F163" s="273" t="s">
        <v>193</v>
      </c>
      <c r="G163" s="274"/>
      <c r="H163" s="274"/>
      <c r="I163" s="274"/>
      <c r="J163" s="172"/>
      <c r="K163" s="173" t="s">
        <v>23</v>
      </c>
      <c r="L163" s="172"/>
      <c r="M163" s="172"/>
      <c r="N163" s="172"/>
      <c r="O163" s="172"/>
      <c r="P163" s="172"/>
      <c r="Q163" s="172"/>
      <c r="R163" s="174"/>
      <c r="T163" s="175"/>
      <c r="U163" s="172"/>
      <c r="V163" s="172"/>
      <c r="W163" s="172"/>
      <c r="X163" s="172"/>
      <c r="Y163" s="172"/>
      <c r="Z163" s="172"/>
      <c r="AA163" s="176"/>
      <c r="AT163" s="177" t="s">
        <v>155</v>
      </c>
      <c r="AU163" s="177" t="s">
        <v>122</v>
      </c>
      <c r="AV163" s="10" t="s">
        <v>25</v>
      </c>
      <c r="AW163" s="10" t="s">
        <v>40</v>
      </c>
      <c r="AX163" s="10" t="s">
        <v>83</v>
      </c>
      <c r="AY163" s="177" t="s">
        <v>143</v>
      </c>
    </row>
    <row r="164" spans="2:51" s="11" customFormat="1" ht="16.5" customHeight="1">
      <c r="B164" s="178"/>
      <c r="C164" s="179"/>
      <c r="D164" s="179"/>
      <c r="E164" s="180" t="s">
        <v>23</v>
      </c>
      <c r="F164" s="275" t="s">
        <v>194</v>
      </c>
      <c r="G164" s="276"/>
      <c r="H164" s="276"/>
      <c r="I164" s="276"/>
      <c r="J164" s="179"/>
      <c r="K164" s="181">
        <v>12.8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155</v>
      </c>
      <c r="AU164" s="185" t="s">
        <v>122</v>
      </c>
      <c r="AV164" s="11" t="s">
        <v>122</v>
      </c>
      <c r="AW164" s="11" t="s">
        <v>40</v>
      </c>
      <c r="AX164" s="11" t="s">
        <v>83</v>
      </c>
      <c r="AY164" s="185" t="s">
        <v>143</v>
      </c>
    </row>
    <row r="165" spans="2:51" s="11" customFormat="1" ht="16.5" customHeight="1">
      <c r="B165" s="178"/>
      <c r="C165" s="179"/>
      <c r="D165" s="179"/>
      <c r="E165" s="180" t="s">
        <v>23</v>
      </c>
      <c r="F165" s="275" t="s">
        <v>195</v>
      </c>
      <c r="G165" s="276"/>
      <c r="H165" s="276"/>
      <c r="I165" s="276"/>
      <c r="J165" s="179"/>
      <c r="K165" s="181">
        <v>0.95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155</v>
      </c>
      <c r="AU165" s="185" t="s">
        <v>122</v>
      </c>
      <c r="AV165" s="11" t="s">
        <v>122</v>
      </c>
      <c r="AW165" s="11" t="s">
        <v>40</v>
      </c>
      <c r="AX165" s="11" t="s">
        <v>83</v>
      </c>
      <c r="AY165" s="185" t="s">
        <v>143</v>
      </c>
    </row>
    <row r="166" spans="2:51" s="11" customFormat="1" ht="16.5" customHeight="1">
      <c r="B166" s="178"/>
      <c r="C166" s="179"/>
      <c r="D166" s="179"/>
      <c r="E166" s="180" t="s">
        <v>23</v>
      </c>
      <c r="F166" s="275" t="s">
        <v>215</v>
      </c>
      <c r="G166" s="276"/>
      <c r="H166" s="276"/>
      <c r="I166" s="276"/>
      <c r="J166" s="179"/>
      <c r="K166" s="181">
        <v>2.2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155</v>
      </c>
      <c r="AU166" s="185" t="s">
        <v>122</v>
      </c>
      <c r="AV166" s="11" t="s">
        <v>122</v>
      </c>
      <c r="AW166" s="11" t="s">
        <v>40</v>
      </c>
      <c r="AX166" s="11" t="s">
        <v>83</v>
      </c>
      <c r="AY166" s="185" t="s">
        <v>143</v>
      </c>
    </row>
    <row r="167" spans="2:51" s="12" customFormat="1" ht="16.5" customHeight="1">
      <c r="B167" s="186"/>
      <c r="C167" s="187"/>
      <c r="D167" s="187"/>
      <c r="E167" s="188" t="s">
        <v>23</v>
      </c>
      <c r="F167" s="279" t="s">
        <v>206</v>
      </c>
      <c r="G167" s="280"/>
      <c r="H167" s="280"/>
      <c r="I167" s="280"/>
      <c r="J167" s="187"/>
      <c r="K167" s="189">
        <v>15.95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155</v>
      </c>
      <c r="AU167" s="193" t="s">
        <v>122</v>
      </c>
      <c r="AV167" s="12" t="s">
        <v>148</v>
      </c>
      <c r="AW167" s="12" t="s">
        <v>40</v>
      </c>
      <c r="AX167" s="12" t="s">
        <v>25</v>
      </c>
      <c r="AY167" s="193" t="s">
        <v>143</v>
      </c>
    </row>
    <row r="168" spans="2:65" s="1" customFormat="1" ht="38.25" customHeight="1">
      <c r="B168" s="37"/>
      <c r="C168" s="163" t="s">
        <v>216</v>
      </c>
      <c r="D168" s="163" t="s">
        <v>144</v>
      </c>
      <c r="E168" s="164" t="s">
        <v>217</v>
      </c>
      <c r="F168" s="269" t="s">
        <v>218</v>
      </c>
      <c r="G168" s="269"/>
      <c r="H168" s="269"/>
      <c r="I168" s="269"/>
      <c r="J168" s="165" t="s">
        <v>147</v>
      </c>
      <c r="K168" s="166">
        <v>36.49</v>
      </c>
      <c r="L168" s="270">
        <v>0</v>
      </c>
      <c r="M168" s="271"/>
      <c r="N168" s="272">
        <f>ROUND(L168*K168,2)</f>
        <v>0</v>
      </c>
      <c r="O168" s="272"/>
      <c r="P168" s="272"/>
      <c r="Q168" s="272"/>
      <c r="R168" s="39"/>
      <c r="T168" s="167" t="s">
        <v>23</v>
      </c>
      <c r="U168" s="46" t="s">
        <v>50</v>
      </c>
      <c r="V168" s="38"/>
      <c r="W168" s="168">
        <f>V168*K168</f>
        <v>0</v>
      </c>
      <c r="X168" s="168">
        <v>0.00291</v>
      </c>
      <c r="Y168" s="168">
        <f>X168*K168</f>
        <v>0.1061859</v>
      </c>
      <c r="Z168" s="168">
        <v>0</v>
      </c>
      <c r="AA168" s="169">
        <f>Z168*K168</f>
        <v>0</v>
      </c>
      <c r="AR168" s="21" t="s">
        <v>189</v>
      </c>
      <c r="AT168" s="21" t="s">
        <v>144</v>
      </c>
      <c r="AU168" s="21" t="s">
        <v>122</v>
      </c>
      <c r="AY168" s="21" t="s">
        <v>143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21" t="s">
        <v>122</v>
      </c>
      <c r="BK168" s="107">
        <f>ROUND(L168*K168,2)</f>
        <v>0</v>
      </c>
      <c r="BL168" s="21" t="s">
        <v>189</v>
      </c>
      <c r="BM168" s="21" t="s">
        <v>219</v>
      </c>
    </row>
    <row r="169" spans="2:51" s="10" customFormat="1" ht="16.5" customHeight="1">
      <c r="B169" s="171"/>
      <c r="C169" s="172"/>
      <c r="D169" s="172"/>
      <c r="E169" s="173" t="s">
        <v>23</v>
      </c>
      <c r="F169" s="273" t="s">
        <v>193</v>
      </c>
      <c r="G169" s="274"/>
      <c r="H169" s="274"/>
      <c r="I169" s="274"/>
      <c r="J169" s="172"/>
      <c r="K169" s="173" t="s">
        <v>23</v>
      </c>
      <c r="L169" s="172"/>
      <c r="M169" s="172"/>
      <c r="N169" s="172"/>
      <c r="O169" s="172"/>
      <c r="P169" s="172"/>
      <c r="Q169" s="172"/>
      <c r="R169" s="174"/>
      <c r="T169" s="175"/>
      <c r="U169" s="172"/>
      <c r="V169" s="172"/>
      <c r="W169" s="172"/>
      <c r="X169" s="172"/>
      <c r="Y169" s="172"/>
      <c r="Z169" s="172"/>
      <c r="AA169" s="176"/>
      <c r="AT169" s="177" t="s">
        <v>155</v>
      </c>
      <c r="AU169" s="177" t="s">
        <v>122</v>
      </c>
      <c r="AV169" s="10" t="s">
        <v>25</v>
      </c>
      <c r="AW169" s="10" t="s">
        <v>40</v>
      </c>
      <c r="AX169" s="10" t="s">
        <v>83</v>
      </c>
      <c r="AY169" s="177" t="s">
        <v>143</v>
      </c>
    </row>
    <row r="170" spans="2:51" s="11" customFormat="1" ht="16.5" customHeight="1">
      <c r="B170" s="178"/>
      <c r="C170" s="179"/>
      <c r="D170" s="179"/>
      <c r="E170" s="180" t="s">
        <v>23</v>
      </c>
      <c r="F170" s="275" t="s">
        <v>197</v>
      </c>
      <c r="G170" s="276"/>
      <c r="H170" s="276"/>
      <c r="I170" s="276"/>
      <c r="J170" s="179"/>
      <c r="K170" s="181">
        <v>23.7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155</v>
      </c>
      <c r="AU170" s="185" t="s">
        <v>122</v>
      </c>
      <c r="AV170" s="11" t="s">
        <v>122</v>
      </c>
      <c r="AW170" s="11" t="s">
        <v>40</v>
      </c>
      <c r="AX170" s="11" t="s">
        <v>83</v>
      </c>
      <c r="AY170" s="185" t="s">
        <v>143</v>
      </c>
    </row>
    <row r="171" spans="2:51" s="11" customFormat="1" ht="16.5" customHeight="1">
      <c r="B171" s="178"/>
      <c r="C171" s="179"/>
      <c r="D171" s="179"/>
      <c r="E171" s="180" t="s">
        <v>23</v>
      </c>
      <c r="F171" s="275" t="s">
        <v>198</v>
      </c>
      <c r="G171" s="276"/>
      <c r="H171" s="276"/>
      <c r="I171" s="276"/>
      <c r="J171" s="179"/>
      <c r="K171" s="181">
        <v>7.84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155</v>
      </c>
      <c r="AU171" s="185" t="s">
        <v>122</v>
      </c>
      <c r="AV171" s="11" t="s">
        <v>122</v>
      </c>
      <c r="AW171" s="11" t="s">
        <v>40</v>
      </c>
      <c r="AX171" s="11" t="s">
        <v>83</v>
      </c>
      <c r="AY171" s="185" t="s">
        <v>143</v>
      </c>
    </row>
    <row r="172" spans="2:51" s="10" customFormat="1" ht="16.5" customHeight="1">
      <c r="B172" s="171"/>
      <c r="C172" s="172"/>
      <c r="D172" s="172"/>
      <c r="E172" s="173" t="s">
        <v>23</v>
      </c>
      <c r="F172" s="277" t="s">
        <v>204</v>
      </c>
      <c r="G172" s="278"/>
      <c r="H172" s="278"/>
      <c r="I172" s="278"/>
      <c r="J172" s="172"/>
      <c r="K172" s="173" t="s">
        <v>23</v>
      </c>
      <c r="L172" s="172"/>
      <c r="M172" s="172"/>
      <c r="N172" s="172"/>
      <c r="O172" s="172"/>
      <c r="P172" s="172"/>
      <c r="Q172" s="172"/>
      <c r="R172" s="174"/>
      <c r="T172" s="175"/>
      <c r="U172" s="172"/>
      <c r="V172" s="172"/>
      <c r="W172" s="172"/>
      <c r="X172" s="172"/>
      <c r="Y172" s="172"/>
      <c r="Z172" s="172"/>
      <c r="AA172" s="176"/>
      <c r="AT172" s="177" t="s">
        <v>155</v>
      </c>
      <c r="AU172" s="177" t="s">
        <v>122</v>
      </c>
      <c r="AV172" s="10" t="s">
        <v>25</v>
      </c>
      <c r="AW172" s="10" t="s">
        <v>40</v>
      </c>
      <c r="AX172" s="10" t="s">
        <v>83</v>
      </c>
      <c r="AY172" s="177" t="s">
        <v>143</v>
      </c>
    </row>
    <row r="173" spans="2:51" s="11" customFormat="1" ht="16.5" customHeight="1">
      <c r="B173" s="178"/>
      <c r="C173" s="179"/>
      <c r="D173" s="179"/>
      <c r="E173" s="180" t="s">
        <v>23</v>
      </c>
      <c r="F173" s="275" t="s">
        <v>205</v>
      </c>
      <c r="G173" s="276"/>
      <c r="H173" s="276"/>
      <c r="I173" s="276"/>
      <c r="J173" s="179"/>
      <c r="K173" s="181">
        <v>4.95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155</v>
      </c>
      <c r="AU173" s="185" t="s">
        <v>122</v>
      </c>
      <c r="AV173" s="11" t="s">
        <v>122</v>
      </c>
      <c r="AW173" s="11" t="s">
        <v>40</v>
      </c>
      <c r="AX173" s="11" t="s">
        <v>83</v>
      </c>
      <c r="AY173" s="185" t="s">
        <v>143</v>
      </c>
    </row>
    <row r="174" spans="2:51" s="12" customFormat="1" ht="16.5" customHeight="1">
      <c r="B174" s="186"/>
      <c r="C174" s="187"/>
      <c r="D174" s="187"/>
      <c r="E174" s="188" t="s">
        <v>23</v>
      </c>
      <c r="F174" s="279" t="s">
        <v>206</v>
      </c>
      <c r="G174" s="280"/>
      <c r="H174" s="280"/>
      <c r="I174" s="280"/>
      <c r="J174" s="187"/>
      <c r="K174" s="189">
        <v>36.49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155</v>
      </c>
      <c r="AU174" s="193" t="s">
        <v>122</v>
      </c>
      <c r="AV174" s="12" t="s">
        <v>148</v>
      </c>
      <c r="AW174" s="12" t="s">
        <v>40</v>
      </c>
      <c r="AX174" s="12" t="s">
        <v>25</v>
      </c>
      <c r="AY174" s="193" t="s">
        <v>143</v>
      </c>
    </row>
    <row r="175" spans="2:65" s="1" customFormat="1" ht="38.25" customHeight="1">
      <c r="B175" s="37"/>
      <c r="C175" s="163" t="s">
        <v>220</v>
      </c>
      <c r="D175" s="163" t="s">
        <v>144</v>
      </c>
      <c r="E175" s="164" t="s">
        <v>221</v>
      </c>
      <c r="F175" s="269" t="s">
        <v>222</v>
      </c>
      <c r="G175" s="269"/>
      <c r="H175" s="269"/>
      <c r="I175" s="269"/>
      <c r="J175" s="165" t="s">
        <v>147</v>
      </c>
      <c r="K175" s="166">
        <v>3.1</v>
      </c>
      <c r="L175" s="270">
        <v>0</v>
      </c>
      <c r="M175" s="271"/>
      <c r="N175" s="272">
        <f>ROUND(L175*K175,2)</f>
        <v>0</v>
      </c>
      <c r="O175" s="272"/>
      <c r="P175" s="272"/>
      <c r="Q175" s="272"/>
      <c r="R175" s="39"/>
      <c r="T175" s="167" t="s">
        <v>23</v>
      </c>
      <c r="U175" s="46" t="s">
        <v>50</v>
      </c>
      <c r="V175" s="38"/>
      <c r="W175" s="168">
        <f>V175*K175</f>
        <v>0</v>
      </c>
      <c r="X175" s="168">
        <v>0.00291</v>
      </c>
      <c r="Y175" s="168">
        <f>X175*K175</f>
        <v>0.009021</v>
      </c>
      <c r="Z175" s="168">
        <v>0</v>
      </c>
      <c r="AA175" s="169">
        <f>Z175*K175</f>
        <v>0</v>
      </c>
      <c r="AR175" s="21" t="s">
        <v>189</v>
      </c>
      <c r="AT175" s="21" t="s">
        <v>144</v>
      </c>
      <c r="AU175" s="21" t="s">
        <v>122</v>
      </c>
      <c r="AY175" s="21" t="s">
        <v>143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122</v>
      </c>
      <c r="BK175" s="107">
        <f>ROUND(L175*K175,2)</f>
        <v>0</v>
      </c>
      <c r="BL175" s="21" t="s">
        <v>189</v>
      </c>
      <c r="BM175" s="21" t="s">
        <v>223</v>
      </c>
    </row>
    <row r="176" spans="2:51" s="10" customFormat="1" ht="16.5" customHeight="1">
      <c r="B176" s="171"/>
      <c r="C176" s="172"/>
      <c r="D176" s="172"/>
      <c r="E176" s="173" t="s">
        <v>23</v>
      </c>
      <c r="F176" s="273" t="s">
        <v>193</v>
      </c>
      <c r="G176" s="274"/>
      <c r="H176" s="274"/>
      <c r="I176" s="274"/>
      <c r="J176" s="172"/>
      <c r="K176" s="173" t="s">
        <v>23</v>
      </c>
      <c r="L176" s="172"/>
      <c r="M176" s="172"/>
      <c r="N176" s="172"/>
      <c r="O176" s="172"/>
      <c r="P176" s="172"/>
      <c r="Q176" s="172"/>
      <c r="R176" s="174"/>
      <c r="T176" s="175"/>
      <c r="U176" s="172"/>
      <c r="V176" s="172"/>
      <c r="W176" s="172"/>
      <c r="X176" s="172"/>
      <c r="Y176" s="172"/>
      <c r="Z176" s="172"/>
      <c r="AA176" s="176"/>
      <c r="AT176" s="177" t="s">
        <v>155</v>
      </c>
      <c r="AU176" s="177" t="s">
        <v>122</v>
      </c>
      <c r="AV176" s="10" t="s">
        <v>25</v>
      </c>
      <c r="AW176" s="10" t="s">
        <v>40</v>
      </c>
      <c r="AX176" s="10" t="s">
        <v>83</v>
      </c>
      <c r="AY176" s="177" t="s">
        <v>143</v>
      </c>
    </row>
    <row r="177" spans="2:51" s="11" customFormat="1" ht="16.5" customHeight="1">
      <c r="B177" s="178"/>
      <c r="C177" s="179"/>
      <c r="D177" s="179"/>
      <c r="E177" s="180" t="s">
        <v>23</v>
      </c>
      <c r="F177" s="275" t="s">
        <v>200</v>
      </c>
      <c r="G177" s="276"/>
      <c r="H177" s="276"/>
      <c r="I177" s="276"/>
      <c r="J177" s="179"/>
      <c r="K177" s="181">
        <v>3.1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155</v>
      </c>
      <c r="AU177" s="185" t="s">
        <v>122</v>
      </c>
      <c r="AV177" s="11" t="s">
        <v>122</v>
      </c>
      <c r="AW177" s="11" t="s">
        <v>40</v>
      </c>
      <c r="AX177" s="11" t="s">
        <v>25</v>
      </c>
      <c r="AY177" s="185" t="s">
        <v>143</v>
      </c>
    </row>
    <row r="178" spans="2:65" s="1" customFormat="1" ht="38.25" customHeight="1">
      <c r="B178" s="37"/>
      <c r="C178" s="163" t="s">
        <v>11</v>
      </c>
      <c r="D178" s="163" t="s">
        <v>144</v>
      </c>
      <c r="E178" s="164" t="s">
        <v>224</v>
      </c>
      <c r="F178" s="269" t="s">
        <v>225</v>
      </c>
      <c r="G178" s="269"/>
      <c r="H178" s="269"/>
      <c r="I178" s="269"/>
      <c r="J178" s="165" t="s">
        <v>147</v>
      </c>
      <c r="K178" s="166">
        <v>3</v>
      </c>
      <c r="L178" s="270">
        <v>0</v>
      </c>
      <c r="M178" s="271"/>
      <c r="N178" s="272">
        <f>ROUND(L178*K178,2)</f>
        <v>0</v>
      </c>
      <c r="O178" s="272"/>
      <c r="P178" s="272"/>
      <c r="Q178" s="272"/>
      <c r="R178" s="39"/>
      <c r="T178" s="167" t="s">
        <v>23</v>
      </c>
      <c r="U178" s="46" t="s">
        <v>50</v>
      </c>
      <c r="V178" s="38"/>
      <c r="W178" s="168">
        <f>V178*K178</f>
        <v>0</v>
      </c>
      <c r="X178" s="168">
        <v>0.00291</v>
      </c>
      <c r="Y178" s="168">
        <f>X178*K178</f>
        <v>0.00873</v>
      </c>
      <c r="Z178" s="168">
        <v>0</v>
      </c>
      <c r="AA178" s="169">
        <f>Z178*K178</f>
        <v>0</v>
      </c>
      <c r="AR178" s="21" t="s">
        <v>189</v>
      </c>
      <c r="AT178" s="21" t="s">
        <v>144</v>
      </c>
      <c r="AU178" s="21" t="s">
        <v>122</v>
      </c>
      <c r="AY178" s="21" t="s">
        <v>143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21" t="s">
        <v>122</v>
      </c>
      <c r="BK178" s="107">
        <f>ROUND(L178*K178,2)</f>
        <v>0</v>
      </c>
      <c r="BL178" s="21" t="s">
        <v>189</v>
      </c>
      <c r="BM178" s="21" t="s">
        <v>226</v>
      </c>
    </row>
    <row r="179" spans="2:51" s="10" customFormat="1" ht="16.5" customHeight="1">
      <c r="B179" s="171"/>
      <c r="C179" s="172"/>
      <c r="D179" s="172"/>
      <c r="E179" s="173" t="s">
        <v>23</v>
      </c>
      <c r="F179" s="273" t="s">
        <v>193</v>
      </c>
      <c r="G179" s="274"/>
      <c r="H179" s="274"/>
      <c r="I179" s="274"/>
      <c r="J179" s="172"/>
      <c r="K179" s="173" t="s">
        <v>23</v>
      </c>
      <c r="L179" s="172"/>
      <c r="M179" s="172"/>
      <c r="N179" s="172"/>
      <c r="O179" s="172"/>
      <c r="P179" s="172"/>
      <c r="Q179" s="172"/>
      <c r="R179" s="174"/>
      <c r="T179" s="175"/>
      <c r="U179" s="172"/>
      <c r="V179" s="172"/>
      <c r="W179" s="172"/>
      <c r="X179" s="172"/>
      <c r="Y179" s="172"/>
      <c r="Z179" s="172"/>
      <c r="AA179" s="176"/>
      <c r="AT179" s="177" t="s">
        <v>155</v>
      </c>
      <c r="AU179" s="177" t="s">
        <v>122</v>
      </c>
      <c r="AV179" s="10" t="s">
        <v>25</v>
      </c>
      <c r="AW179" s="10" t="s">
        <v>40</v>
      </c>
      <c r="AX179" s="10" t="s">
        <v>83</v>
      </c>
      <c r="AY179" s="177" t="s">
        <v>143</v>
      </c>
    </row>
    <row r="180" spans="2:51" s="11" customFormat="1" ht="16.5" customHeight="1">
      <c r="B180" s="178"/>
      <c r="C180" s="179"/>
      <c r="D180" s="179"/>
      <c r="E180" s="180" t="s">
        <v>23</v>
      </c>
      <c r="F180" s="275" t="s">
        <v>201</v>
      </c>
      <c r="G180" s="276"/>
      <c r="H180" s="276"/>
      <c r="I180" s="276"/>
      <c r="J180" s="179"/>
      <c r="K180" s="181">
        <v>3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155</v>
      </c>
      <c r="AU180" s="185" t="s">
        <v>122</v>
      </c>
      <c r="AV180" s="11" t="s">
        <v>122</v>
      </c>
      <c r="AW180" s="11" t="s">
        <v>40</v>
      </c>
      <c r="AX180" s="11" t="s">
        <v>25</v>
      </c>
      <c r="AY180" s="185" t="s">
        <v>143</v>
      </c>
    </row>
    <row r="181" spans="2:65" s="1" customFormat="1" ht="38.25" customHeight="1">
      <c r="B181" s="37"/>
      <c r="C181" s="163" t="s">
        <v>189</v>
      </c>
      <c r="D181" s="163" t="s">
        <v>144</v>
      </c>
      <c r="E181" s="164" t="s">
        <v>227</v>
      </c>
      <c r="F181" s="269" t="s">
        <v>228</v>
      </c>
      <c r="G181" s="269"/>
      <c r="H181" s="269"/>
      <c r="I181" s="269"/>
      <c r="J181" s="165" t="s">
        <v>147</v>
      </c>
      <c r="K181" s="166">
        <v>2.15</v>
      </c>
      <c r="L181" s="270">
        <v>0</v>
      </c>
      <c r="M181" s="271"/>
      <c r="N181" s="272">
        <f>ROUND(L181*K181,2)</f>
        <v>0</v>
      </c>
      <c r="O181" s="272"/>
      <c r="P181" s="272"/>
      <c r="Q181" s="272"/>
      <c r="R181" s="39"/>
      <c r="T181" s="167" t="s">
        <v>23</v>
      </c>
      <c r="U181" s="46" t="s">
        <v>50</v>
      </c>
      <c r="V181" s="38"/>
      <c r="W181" s="168">
        <f>V181*K181</f>
        <v>0</v>
      </c>
      <c r="X181" s="168">
        <v>0.00291</v>
      </c>
      <c r="Y181" s="168">
        <f>X181*K181</f>
        <v>0.006256499999999999</v>
      </c>
      <c r="Z181" s="168">
        <v>0</v>
      </c>
      <c r="AA181" s="169">
        <f>Z181*K181</f>
        <v>0</v>
      </c>
      <c r="AR181" s="21" t="s">
        <v>189</v>
      </c>
      <c r="AT181" s="21" t="s">
        <v>144</v>
      </c>
      <c r="AU181" s="21" t="s">
        <v>122</v>
      </c>
      <c r="AY181" s="21" t="s">
        <v>143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122</v>
      </c>
      <c r="BK181" s="107">
        <f>ROUND(L181*K181,2)</f>
        <v>0</v>
      </c>
      <c r="BL181" s="21" t="s">
        <v>189</v>
      </c>
      <c r="BM181" s="21" t="s">
        <v>229</v>
      </c>
    </row>
    <row r="182" spans="2:51" s="10" customFormat="1" ht="16.5" customHeight="1">
      <c r="B182" s="171"/>
      <c r="C182" s="172"/>
      <c r="D182" s="172"/>
      <c r="E182" s="173" t="s">
        <v>23</v>
      </c>
      <c r="F182" s="273" t="s">
        <v>202</v>
      </c>
      <c r="G182" s="274"/>
      <c r="H182" s="274"/>
      <c r="I182" s="274"/>
      <c r="J182" s="172"/>
      <c r="K182" s="173" t="s">
        <v>23</v>
      </c>
      <c r="L182" s="172"/>
      <c r="M182" s="172"/>
      <c r="N182" s="172"/>
      <c r="O182" s="172"/>
      <c r="P182" s="172"/>
      <c r="Q182" s="172"/>
      <c r="R182" s="174"/>
      <c r="T182" s="175"/>
      <c r="U182" s="172"/>
      <c r="V182" s="172"/>
      <c r="W182" s="172"/>
      <c r="X182" s="172"/>
      <c r="Y182" s="172"/>
      <c r="Z182" s="172"/>
      <c r="AA182" s="176"/>
      <c r="AT182" s="177" t="s">
        <v>155</v>
      </c>
      <c r="AU182" s="177" t="s">
        <v>122</v>
      </c>
      <c r="AV182" s="10" t="s">
        <v>25</v>
      </c>
      <c r="AW182" s="10" t="s">
        <v>40</v>
      </c>
      <c r="AX182" s="10" t="s">
        <v>83</v>
      </c>
      <c r="AY182" s="177" t="s">
        <v>143</v>
      </c>
    </row>
    <row r="183" spans="2:51" s="11" customFormat="1" ht="16.5" customHeight="1">
      <c r="B183" s="178"/>
      <c r="C183" s="179"/>
      <c r="D183" s="179"/>
      <c r="E183" s="180" t="s">
        <v>23</v>
      </c>
      <c r="F183" s="275" t="s">
        <v>203</v>
      </c>
      <c r="G183" s="276"/>
      <c r="H183" s="276"/>
      <c r="I183" s="276"/>
      <c r="J183" s="179"/>
      <c r="K183" s="181">
        <v>2.15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155</v>
      </c>
      <c r="AU183" s="185" t="s">
        <v>122</v>
      </c>
      <c r="AV183" s="11" t="s">
        <v>122</v>
      </c>
      <c r="AW183" s="11" t="s">
        <v>40</v>
      </c>
      <c r="AX183" s="11" t="s">
        <v>25</v>
      </c>
      <c r="AY183" s="185" t="s">
        <v>143</v>
      </c>
    </row>
    <row r="184" spans="2:65" s="1" customFormat="1" ht="38.25" customHeight="1">
      <c r="B184" s="37"/>
      <c r="C184" s="163" t="s">
        <v>230</v>
      </c>
      <c r="D184" s="163" t="s">
        <v>144</v>
      </c>
      <c r="E184" s="164" t="s">
        <v>231</v>
      </c>
      <c r="F184" s="269" t="s">
        <v>232</v>
      </c>
      <c r="G184" s="269"/>
      <c r="H184" s="269"/>
      <c r="I184" s="269"/>
      <c r="J184" s="165" t="s">
        <v>147</v>
      </c>
      <c r="K184" s="166">
        <v>9.45</v>
      </c>
      <c r="L184" s="270">
        <v>0</v>
      </c>
      <c r="M184" s="271"/>
      <c r="N184" s="272">
        <f>ROUND(L184*K184,2)</f>
        <v>0</v>
      </c>
      <c r="O184" s="272"/>
      <c r="P184" s="272"/>
      <c r="Q184" s="272"/>
      <c r="R184" s="39"/>
      <c r="T184" s="167" t="s">
        <v>23</v>
      </c>
      <c r="U184" s="46" t="s">
        <v>50</v>
      </c>
      <c r="V184" s="38"/>
      <c r="W184" s="168">
        <f>V184*K184</f>
        <v>0</v>
      </c>
      <c r="X184" s="168">
        <v>0.00352</v>
      </c>
      <c r="Y184" s="168">
        <f>X184*K184</f>
        <v>0.033264</v>
      </c>
      <c r="Z184" s="168">
        <v>0</v>
      </c>
      <c r="AA184" s="169">
        <f>Z184*K184</f>
        <v>0</v>
      </c>
      <c r="AR184" s="21" t="s">
        <v>189</v>
      </c>
      <c r="AT184" s="21" t="s">
        <v>144</v>
      </c>
      <c r="AU184" s="21" t="s">
        <v>122</v>
      </c>
      <c r="AY184" s="21" t="s">
        <v>143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1" t="s">
        <v>122</v>
      </c>
      <c r="BK184" s="107">
        <f>ROUND(L184*K184,2)</f>
        <v>0</v>
      </c>
      <c r="BL184" s="21" t="s">
        <v>189</v>
      </c>
      <c r="BM184" s="21" t="s">
        <v>233</v>
      </c>
    </row>
    <row r="185" spans="2:51" s="10" customFormat="1" ht="16.5" customHeight="1">
      <c r="B185" s="171"/>
      <c r="C185" s="172"/>
      <c r="D185" s="172"/>
      <c r="E185" s="173" t="s">
        <v>23</v>
      </c>
      <c r="F185" s="273" t="s">
        <v>193</v>
      </c>
      <c r="G185" s="274"/>
      <c r="H185" s="274"/>
      <c r="I185" s="274"/>
      <c r="J185" s="172"/>
      <c r="K185" s="173" t="s">
        <v>23</v>
      </c>
      <c r="L185" s="172"/>
      <c r="M185" s="172"/>
      <c r="N185" s="172"/>
      <c r="O185" s="172"/>
      <c r="P185" s="172"/>
      <c r="Q185" s="172"/>
      <c r="R185" s="174"/>
      <c r="T185" s="175"/>
      <c r="U185" s="172"/>
      <c r="V185" s="172"/>
      <c r="W185" s="172"/>
      <c r="X185" s="172"/>
      <c r="Y185" s="172"/>
      <c r="Z185" s="172"/>
      <c r="AA185" s="176"/>
      <c r="AT185" s="177" t="s">
        <v>155</v>
      </c>
      <c r="AU185" s="177" t="s">
        <v>122</v>
      </c>
      <c r="AV185" s="10" t="s">
        <v>25</v>
      </c>
      <c r="AW185" s="10" t="s">
        <v>40</v>
      </c>
      <c r="AX185" s="10" t="s">
        <v>83</v>
      </c>
      <c r="AY185" s="177" t="s">
        <v>143</v>
      </c>
    </row>
    <row r="186" spans="2:51" s="11" customFormat="1" ht="16.5" customHeight="1">
      <c r="B186" s="178"/>
      <c r="C186" s="179"/>
      <c r="D186" s="179"/>
      <c r="E186" s="180" t="s">
        <v>23</v>
      </c>
      <c r="F186" s="275" t="s">
        <v>196</v>
      </c>
      <c r="G186" s="276"/>
      <c r="H186" s="276"/>
      <c r="I186" s="276"/>
      <c r="J186" s="179"/>
      <c r="K186" s="181">
        <v>9.45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155</v>
      </c>
      <c r="AU186" s="185" t="s">
        <v>122</v>
      </c>
      <c r="AV186" s="11" t="s">
        <v>122</v>
      </c>
      <c r="AW186" s="11" t="s">
        <v>40</v>
      </c>
      <c r="AX186" s="11" t="s">
        <v>25</v>
      </c>
      <c r="AY186" s="185" t="s">
        <v>143</v>
      </c>
    </row>
    <row r="187" spans="2:65" s="1" customFormat="1" ht="38.25" customHeight="1">
      <c r="B187" s="37"/>
      <c r="C187" s="163" t="s">
        <v>234</v>
      </c>
      <c r="D187" s="163" t="s">
        <v>144</v>
      </c>
      <c r="E187" s="164" t="s">
        <v>235</v>
      </c>
      <c r="F187" s="269" t="s">
        <v>236</v>
      </c>
      <c r="G187" s="269"/>
      <c r="H187" s="269"/>
      <c r="I187" s="269"/>
      <c r="J187" s="165" t="s">
        <v>237</v>
      </c>
      <c r="K187" s="166">
        <v>112</v>
      </c>
      <c r="L187" s="270">
        <v>0</v>
      </c>
      <c r="M187" s="271"/>
      <c r="N187" s="272">
        <f>ROUND(L187*K187,2)</f>
        <v>0</v>
      </c>
      <c r="O187" s="272"/>
      <c r="P187" s="272"/>
      <c r="Q187" s="272"/>
      <c r="R187" s="39"/>
      <c r="T187" s="167" t="s">
        <v>23</v>
      </c>
      <c r="U187" s="46" t="s">
        <v>50</v>
      </c>
      <c r="V187" s="38"/>
      <c r="W187" s="168">
        <f>V187*K187</f>
        <v>0</v>
      </c>
      <c r="X187" s="168">
        <v>0</v>
      </c>
      <c r="Y187" s="168">
        <f>X187*K187</f>
        <v>0</v>
      </c>
      <c r="Z187" s="168">
        <v>0</v>
      </c>
      <c r="AA187" s="169">
        <f>Z187*K187</f>
        <v>0</v>
      </c>
      <c r="AR187" s="21" t="s">
        <v>189</v>
      </c>
      <c r="AT187" s="21" t="s">
        <v>144</v>
      </c>
      <c r="AU187" s="21" t="s">
        <v>122</v>
      </c>
      <c r="AY187" s="21" t="s">
        <v>143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122</v>
      </c>
      <c r="BK187" s="107">
        <f>ROUND(L187*K187,2)</f>
        <v>0</v>
      </c>
      <c r="BL187" s="21" t="s">
        <v>189</v>
      </c>
      <c r="BM187" s="21" t="s">
        <v>238</v>
      </c>
    </row>
    <row r="188" spans="2:65" s="1" customFormat="1" ht="25.5" customHeight="1">
      <c r="B188" s="37"/>
      <c r="C188" s="163" t="s">
        <v>239</v>
      </c>
      <c r="D188" s="163" t="s">
        <v>144</v>
      </c>
      <c r="E188" s="164" t="s">
        <v>240</v>
      </c>
      <c r="F188" s="269" t="s">
        <v>241</v>
      </c>
      <c r="G188" s="269"/>
      <c r="H188" s="269"/>
      <c r="I188" s="269"/>
      <c r="J188" s="165" t="s">
        <v>167</v>
      </c>
      <c r="K188" s="166">
        <v>0.22</v>
      </c>
      <c r="L188" s="270">
        <v>0</v>
      </c>
      <c r="M188" s="271"/>
      <c r="N188" s="272">
        <f>ROUND(L188*K188,2)</f>
        <v>0</v>
      </c>
      <c r="O188" s="272"/>
      <c r="P188" s="272"/>
      <c r="Q188" s="272"/>
      <c r="R188" s="39"/>
      <c r="T188" s="167" t="s">
        <v>23</v>
      </c>
      <c r="U188" s="46" t="s">
        <v>50</v>
      </c>
      <c r="V188" s="38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21" t="s">
        <v>189</v>
      </c>
      <c r="AT188" s="21" t="s">
        <v>144</v>
      </c>
      <c r="AU188" s="21" t="s">
        <v>122</v>
      </c>
      <c r="AY188" s="21" t="s">
        <v>143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122</v>
      </c>
      <c r="BK188" s="107">
        <f>ROUND(L188*K188,2)</f>
        <v>0</v>
      </c>
      <c r="BL188" s="21" t="s">
        <v>189</v>
      </c>
      <c r="BM188" s="21" t="s">
        <v>242</v>
      </c>
    </row>
    <row r="189" spans="2:65" s="1" customFormat="1" ht="25.5" customHeight="1">
      <c r="B189" s="37"/>
      <c r="C189" s="163" t="s">
        <v>243</v>
      </c>
      <c r="D189" s="163" t="s">
        <v>144</v>
      </c>
      <c r="E189" s="164" t="s">
        <v>244</v>
      </c>
      <c r="F189" s="269" t="s">
        <v>245</v>
      </c>
      <c r="G189" s="269"/>
      <c r="H189" s="269"/>
      <c r="I189" s="269"/>
      <c r="J189" s="165" t="s">
        <v>167</v>
      </c>
      <c r="K189" s="166">
        <v>0.22</v>
      </c>
      <c r="L189" s="270">
        <v>0</v>
      </c>
      <c r="M189" s="271"/>
      <c r="N189" s="272">
        <f>ROUND(L189*K189,2)</f>
        <v>0</v>
      </c>
      <c r="O189" s="272"/>
      <c r="P189" s="272"/>
      <c r="Q189" s="272"/>
      <c r="R189" s="39"/>
      <c r="T189" s="167" t="s">
        <v>23</v>
      </c>
      <c r="U189" s="46" t="s">
        <v>50</v>
      </c>
      <c r="V189" s="38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21" t="s">
        <v>189</v>
      </c>
      <c r="AT189" s="21" t="s">
        <v>144</v>
      </c>
      <c r="AU189" s="21" t="s">
        <v>122</v>
      </c>
      <c r="AY189" s="21" t="s">
        <v>143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1" t="s">
        <v>122</v>
      </c>
      <c r="BK189" s="107">
        <f>ROUND(L189*K189,2)</f>
        <v>0</v>
      </c>
      <c r="BL189" s="21" t="s">
        <v>189</v>
      </c>
      <c r="BM189" s="21" t="s">
        <v>246</v>
      </c>
    </row>
    <row r="190" spans="2:63" s="9" customFormat="1" ht="29.25" customHeight="1">
      <c r="B190" s="153"/>
      <c r="C190" s="154"/>
      <c r="D190" s="170" t="s">
        <v>116</v>
      </c>
      <c r="E190" s="170"/>
      <c r="F190" s="170"/>
      <c r="G190" s="170"/>
      <c r="H190" s="170"/>
      <c r="I190" s="170"/>
      <c r="J190" s="170"/>
      <c r="K190" s="170"/>
      <c r="L190" s="170"/>
      <c r="M190" s="170"/>
      <c r="N190" s="292">
        <f>BK190</f>
        <v>0</v>
      </c>
      <c r="O190" s="293"/>
      <c r="P190" s="293"/>
      <c r="Q190" s="293"/>
      <c r="R190" s="156"/>
      <c r="T190" s="157"/>
      <c r="U190" s="154"/>
      <c r="V190" s="154"/>
      <c r="W190" s="158">
        <f>SUM(W191:W195)</f>
        <v>0</v>
      </c>
      <c r="X190" s="154"/>
      <c r="Y190" s="158">
        <f>SUM(Y191:Y195)</f>
        <v>0.11295822999999999</v>
      </c>
      <c r="Z190" s="154"/>
      <c r="AA190" s="159">
        <f>SUM(AA191:AA195)</f>
        <v>0</v>
      </c>
      <c r="AR190" s="160" t="s">
        <v>122</v>
      </c>
      <c r="AT190" s="161" t="s">
        <v>82</v>
      </c>
      <c r="AU190" s="161" t="s">
        <v>25</v>
      </c>
      <c r="AY190" s="160" t="s">
        <v>143</v>
      </c>
      <c r="BK190" s="162">
        <f>SUM(BK191:BK195)</f>
        <v>0</v>
      </c>
    </row>
    <row r="191" spans="2:65" s="1" customFormat="1" ht="38.25" customHeight="1">
      <c r="B191" s="37"/>
      <c r="C191" s="163" t="s">
        <v>10</v>
      </c>
      <c r="D191" s="163" t="s">
        <v>144</v>
      </c>
      <c r="E191" s="164" t="s">
        <v>247</v>
      </c>
      <c r="F191" s="269" t="s">
        <v>248</v>
      </c>
      <c r="G191" s="269"/>
      <c r="H191" s="269"/>
      <c r="I191" s="269"/>
      <c r="J191" s="165" t="s">
        <v>152</v>
      </c>
      <c r="K191" s="166">
        <v>11.895</v>
      </c>
      <c r="L191" s="270">
        <v>0</v>
      </c>
      <c r="M191" s="271"/>
      <c r="N191" s="272">
        <f>ROUND(L191*K191,2)</f>
        <v>0</v>
      </c>
      <c r="O191" s="272"/>
      <c r="P191" s="272"/>
      <c r="Q191" s="272"/>
      <c r="R191" s="39"/>
      <c r="T191" s="167" t="s">
        <v>23</v>
      </c>
      <c r="U191" s="46" t="s">
        <v>50</v>
      </c>
      <c r="V191" s="38"/>
      <c r="W191" s="168">
        <f>V191*K191</f>
        <v>0</v>
      </c>
      <c r="X191" s="168">
        <v>0</v>
      </c>
      <c r="Y191" s="168">
        <f>X191*K191</f>
        <v>0</v>
      </c>
      <c r="Z191" s="168">
        <v>0</v>
      </c>
      <c r="AA191" s="169">
        <f>Z191*K191</f>
        <v>0</v>
      </c>
      <c r="AR191" s="21" t="s">
        <v>189</v>
      </c>
      <c r="AT191" s="21" t="s">
        <v>144</v>
      </c>
      <c r="AU191" s="21" t="s">
        <v>122</v>
      </c>
      <c r="AY191" s="21" t="s">
        <v>143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122</v>
      </c>
      <c r="BK191" s="107">
        <f>ROUND(L191*K191,2)</f>
        <v>0</v>
      </c>
      <c r="BL191" s="21" t="s">
        <v>189</v>
      </c>
      <c r="BM191" s="21" t="s">
        <v>249</v>
      </c>
    </row>
    <row r="192" spans="2:51" s="10" customFormat="1" ht="16.5" customHeight="1">
      <c r="B192" s="171"/>
      <c r="C192" s="172"/>
      <c r="D192" s="172"/>
      <c r="E192" s="173" t="s">
        <v>23</v>
      </c>
      <c r="F192" s="273" t="s">
        <v>250</v>
      </c>
      <c r="G192" s="274"/>
      <c r="H192" s="274"/>
      <c r="I192" s="274"/>
      <c r="J192" s="172"/>
      <c r="K192" s="173" t="s">
        <v>23</v>
      </c>
      <c r="L192" s="172"/>
      <c r="M192" s="172"/>
      <c r="N192" s="172"/>
      <c r="O192" s="172"/>
      <c r="P192" s="172"/>
      <c r="Q192" s="172"/>
      <c r="R192" s="174"/>
      <c r="T192" s="175"/>
      <c r="U192" s="172"/>
      <c r="V192" s="172"/>
      <c r="W192" s="172"/>
      <c r="X192" s="172"/>
      <c r="Y192" s="172"/>
      <c r="Z192" s="172"/>
      <c r="AA192" s="176"/>
      <c r="AT192" s="177" t="s">
        <v>155</v>
      </c>
      <c r="AU192" s="177" t="s">
        <v>122</v>
      </c>
      <c r="AV192" s="10" t="s">
        <v>25</v>
      </c>
      <c r="AW192" s="10" t="s">
        <v>40</v>
      </c>
      <c r="AX192" s="10" t="s">
        <v>83</v>
      </c>
      <c r="AY192" s="177" t="s">
        <v>143</v>
      </c>
    </row>
    <row r="193" spans="2:51" s="11" customFormat="1" ht="16.5" customHeight="1">
      <c r="B193" s="178"/>
      <c r="C193" s="179"/>
      <c r="D193" s="179"/>
      <c r="E193" s="180" t="s">
        <v>23</v>
      </c>
      <c r="F193" s="275" t="s">
        <v>251</v>
      </c>
      <c r="G193" s="276"/>
      <c r="H193" s="276"/>
      <c r="I193" s="276"/>
      <c r="J193" s="179"/>
      <c r="K193" s="181">
        <v>11.895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155</v>
      </c>
      <c r="AU193" s="185" t="s">
        <v>122</v>
      </c>
      <c r="AV193" s="11" t="s">
        <v>122</v>
      </c>
      <c r="AW193" s="11" t="s">
        <v>40</v>
      </c>
      <c r="AX193" s="11" t="s">
        <v>25</v>
      </c>
      <c r="AY193" s="185" t="s">
        <v>143</v>
      </c>
    </row>
    <row r="194" spans="2:65" s="1" customFormat="1" ht="25.5" customHeight="1">
      <c r="B194" s="37"/>
      <c r="C194" s="194" t="s">
        <v>252</v>
      </c>
      <c r="D194" s="194" t="s">
        <v>253</v>
      </c>
      <c r="E194" s="195" t="s">
        <v>254</v>
      </c>
      <c r="F194" s="281" t="s">
        <v>255</v>
      </c>
      <c r="G194" s="281"/>
      <c r="H194" s="281"/>
      <c r="I194" s="281"/>
      <c r="J194" s="196" t="s">
        <v>152</v>
      </c>
      <c r="K194" s="197">
        <v>12.133</v>
      </c>
      <c r="L194" s="282">
        <v>0</v>
      </c>
      <c r="M194" s="283"/>
      <c r="N194" s="284">
        <f>ROUND(L194*K194,2)</f>
        <v>0</v>
      </c>
      <c r="O194" s="272"/>
      <c r="P194" s="272"/>
      <c r="Q194" s="272"/>
      <c r="R194" s="39"/>
      <c r="T194" s="167" t="s">
        <v>23</v>
      </c>
      <c r="U194" s="46" t="s">
        <v>50</v>
      </c>
      <c r="V194" s="38"/>
      <c r="W194" s="168">
        <f>V194*K194</f>
        <v>0</v>
      </c>
      <c r="X194" s="168">
        <v>0.00931</v>
      </c>
      <c r="Y194" s="168">
        <f>X194*K194</f>
        <v>0.11295822999999999</v>
      </c>
      <c r="Z194" s="168">
        <v>0</v>
      </c>
      <c r="AA194" s="169">
        <f>Z194*K194</f>
        <v>0</v>
      </c>
      <c r="AR194" s="21" t="s">
        <v>256</v>
      </c>
      <c r="AT194" s="21" t="s">
        <v>253</v>
      </c>
      <c r="AU194" s="21" t="s">
        <v>122</v>
      </c>
      <c r="AY194" s="21" t="s">
        <v>143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122</v>
      </c>
      <c r="BK194" s="107">
        <f>ROUND(L194*K194,2)</f>
        <v>0</v>
      </c>
      <c r="BL194" s="21" t="s">
        <v>189</v>
      </c>
      <c r="BM194" s="21" t="s">
        <v>257</v>
      </c>
    </row>
    <row r="195" spans="2:65" s="1" customFormat="1" ht="25.5" customHeight="1">
      <c r="B195" s="37"/>
      <c r="C195" s="163" t="s">
        <v>258</v>
      </c>
      <c r="D195" s="163" t="s">
        <v>144</v>
      </c>
      <c r="E195" s="164" t="s">
        <v>259</v>
      </c>
      <c r="F195" s="269" t="s">
        <v>260</v>
      </c>
      <c r="G195" s="269"/>
      <c r="H195" s="269"/>
      <c r="I195" s="269"/>
      <c r="J195" s="165" t="s">
        <v>167</v>
      </c>
      <c r="K195" s="166">
        <v>0.113</v>
      </c>
      <c r="L195" s="270">
        <v>0</v>
      </c>
      <c r="M195" s="271"/>
      <c r="N195" s="272">
        <f>ROUND(L195*K195,2)</f>
        <v>0</v>
      </c>
      <c r="O195" s="272"/>
      <c r="P195" s="272"/>
      <c r="Q195" s="272"/>
      <c r="R195" s="39"/>
      <c r="T195" s="167" t="s">
        <v>23</v>
      </c>
      <c r="U195" s="46" t="s">
        <v>50</v>
      </c>
      <c r="V195" s="38"/>
      <c r="W195" s="168">
        <f>V195*K195</f>
        <v>0</v>
      </c>
      <c r="X195" s="168">
        <v>0</v>
      </c>
      <c r="Y195" s="168">
        <f>X195*K195</f>
        <v>0</v>
      </c>
      <c r="Z195" s="168">
        <v>0</v>
      </c>
      <c r="AA195" s="169">
        <f>Z195*K195</f>
        <v>0</v>
      </c>
      <c r="AR195" s="21" t="s">
        <v>189</v>
      </c>
      <c r="AT195" s="21" t="s">
        <v>144</v>
      </c>
      <c r="AU195" s="21" t="s">
        <v>122</v>
      </c>
      <c r="AY195" s="21" t="s">
        <v>143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122</v>
      </c>
      <c r="BK195" s="107">
        <f>ROUND(L195*K195,2)</f>
        <v>0</v>
      </c>
      <c r="BL195" s="21" t="s">
        <v>189</v>
      </c>
      <c r="BM195" s="21" t="s">
        <v>261</v>
      </c>
    </row>
    <row r="196" spans="2:63" s="9" customFormat="1" ht="29.25" customHeight="1">
      <c r="B196" s="153"/>
      <c r="C196" s="154"/>
      <c r="D196" s="170" t="s">
        <v>117</v>
      </c>
      <c r="E196" s="170"/>
      <c r="F196" s="170"/>
      <c r="G196" s="170"/>
      <c r="H196" s="170"/>
      <c r="I196" s="170"/>
      <c r="J196" s="170"/>
      <c r="K196" s="170"/>
      <c r="L196" s="170"/>
      <c r="M196" s="170"/>
      <c r="N196" s="292">
        <f>BK196</f>
        <v>0</v>
      </c>
      <c r="O196" s="293"/>
      <c r="P196" s="293"/>
      <c r="Q196" s="293"/>
      <c r="R196" s="156"/>
      <c r="T196" s="157"/>
      <c r="U196" s="154"/>
      <c r="V196" s="154"/>
      <c r="W196" s="158">
        <f>SUM(W197:W198)</f>
        <v>0</v>
      </c>
      <c r="X196" s="154"/>
      <c r="Y196" s="158">
        <f>SUM(Y197:Y198)</f>
        <v>0.00202215</v>
      </c>
      <c r="Z196" s="154"/>
      <c r="AA196" s="159">
        <f>SUM(AA197:AA198)</f>
        <v>0</v>
      </c>
      <c r="AR196" s="160" t="s">
        <v>122</v>
      </c>
      <c r="AT196" s="161" t="s">
        <v>82</v>
      </c>
      <c r="AU196" s="161" t="s">
        <v>25</v>
      </c>
      <c r="AY196" s="160" t="s">
        <v>143</v>
      </c>
      <c r="BK196" s="162">
        <f>SUM(BK197:BK198)</f>
        <v>0</v>
      </c>
    </row>
    <row r="197" spans="2:65" s="1" customFormat="1" ht="25.5" customHeight="1">
      <c r="B197" s="37"/>
      <c r="C197" s="163" t="s">
        <v>262</v>
      </c>
      <c r="D197" s="163" t="s">
        <v>144</v>
      </c>
      <c r="E197" s="164" t="s">
        <v>263</v>
      </c>
      <c r="F197" s="269" t="s">
        <v>264</v>
      </c>
      <c r="G197" s="269"/>
      <c r="H197" s="269"/>
      <c r="I197" s="269"/>
      <c r="J197" s="165" t="s">
        <v>152</v>
      </c>
      <c r="K197" s="166">
        <v>11.895</v>
      </c>
      <c r="L197" s="270">
        <v>0</v>
      </c>
      <c r="M197" s="271"/>
      <c r="N197" s="272">
        <f>ROUND(L197*K197,2)</f>
        <v>0</v>
      </c>
      <c r="O197" s="272"/>
      <c r="P197" s="272"/>
      <c r="Q197" s="272"/>
      <c r="R197" s="39"/>
      <c r="T197" s="167" t="s">
        <v>23</v>
      </c>
      <c r="U197" s="46" t="s">
        <v>50</v>
      </c>
      <c r="V197" s="38"/>
      <c r="W197" s="168">
        <f>V197*K197</f>
        <v>0</v>
      </c>
      <c r="X197" s="168">
        <v>0.00017</v>
      </c>
      <c r="Y197" s="168">
        <f>X197*K197</f>
        <v>0.00202215</v>
      </c>
      <c r="Z197" s="168">
        <v>0</v>
      </c>
      <c r="AA197" s="169">
        <f>Z197*K197</f>
        <v>0</v>
      </c>
      <c r="AR197" s="21" t="s">
        <v>189</v>
      </c>
      <c r="AT197" s="21" t="s">
        <v>144</v>
      </c>
      <c r="AU197" s="21" t="s">
        <v>122</v>
      </c>
      <c r="AY197" s="21" t="s">
        <v>143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122</v>
      </c>
      <c r="BK197" s="107">
        <f>ROUND(L197*K197,2)</f>
        <v>0</v>
      </c>
      <c r="BL197" s="21" t="s">
        <v>189</v>
      </c>
      <c r="BM197" s="21" t="s">
        <v>265</v>
      </c>
    </row>
    <row r="198" spans="2:51" s="11" customFormat="1" ht="16.5" customHeight="1">
      <c r="B198" s="178"/>
      <c r="C198" s="179"/>
      <c r="D198" s="179"/>
      <c r="E198" s="180" t="s">
        <v>23</v>
      </c>
      <c r="F198" s="285" t="s">
        <v>251</v>
      </c>
      <c r="G198" s="286"/>
      <c r="H198" s="286"/>
      <c r="I198" s="286"/>
      <c r="J198" s="179"/>
      <c r="K198" s="181">
        <v>11.895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155</v>
      </c>
      <c r="AU198" s="185" t="s">
        <v>122</v>
      </c>
      <c r="AV198" s="11" t="s">
        <v>122</v>
      </c>
      <c r="AW198" s="11" t="s">
        <v>40</v>
      </c>
      <c r="AX198" s="11" t="s">
        <v>25</v>
      </c>
      <c r="AY198" s="185" t="s">
        <v>143</v>
      </c>
    </row>
    <row r="199" spans="2:63" s="1" customFormat="1" ht="49.5" customHeight="1">
      <c r="B199" s="37"/>
      <c r="C199" s="38"/>
      <c r="D199" s="155" t="s">
        <v>266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290">
        <f aca="true" t="shared" si="5" ref="N199:N204">BK199</f>
        <v>0</v>
      </c>
      <c r="O199" s="291"/>
      <c r="P199" s="291"/>
      <c r="Q199" s="291"/>
      <c r="R199" s="39"/>
      <c r="T199" s="140"/>
      <c r="U199" s="38"/>
      <c r="V199" s="38"/>
      <c r="W199" s="38"/>
      <c r="X199" s="38"/>
      <c r="Y199" s="38"/>
      <c r="Z199" s="38"/>
      <c r="AA199" s="80"/>
      <c r="AT199" s="21" t="s">
        <v>82</v>
      </c>
      <c r="AU199" s="21" t="s">
        <v>83</v>
      </c>
      <c r="AY199" s="21" t="s">
        <v>267</v>
      </c>
      <c r="BK199" s="107">
        <f>SUM(BK200:BK204)</f>
        <v>0</v>
      </c>
    </row>
    <row r="200" spans="2:63" s="1" customFormat="1" ht="21.75" customHeight="1">
      <c r="B200" s="37"/>
      <c r="C200" s="198" t="s">
        <v>23</v>
      </c>
      <c r="D200" s="198" t="s">
        <v>144</v>
      </c>
      <c r="E200" s="199" t="s">
        <v>23</v>
      </c>
      <c r="F200" s="287" t="s">
        <v>23</v>
      </c>
      <c r="G200" s="287"/>
      <c r="H200" s="287"/>
      <c r="I200" s="287"/>
      <c r="J200" s="200" t="s">
        <v>23</v>
      </c>
      <c r="K200" s="201"/>
      <c r="L200" s="270"/>
      <c r="M200" s="272"/>
      <c r="N200" s="272">
        <f t="shared" si="5"/>
        <v>0</v>
      </c>
      <c r="O200" s="272"/>
      <c r="P200" s="272"/>
      <c r="Q200" s="272"/>
      <c r="R200" s="39"/>
      <c r="T200" s="167" t="s">
        <v>23</v>
      </c>
      <c r="U200" s="202" t="s">
        <v>50</v>
      </c>
      <c r="V200" s="38"/>
      <c r="W200" s="38"/>
      <c r="X200" s="38"/>
      <c r="Y200" s="38"/>
      <c r="Z200" s="38"/>
      <c r="AA200" s="80"/>
      <c r="AT200" s="21" t="s">
        <v>267</v>
      </c>
      <c r="AU200" s="21" t="s">
        <v>25</v>
      </c>
      <c r="AY200" s="21" t="s">
        <v>267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122</v>
      </c>
      <c r="BK200" s="107">
        <f>L200*K200</f>
        <v>0</v>
      </c>
    </row>
    <row r="201" spans="2:63" s="1" customFormat="1" ht="21.75" customHeight="1">
      <c r="B201" s="37"/>
      <c r="C201" s="198" t="s">
        <v>23</v>
      </c>
      <c r="D201" s="198" t="s">
        <v>144</v>
      </c>
      <c r="E201" s="199" t="s">
        <v>23</v>
      </c>
      <c r="F201" s="287" t="s">
        <v>23</v>
      </c>
      <c r="G201" s="287"/>
      <c r="H201" s="287"/>
      <c r="I201" s="287"/>
      <c r="J201" s="200" t="s">
        <v>23</v>
      </c>
      <c r="K201" s="201"/>
      <c r="L201" s="270"/>
      <c r="M201" s="272"/>
      <c r="N201" s="272">
        <f t="shared" si="5"/>
        <v>0</v>
      </c>
      <c r="O201" s="272"/>
      <c r="P201" s="272"/>
      <c r="Q201" s="272"/>
      <c r="R201" s="39"/>
      <c r="T201" s="167" t="s">
        <v>23</v>
      </c>
      <c r="U201" s="202" t="s">
        <v>50</v>
      </c>
      <c r="V201" s="38"/>
      <c r="W201" s="38"/>
      <c r="X201" s="38"/>
      <c r="Y201" s="38"/>
      <c r="Z201" s="38"/>
      <c r="AA201" s="80"/>
      <c r="AT201" s="21" t="s">
        <v>267</v>
      </c>
      <c r="AU201" s="21" t="s">
        <v>25</v>
      </c>
      <c r="AY201" s="21" t="s">
        <v>267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122</v>
      </c>
      <c r="BK201" s="107">
        <f>L201*K201</f>
        <v>0</v>
      </c>
    </row>
    <row r="202" spans="2:63" s="1" customFormat="1" ht="21.75" customHeight="1">
      <c r="B202" s="37"/>
      <c r="C202" s="198" t="s">
        <v>23</v>
      </c>
      <c r="D202" s="198" t="s">
        <v>144</v>
      </c>
      <c r="E202" s="199" t="s">
        <v>23</v>
      </c>
      <c r="F202" s="287" t="s">
        <v>23</v>
      </c>
      <c r="G202" s="287"/>
      <c r="H202" s="287"/>
      <c r="I202" s="287"/>
      <c r="J202" s="200" t="s">
        <v>23</v>
      </c>
      <c r="K202" s="201"/>
      <c r="L202" s="270"/>
      <c r="M202" s="272"/>
      <c r="N202" s="272">
        <f t="shared" si="5"/>
        <v>0</v>
      </c>
      <c r="O202" s="272"/>
      <c r="P202" s="272"/>
      <c r="Q202" s="272"/>
      <c r="R202" s="39"/>
      <c r="T202" s="167" t="s">
        <v>23</v>
      </c>
      <c r="U202" s="202" t="s">
        <v>50</v>
      </c>
      <c r="V202" s="38"/>
      <c r="W202" s="38"/>
      <c r="X202" s="38"/>
      <c r="Y202" s="38"/>
      <c r="Z202" s="38"/>
      <c r="AA202" s="80"/>
      <c r="AT202" s="21" t="s">
        <v>267</v>
      </c>
      <c r="AU202" s="21" t="s">
        <v>25</v>
      </c>
      <c r="AY202" s="21" t="s">
        <v>267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1" t="s">
        <v>122</v>
      </c>
      <c r="BK202" s="107">
        <f>L202*K202</f>
        <v>0</v>
      </c>
    </row>
    <row r="203" spans="2:63" s="1" customFormat="1" ht="21.75" customHeight="1">
      <c r="B203" s="37"/>
      <c r="C203" s="198" t="s">
        <v>23</v>
      </c>
      <c r="D203" s="198" t="s">
        <v>144</v>
      </c>
      <c r="E203" s="199" t="s">
        <v>23</v>
      </c>
      <c r="F203" s="287" t="s">
        <v>23</v>
      </c>
      <c r="G203" s="287"/>
      <c r="H203" s="287"/>
      <c r="I203" s="287"/>
      <c r="J203" s="200" t="s">
        <v>23</v>
      </c>
      <c r="K203" s="201"/>
      <c r="L203" s="270"/>
      <c r="M203" s="272"/>
      <c r="N203" s="272">
        <f t="shared" si="5"/>
        <v>0</v>
      </c>
      <c r="O203" s="272"/>
      <c r="P203" s="272"/>
      <c r="Q203" s="272"/>
      <c r="R203" s="39"/>
      <c r="T203" s="167" t="s">
        <v>23</v>
      </c>
      <c r="U203" s="202" t="s">
        <v>50</v>
      </c>
      <c r="V203" s="38"/>
      <c r="W203" s="38"/>
      <c r="X203" s="38"/>
      <c r="Y203" s="38"/>
      <c r="Z203" s="38"/>
      <c r="AA203" s="80"/>
      <c r="AT203" s="21" t="s">
        <v>267</v>
      </c>
      <c r="AU203" s="21" t="s">
        <v>25</v>
      </c>
      <c r="AY203" s="21" t="s">
        <v>267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122</v>
      </c>
      <c r="BK203" s="107">
        <f>L203*K203</f>
        <v>0</v>
      </c>
    </row>
    <row r="204" spans="2:63" s="1" customFormat="1" ht="21.75" customHeight="1">
      <c r="B204" s="37"/>
      <c r="C204" s="198" t="s">
        <v>23</v>
      </c>
      <c r="D204" s="198" t="s">
        <v>144</v>
      </c>
      <c r="E204" s="199" t="s">
        <v>23</v>
      </c>
      <c r="F204" s="287" t="s">
        <v>23</v>
      </c>
      <c r="G204" s="287"/>
      <c r="H204" s="287"/>
      <c r="I204" s="287"/>
      <c r="J204" s="200" t="s">
        <v>23</v>
      </c>
      <c r="K204" s="201"/>
      <c r="L204" s="270"/>
      <c r="M204" s="272"/>
      <c r="N204" s="272">
        <f t="shared" si="5"/>
        <v>0</v>
      </c>
      <c r="O204" s="272"/>
      <c r="P204" s="272"/>
      <c r="Q204" s="272"/>
      <c r="R204" s="39"/>
      <c r="T204" s="167" t="s">
        <v>23</v>
      </c>
      <c r="U204" s="202" t="s">
        <v>50</v>
      </c>
      <c r="V204" s="58"/>
      <c r="W204" s="58"/>
      <c r="X204" s="58"/>
      <c r="Y204" s="58"/>
      <c r="Z204" s="58"/>
      <c r="AA204" s="60"/>
      <c r="AT204" s="21" t="s">
        <v>267</v>
      </c>
      <c r="AU204" s="21" t="s">
        <v>25</v>
      </c>
      <c r="AY204" s="21" t="s">
        <v>267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122</v>
      </c>
      <c r="BK204" s="107">
        <f>L204*K204</f>
        <v>0</v>
      </c>
    </row>
    <row r="205" spans="2:18" s="1" customFormat="1" ht="6.75" customHeight="1"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3"/>
    </row>
  </sheetData>
  <sheetProtection sheet="1" objects="1" scenarios="1" formatColumns="0" formatRows="0"/>
  <mergeCells count="209">
    <mergeCell ref="H1:K1"/>
    <mergeCell ref="S2:AC2"/>
    <mergeCell ref="F203:I203"/>
    <mergeCell ref="L203:M203"/>
    <mergeCell ref="N203:Q203"/>
    <mergeCell ref="F204:I204"/>
    <mergeCell ref="L204:M204"/>
    <mergeCell ref="N204:Q204"/>
    <mergeCell ref="N122:Q122"/>
    <mergeCell ref="N123:Q123"/>
    <mergeCell ref="N125:Q125"/>
    <mergeCell ref="N131:Q131"/>
    <mergeCell ref="N138:Q138"/>
    <mergeCell ref="N140:Q140"/>
    <mergeCell ref="N141:Q141"/>
    <mergeCell ref="N190:Q190"/>
    <mergeCell ref="N196:Q196"/>
    <mergeCell ref="N199:Q199"/>
    <mergeCell ref="F198:I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2:I192"/>
    <mergeCell ref="F193:I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F134:I134"/>
    <mergeCell ref="L134:M134"/>
    <mergeCell ref="N134:Q134"/>
    <mergeCell ref="F135:I135"/>
    <mergeCell ref="L135:M135"/>
    <mergeCell ref="N135:Q135"/>
    <mergeCell ref="F136:I136"/>
    <mergeCell ref="F137:I137"/>
    <mergeCell ref="F139:I139"/>
    <mergeCell ref="L139:M139"/>
    <mergeCell ref="N139:Q13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4:I124"/>
    <mergeCell ref="L124:M124"/>
    <mergeCell ref="N124:Q124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N104:Q104"/>
    <mergeCell ref="L106:Q106"/>
    <mergeCell ref="C112:Q112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00:D205">
      <formula1>"K, M"</formula1>
    </dataValidation>
    <dataValidation type="list" allowBlank="1" showInputMessage="1" showErrorMessage="1" error="Povoleny jsou hodnoty základní, snížená, zákl. přenesená, sníž. přenesená, nulová." sqref="U200:U20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Uživatel systému Windows</cp:lastModifiedBy>
  <dcterms:created xsi:type="dcterms:W3CDTF">2018-05-29T23:23:19Z</dcterms:created>
  <dcterms:modified xsi:type="dcterms:W3CDTF">2018-06-06T07:00:34Z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