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730"/>
  <workbookPr/>
  <bookViews>
    <workbookView xWindow="0" yWindow="0" windowWidth="23040" windowHeight="8508" activeTab="0"/>
  </bookViews>
  <sheets>
    <sheet name="Rekapitulace stavby" sheetId="1" r:id="rId1"/>
    <sheet name="20180611 - Dodávka nového..." sheetId="2" r:id="rId2"/>
  </sheets>
  <definedNames>
    <definedName name="_xlnm.Print_Area" localSheetId="1">'20180611 - Dodávka nového...'!$C$4:$Q$70,'20180611 - Dodávka nového...'!$C$76:$Q$102,'20180611 - Dodávka nového...'!$C$108:$Q$158</definedName>
    <definedName name="_xlnm.Print_Area" localSheetId="0">'Rekapitulace stavby'!$C$4:$AP$70,'Rekapitulace stavby'!$C$76:$AP$96</definedName>
    <definedName name="_xlnm.Print_Titles" localSheetId="0">'Rekapitulace stavby'!$85:$85</definedName>
    <definedName name="_xlnm.Print_Titles" localSheetId="1">'20180611 - Dodávka nového...'!$117:$117</definedName>
  </definedNames>
  <calcPr calcId="179021"/>
  <extLst/>
</workbook>
</file>

<file path=xl/sharedStrings.xml><?xml version="1.0" encoding="utf-8"?>
<sst xmlns="http://schemas.openxmlformats.org/spreadsheetml/2006/main" count="727" uniqueCount="254">
  <si>
    <t>2012</t>
  </si>
  <si>
    <t>List obsahuje:</t>
  </si>
  <si>
    <t>1) Souhrnný list stavby</t>
  </si>
  <si>
    <t>2) Rekapitulace objektů</t>
  </si>
  <si>
    <t>2.0</t>
  </si>
  <si>
    <t>ZAMOK</t>
  </si>
  <si>
    <t>False</t>
  </si>
  <si>
    <t>optimalizováno pro tisk sestav ve formátu A4 - na výšku</t>
  </si>
  <si>
    <t>&gt;&gt;  skryté sloupce  &lt;&lt;</t>
  </si>
  <si>
    <t>0,01</t>
  </si>
  <si>
    <t>21</t>
  </si>
  <si>
    <t>15</t>
  </si>
  <si>
    <t>SOUHRNNÝ LIST STAVBY</t>
  </si>
  <si>
    <t>v ---  níže se nacházejí doplnkové a pomocné údaje k sestavám  --- v</t>
  </si>
  <si>
    <t>Návod na vyplnění</t>
  </si>
  <si>
    <t>0,001</t>
  </si>
  <si>
    <t>Kód:</t>
  </si>
  <si>
    <t>20180611</t>
  </si>
  <si>
    <t>Měnit lze pouze buňky se žlutým podbarvením!
1) na prvním listu Rekapitulace stavby vyplňte v sestavě
    a) Souhrnný list
       - údaje o Zhotoviteli
         (přenesou se do ostatních sestav i v jiných listech)
    b) Rekapitulace objektů
       - potřebné Ostatní náklady
2) na vybraných listech vyplňte v sestavě
    a) Krycí list
       - údaje o Zhotoviteli, pokud se liší od údajů o Zhotoviteli na Souhrnném listu
         (údaje se přenesou do ostatních sestav v daném listu)
    b) Rekapitulace rozpočtu
       - potřebné Ostatní náklady
    c) Celkové náklady za stavbu
       - ceny u položek
       - množství, pokud má žluté podbarvení
       - a v případe potřeby poznámku (ta je v skrytém sloupci)</t>
  </si>
  <si>
    <t>Stavba:</t>
  </si>
  <si>
    <t>Dodávka nového režijního studia a oprava video kostky na Zimním stadionu</t>
  </si>
  <si>
    <t>JKSO:</t>
  </si>
  <si>
    <t/>
  </si>
  <si>
    <t>CC-CZ:</t>
  </si>
  <si>
    <t>Místo:</t>
  </si>
  <si>
    <t xml:space="preserve"> </t>
  </si>
  <si>
    <t>Datum:</t>
  </si>
  <si>
    <t>12. 6. 2018</t>
  </si>
  <si>
    <t>Objednatel:</t>
  </si>
  <si>
    <t>IČ:</t>
  </si>
  <si>
    <t>DIČ:</t>
  </si>
  <si>
    <t>Zhotovitel:</t>
  </si>
  <si>
    <t>Vyplň údaj</t>
  </si>
  <si>
    <t>Projektant:</t>
  </si>
  <si>
    <t>True</t>
  </si>
  <si>
    <t>Zpracovatel:</t>
  </si>
  <si>
    <t>Poznámka:</t>
  </si>
  <si>
    <t>Náklady z rozpočtů</t>
  </si>
  <si>
    <t>Ostatní náklady ze souhrnného listu</t>
  </si>
  <si>
    <t>Cena bez DPH</t>
  </si>
  <si>
    <t>DPH</t>
  </si>
  <si>
    <t>základní</t>
  </si>
  <si>
    <t>ze</t>
  </si>
  <si>
    <t>snížená</t>
  </si>
  <si>
    <t>zákl. přenesená</t>
  </si>
  <si>
    <t>sníž. přenesená</t>
  </si>
  <si>
    <t>nulová</t>
  </si>
  <si>
    <t>Cena s DPH</t>
  </si>
  <si>
    <t>v</t>
  </si>
  <si>
    <t>CZK</t>
  </si>
  <si>
    <t>Projektant</t>
  </si>
  <si>
    <t>Zpracovatel</t>
  </si>
  <si>
    <t>Datum a podpis:</t>
  </si>
  <si>
    <t>Razítko</t>
  </si>
  <si>
    <t>Objednavatel</t>
  </si>
  <si>
    <t>Zhotovitel</t>
  </si>
  <si>
    <t>REKAPITULACE OBJEKTŮ STAVBY</t>
  </si>
  <si>
    <t>Informatívní údaje z listů zakázek</t>
  </si>
  <si>
    <t>Kód</t>
  </si>
  <si>
    <t>Objekt</t>
  </si>
  <si>
    <t>Cena bez DPH [CZK]</t>
  </si>
  <si>
    <t>Cena s DPH [CZK]</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</si>
  <si>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</si>
  <si>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</si>
  <si>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</si>
  <si>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</si>
  <si>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</si>
  <si>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</si>
  <si>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</si>
  <si>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</si>
  <si>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</si>
  <si>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</si>
  <si>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</si>
  <si>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</si>
  <si>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1) Náklady z rozpočtů</t>
  </si>
  <si>
    <t>D</t>
  </si>
  <si>
    <t>0</t>
  </si>
  <si>
    <t>IMPORT</t>
  </si>
  <si>
    <t>{dd363fca-539f-4d19-895d-ca5db0404439}</t>
  </si>
  <si>
    <t>{00000000-0000-0000-0000-000000000000}</t>
  </si>
  <si>
    <t>/</t>
  </si>
  <si>
    <t>1</t>
  </si>
  <si>
    <t>###NOINSERT###</t>
  </si>
  <si>
    <t>2) Ostatní náklady ze souhrnného listu</t>
  </si>
  <si>
    <t>Procent. zadání
[% nákladů rozpočtu]</t>
  </si>
  <si>
    <t>Zařazení nákladů</t>
  </si>
  <si>
    <t>Ostatní náklady</t>
  </si>
  <si>
    <t>stavební čast</t>
  </si>
  <si>
    <t>OSTATNENAKLADY</t>
  </si>
  <si>
    <t>Vyplň vlastní</t>
  </si>
  <si>
    <t>OSTATNENAKLADYVLASTNE</t>
  </si>
  <si>
    <t>Celkové náklady za stavbu 1) + 2)</t>
  </si>
  <si>
    <t>1) Krycí list rozpočtu</t>
  </si>
  <si>
    <t>2) Rekapitulace rozpočtu</t>
  </si>
  <si>
    <t>3) Rozpočet</t>
  </si>
  <si>
    <t>Zpět na list:</t>
  </si>
  <si>
    <t>Rekapitulace stavby</t>
  </si>
  <si>
    <t>2</t>
  </si>
  <si>
    <t>KRYCÍ LIST ROZPOČTU</t>
  </si>
  <si>
    <t>Náklady z rozpočtu</t>
  </si>
  <si>
    <t>REKAPITULACE ROZPOČTU</t>
  </si>
  <si>
    <t>Kód - Popis</t>
  </si>
  <si>
    <t>Cena celkem [CZK]</t>
  </si>
  <si>
    <t>1) Náklady z rozpočtu</t>
  </si>
  <si>
    <t>-1</t>
  </si>
  <si>
    <t>M - Práce a dodávky technologických zařízení</t>
  </si>
  <si>
    <t xml:space="preserve">    22-M - Dodávka režijního studia</t>
  </si>
  <si>
    <t xml:space="preserve">    23-M - Generální oprava kostky MMIS 06</t>
  </si>
  <si>
    <t xml:space="preserve">    24-M - Ostatní dodávky</t>
  </si>
  <si>
    <t xml:space="preserve">    25-M - Montáže a demontáže technologických zařízení</t>
  </si>
  <si>
    <t>2) Ostatní náklady</t>
  </si>
  <si>
    <t>Zařízení staveniště</t>
  </si>
  <si>
    <t>VRN</t>
  </si>
  <si>
    <t>Projektové práce</t>
  </si>
  <si>
    <t>Územní vlivy</t>
  </si>
  <si>
    <t>Provozní vlivy</t>
  </si>
  <si>
    <t>Jiné VRN</t>
  </si>
  <si>
    <t>Kompletační činnost</t>
  </si>
  <si>
    <t>KOMPLETACNA</t>
  </si>
  <si>
    <t>ROZPOČET</t>
  </si>
  <si>
    <t>PČ</t>
  </si>
  <si>
    <t>Typ</t>
  </si>
  <si>
    <t>Popis</t>
  </si>
  <si>
    <t>MJ</t>
  </si>
  <si>
    <t>Množství</t>
  </si>
  <si>
    <t>J.cena [CZK]</t>
  </si>
  <si>
    <t>Poznámka</t>
  </si>
  <si>
    <t>J. Nh [h]</t>
  </si>
  <si>
    <t>Nh celkem [h]</t>
  </si>
  <si>
    <t>J. hmotnost
[t]</t>
  </si>
  <si>
    <t>Hmotnost
celkem [t]</t>
  </si>
  <si>
    <t>J. suť [t]</t>
  </si>
  <si>
    <t>Suť Celkem [t]</t>
  </si>
  <si>
    <t>3</t>
  </si>
  <si>
    <t>ROZPOCET</t>
  </si>
  <si>
    <t>K</t>
  </si>
  <si>
    <t>2207000R01</t>
  </si>
  <si>
    <t>Režijní studio - dodávka replay systému včetně nahrávání, opakování, režijní pult, monitory, hlavní kamera, brankové kamery, kabeláže, převodníky signálu, konektory. Veškeré dodané komponenty jsou ve třídě HD - digital.</t>
  </si>
  <si>
    <t>kus</t>
  </si>
  <si>
    <t>64</t>
  </si>
  <si>
    <t>898663428</t>
  </si>
  <si>
    <t xml:space="preserve">Střižna 8 vstupová (HD i SD)
Profesionální režie s integrovaným ovládacím pultem
Celkem 8 vstupů (4x 3G-SDI a 4 x HDMI) včetně synchronizace
Podporující všechny video formáty od SD až po 720p, 1080i a 1080p60
1x multi-view funkce pro náhled 8 zdrojů videa a vytvářeného pořadu
Paměť pro až 20 RGBA statických snímků
DVE efekty s možností nastavení okraje a stínu 
SMPTE prolínačky, stíračky a další přechodové efekty
1x upstream a 2x downstream klíč
Náhled pořadu na integrovaném LCD displeji
Funkce pro míchání zvuku ze všech vstupů včetně nezávislých audio vstupů
Symetrické analogové audio vstupy s konektory XLR
Interní zdroje obrazu vč. černé, barevných pruhů, dvou barevných generátorů a dvou přehrávačů médií
Ethernetový port pro spojení s počítačem, software pro Mac OS a Windows
Kompatibilní se všemi hardwarovými pulty řady ATEM Broadcast Control Panel
Podpora synchronizace (Black Burst a HD-Tri-Sync genlock vstup)
</t>
  </si>
  <si>
    <t>P</t>
  </si>
  <si>
    <t>2207000R02</t>
  </si>
  <si>
    <t xml:space="preserve">Replay systém 4 vstupy (kamery) – záznamové zařízení pro 4 kamery </t>
  </si>
  <si>
    <t>-858848240</t>
  </si>
  <si>
    <t xml:space="preserve">4 videovstupy
2 simultánní přepínatelné zcela nezávislé videokanály
4 kanály pro záznam
síťový vstup pro systém Tricaster
prolnutí u videí v playlistu
playlist pro hudební doprovod
zadávání metadat
multiview monitoring
dávkový import export médií
Genlock
hardwarové zabezpečení proti výpadku signálu
softwarové zabezpečení proti výpadku signálu
1x TB vyjímatelný disk
přístrojové provedení, výška 2U.
Videoformáty HD/SD
Základní záznamová kapacita – 40 hodin
Záznamový formát MPEG-2 I-frame
Podporované rychlosti přehrávání 0 – 100%
Výstup HDMI
Síťový výstup pro TriCaster
Prolínačky u videí v playlistu – pouze prolnutí
</t>
  </si>
  <si>
    <t>2207000R03</t>
  </si>
  <si>
    <t>Převodníky signálu i s převodem do kostky (2 kamery za brankou, 1x kamera pod kostkou, 1x pc, 1x výstup kostka), kabeláž, konektory</t>
  </si>
  <si>
    <t>ks</t>
  </si>
  <si>
    <t>-781777824</t>
  </si>
  <si>
    <t xml:space="preserve">3G/HD/SD up/down/cross konverze
AV/HDMI/SDI vstup
3G/HD/SD SDI a HDMI výstup
Napájení 12Vss, 3,6W
Vstupní formáty videa:
SD-SDI: 525i, 625i
3G-SDI: 080p60/50, 1080p59,94
HD-SDI: 1080i60/50, 1080p30/25/24, 1080p29,97, 1080p23,98, 1080i59,94, 720p60/50, 720p59.94
HDMI: (YUV/RGB): 1080p60/50, 1080p59.94, 1080p30/25/24, 1080p29.97, 1080p23.98, 1080i60/50, 1080i59,94, 720p59.94, 720p60/50, 576p, 480p, VGA, 1600x1200@60Hz, 1400x1050@60Hz, 1366x768@60Hz, 1280x1024@60Hz, 1024x768@60Hz, 800x600@60Hz
Výstupní formáty videa:
SDI / HDMI (YUV: 4:2:2): 1080p60/50, 1080p59.94, 1080p23.98/29.97/24/25/30, 1080i60/50, 1080i59.94, 720P60/50, 720P59.94, 525i, 625i
Celkem 6ks i s převodem do kostky (2 kamery za brankou, 1x kamera pod kostkou, 1x pc, 1x výstup kostka), kabeláž, konektory
</t>
  </si>
  <si>
    <t>4</t>
  </si>
  <si>
    <t>2207000R04</t>
  </si>
  <si>
    <t>Kamery brankové</t>
  </si>
  <si>
    <t>410071339</t>
  </si>
  <si>
    <t xml:space="preserve">Technologie HD-TVi
Počet megapixelů: 4K 8 megapixelů
Vnitřní provedení
Napájení: DV 12V/ AC 24V
Videovýstup: PAL
Režim den/noc: IR-cut
Stupeň krytí IP: IP67
Provozní teplota: -40˚ - +60˚ C
Reálné WDR 120db
Maximální rozlišení: 3840 x 215 @ 12.5fps
Vysoká citlivost Starlight+
Ovládací rozhraní – koaxiál
Redukce šumu: 3D DNR
Spotřeba: 5 – 10Watt
</t>
  </si>
  <si>
    <t>5</t>
  </si>
  <si>
    <t>2207000R05</t>
  </si>
  <si>
    <t>Hlavní kamera</t>
  </si>
  <si>
    <t>567478710</t>
  </si>
  <si>
    <t xml:space="preserve">transfokátor Leica Dicomar s f/2,8, 13x přiblížením a širokým úhlem záběru (28 mm, 35mm ekv.)
Záznam 4K videa (4096 x 2160) s frekvencí 24p nebo UHD až do rychlosti snímání 60 fps.
Podpora Full HD rozlišení.
Mělká hloubka ostrosti díky velkému 4/3” snímači.
Ostrý obraz i ve 4K rozlišení a za nepříznivých podmínek díky rychlému autofokusu a hledáčku s vysokým rozlišením.
„Ruční kamera”, kterou lze ihned používat ve stylu ENG natáčení.
12 clonových čísel dynamického rozsahu a gamma křivka V-Log L.
Variabilní záznamová rychlost až do 120 fps (v rozlišení FHD).
Záznam infračerveného spektra (IČ reflektor není součástí dodávky).
Pětiosý hybridní stabilizátor obrazu.
Inteligentní autofokus.
Pokročilé funkce pro asistenci ostření.
ND filtry (1/4, 1/16, 1/64).
Mechanické prstence pro nezávislé nastavení zoomu, zaostření a clony.
4,3” dotykový LCD displej.
kvalitní 0,39” OLED hledáček (cca 1,77 mil. pixelů).
Kryt akumulátoru pro pohodlné natáčení z ruky.
Podpora dálkového ovládání.
Záznam 4K, FHD a SD videa na SD karty.
Dva sloty pro záznamové karty umožňují kontinuální nebo duální záznam.
3G-SDI/HDMI/kompozitní výstupy
</t>
  </si>
  <si>
    <t>6</t>
  </si>
  <si>
    <t>2207000R06</t>
  </si>
  <si>
    <t>Kvadrátor</t>
  </si>
  <si>
    <t>-87405346</t>
  </si>
  <si>
    <t>7</t>
  </si>
  <si>
    <t>2207000R07</t>
  </si>
  <si>
    <t>Regulátor signálu</t>
  </si>
  <si>
    <t>-41421790</t>
  </si>
  <si>
    <t>8</t>
  </si>
  <si>
    <t>2207000R08</t>
  </si>
  <si>
    <t>Koaxiální kabel pro SDi</t>
  </si>
  <si>
    <t>-1130424994</t>
  </si>
  <si>
    <t>9</t>
  </si>
  <si>
    <t>2207000R09</t>
  </si>
  <si>
    <t>Monitory</t>
  </si>
  <si>
    <t>2076380754</t>
  </si>
  <si>
    <t xml:space="preserve">Úhlopříčka displeje:23,6"
Rozlišení:1920×1080 (Full HD)
Technologie panelu:TN
Doba odezvy:1 ms
Formát obrazovky:16:9
Výbava:Reproduktory
Rozhraní:HDMI, DVI
</t>
  </si>
  <si>
    <t>10</t>
  </si>
  <si>
    <t>2207000R10</t>
  </si>
  <si>
    <t xml:space="preserve">Switch pro přepínání signálu </t>
  </si>
  <si>
    <t>-865164301</t>
  </si>
  <si>
    <t xml:space="preserve">
</t>
  </si>
  <si>
    <t>11</t>
  </si>
  <si>
    <t>2302600R01</t>
  </si>
  <si>
    <t>Kompletní výměna komponentů v dataprojektorech - Zdroje lampy (ballast) – 300W - 4ks/projektor, 8ks projektorů</t>
  </si>
  <si>
    <t>-1655288173</t>
  </si>
  <si>
    <t>12</t>
  </si>
  <si>
    <t>2302600R02</t>
  </si>
  <si>
    <t>Kompletní výměna komponentů v dataprojektorech - Lampa – 300W – 4ks/projektor, 8ks projektorů</t>
  </si>
  <si>
    <t>1546920019</t>
  </si>
  <si>
    <t>13</t>
  </si>
  <si>
    <t>2302600R03</t>
  </si>
  <si>
    <t>Kompletní výměna komponentů v dataprojektorech - Ventilátory 12V DC 0,16A, 5ks/projektor, 8 projektorů</t>
  </si>
  <si>
    <t>-878195153</t>
  </si>
  <si>
    <t>14</t>
  </si>
  <si>
    <t>2302600R04</t>
  </si>
  <si>
    <t>Kompletní výměna komponentů v dataprojektorech - Ventilátory 12v DC 0,16A, 6ks/projektor, 8 projektorů</t>
  </si>
  <si>
    <t>-899477899</t>
  </si>
  <si>
    <t>2302600R05</t>
  </si>
  <si>
    <t>Kompletní výměna komponentů v dataprojektorech - Ventilátory 12V 0,39A, 3ks/projektor, 8 projektorů</t>
  </si>
  <si>
    <t>371919597</t>
  </si>
  <si>
    <t>16</t>
  </si>
  <si>
    <t>2302600R06</t>
  </si>
  <si>
    <t>Kompletní výměna komponentů v dataprojektorech - Ventilátory 12V DC 0,47A, 3ks/projektor, 8 projektorů</t>
  </si>
  <si>
    <t>-1784920144</t>
  </si>
  <si>
    <t>17</t>
  </si>
  <si>
    <t>2302600R07</t>
  </si>
  <si>
    <t>Kompletní výměna komponentů v dataprojektorech - Ventilátory 12V DC 0,59A, 2ks/projektor, 8 projektorů</t>
  </si>
  <si>
    <t>280277310</t>
  </si>
  <si>
    <t>18</t>
  </si>
  <si>
    <t>2302600R08</t>
  </si>
  <si>
    <t>Kompletní výměna komponentů v dataprojektorech - Ventilátory 12V DC 0,58A, 2ks/projektor, 8 projektorů</t>
  </si>
  <si>
    <t>-156575259</t>
  </si>
  <si>
    <t>19</t>
  </si>
  <si>
    <t>2302600R09</t>
  </si>
  <si>
    <t>Kompletní výměna komponentů v dataprojektorech - Secundární zdroj – 24V DC 4,5A, 1ks/projektor, 8 projektorů</t>
  </si>
  <si>
    <t>669960952</t>
  </si>
  <si>
    <t>20</t>
  </si>
  <si>
    <t>2420000R01</t>
  </si>
  <si>
    <t>Scoreboardy - Upgrade softwaru, výměna opotřebovaných komponentů – vyčištění a revize funkčnosti systému</t>
  </si>
  <si>
    <t>kpl</t>
  </si>
  <si>
    <t>847337441</t>
  </si>
  <si>
    <t>2420000R02</t>
  </si>
  <si>
    <t>Posouzení statiky závěsných zařízení a  konstrukce a vypracování protokolu</t>
  </si>
  <si>
    <t>918971364</t>
  </si>
  <si>
    <t>22</t>
  </si>
  <si>
    <t>2520000R01</t>
  </si>
  <si>
    <t>Demontáž stávajících projektorů a odvoz na dílenský servis</t>
  </si>
  <si>
    <t>hod</t>
  </si>
  <si>
    <t>-513892725</t>
  </si>
  <si>
    <t>23</t>
  </si>
  <si>
    <t>2520000R02</t>
  </si>
  <si>
    <t>Dílenská oprava včetně výměny všech komponentů, vyčištění a seřízení</t>
  </si>
  <si>
    <t>521670465</t>
  </si>
  <si>
    <t>24</t>
  </si>
  <si>
    <t>2520000R03</t>
  </si>
  <si>
    <t>Zpětná montáž projektorů do kostky, seřízení, nastavení</t>
  </si>
  <si>
    <t>-891405706</t>
  </si>
  <si>
    <t>25</t>
  </si>
  <si>
    <t>2520000R04</t>
  </si>
  <si>
    <t>Natažení nové kabeláže</t>
  </si>
  <si>
    <t>1010468787</t>
  </si>
  <si>
    <t>26</t>
  </si>
  <si>
    <t>2520000R05</t>
  </si>
  <si>
    <t>Instalace režijního studia + zkušební provoz a zaškolení obsluhy</t>
  </si>
  <si>
    <t>-495965976</t>
  </si>
  <si>
    <t>27</t>
  </si>
  <si>
    <t>2520000R06</t>
  </si>
  <si>
    <t>Doprava</t>
  </si>
  <si>
    <t>-387596832</t>
  </si>
  <si>
    <t>VP - Vícepráce</t>
  </si>
  <si>
    <t>PN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</si>
</sst>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35">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sz val="8"/>
      <color rgb="FF3366FF"/>
      <name val="Trebuchet MS"/>
      <family val="2"/>
    </font>
    <font>
      <b/>
      <sz val="16"/>
      <name val="Trebuchet MS"/>
      <family val="2"/>
    </font>
    <font>
      <b/>
      <sz val="12"/>
      <color rgb="FF969696"/>
      <name val="Trebuchet MS"/>
      <family val="2"/>
    </font>
    <font>
      <sz val="9"/>
      <color rgb="FF969696"/>
      <name val="Trebuchet MS"/>
      <family val="2"/>
    </font>
    <font>
      <b/>
      <sz val="8"/>
      <color rgb="FF969696"/>
      <name val="Trebuchet MS"/>
      <family val="2"/>
    </font>
    <font>
      <sz val="10"/>
      <color rgb="FF464646"/>
      <name val="Trebuchet MS"/>
      <family val="2"/>
    </font>
    <font>
      <b/>
      <sz val="10"/>
      <name val="Trebuchet MS"/>
      <family val="2"/>
    </font>
    <font>
      <b/>
      <sz val="10"/>
      <color rgb="FF464646"/>
      <name val="Trebuchet MS"/>
      <family val="2"/>
    </font>
    <font>
      <sz val="10"/>
      <color rgb="FF969696"/>
      <name val="Trebuchet MS"/>
      <family val="2"/>
    </font>
    <font>
      <b/>
      <sz val="9"/>
      <name val="Trebuchet MS"/>
      <family val="2"/>
    </font>
    <font>
      <sz val="12"/>
      <color rgb="FF969696"/>
      <name val="Trebuchet MS"/>
      <family val="2"/>
    </font>
    <font>
      <b/>
      <sz val="12"/>
      <color rgb="FF960000"/>
      <name val="Trebuchet MS"/>
      <family val="2"/>
    </font>
    <font>
      <sz val="18"/>
      <color theme="10"/>
      <name val="Wingdings 2"/>
      <family val="2"/>
    </font>
    <font>
      <b/>
      <sz val="11"/>
      <color rgb="FF003366"/>
      <name val="Trebuchet MS"/>
      <family val="2"/>
    </font>
    <font>
      <sz val="11"/>
      <color rgb="FF003366"/>
      <name val="Trebuchet MS"/>
      <family val="2"/>
    </font>
    <font>
      <sz val="11"/>
      <color rgb="FF969696"/>
      <name val="Trebuchet MS"/>
      <family val="2"/>
    </font>
    <font>
      <b/>
      <sz val="12"/>
      <color rgb="FF800000"/>
      <name val="Trebuchet MS"/>
      <family val="2"/>
    </font>
    <font>
      <b/>
      <sz val="8"/>
      <color rgb="FF800000"/>
      <name val="Trebuchet MS"/>
      <family val="2"/>
    </font>
    <font>
      <sz val="8"/>
      <color rgb="FF960000"/>
      <name val="Trebuchet MS"/>
      <family val="2"/>
    </font>
    <font>
      <b/>
      <sz val="8"/>
      <name val="Trebuchet MS"/>
      <family val="2"/>
    </font>
    <font>
      <i/>
      <sz val="7"/>
      <color rgb="FF969696"/>
      <name val="Trebuchet MS"/>
      <family val="2"/>
    </font>
    <font>
      <u val="single"/>
      <sz val="11"/>
      <color theme="10"/>
      <name val="Calibri"/>
      <family val="2"/>
      <scheme val="minor"/>
    </font>
  </fonts>
  <fills count="7">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2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style="hair">
        <color rgb="FF969696"/>
      </right>
      <top style="hair">
        <color rgb="FF969696"/>
      </top>
      <bottom style="hair">
        <color rgb="FF969696"/>
      </bottom>
    </border>
    <border>
      <left/>
      <right style="hair">
        <color rgb="FF000000"/>
      </right>
      <top style="hair">
        <color rgb="FF000000"/>
      </top>
      <bottom style="hair">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4" fillId="0" borderId="0" applyNumberFormat="0" applyFill="0" applyBorder="0" applyAlignment="0" applyProtection="0"/>
  </cellStyleXfs>
  <cellXfs count="250">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2" borderId="0" xfId="0" applyFont="1" applyFill="1" applyAlignment="1" applyProtection="1">
      <alignment horizontal="left" vertical="center"/>
      <protection/>
    </xf>
    <xf numFmtId="0" fontId="10" fillId="2" borderId="0" xfId="0" applyFont="1" applyFill="1" applyAlignment="1" applyProtection="1">
      <alignment vertical="center"/>
      <protection/>
    </xf>
    <xf numFmtId="0" fontId="11" fillId="2" borderId="0" xfId="0" applyFont="1" applyFill="1" applyAlignment="1" applyProtection="1">
      <alignment horizontal="left" vertical="center"/>
      <protection/>
    </xf>
    <xf numFmtId="0" fontId="12" fillId="2" borderId="0" xfId="20" applyFont="1" applyFill="1" applyAlignment="1" applyProtection="1">
      <alignment vertical="center"/>
      <protection/>
    </xf>
    <xf numFmtId="0" fontId="0" fillId="2" borderId="0" xfId="0" applyFill="1"/>
    <xf numFmtId="0" fontId="9" fillId="2" borderId="0" xfId="0" applyFont="1" applyFill="1" applyAlignment="1">
      <alignment horizontal="left" vertical="center"/>
    </xf>
    <xf numFmtId="0" fontId="9" fillId="0" borderId="0" xfId="0" applyFont="1" applyAlignment="1">
      <alignment horizontal="lef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5" xfId="0" applyBorder="1" applyProtection="1">
      <protection/>
    </xf>
    <xf numFmtId="0" fontId="15" fillId="0" borderId="0" xfId="0" applyFont="1" applyAlignment="1">
      <alignment horizontal="left" vertical="center"/>
    </xf>
    <xf numFmtId="0" fontId="0" fillId="0" borderId="0" xfId="0" applyBorder="1" applyProtection="1">
      <protection/>
    </xf>
    <xf numFmtId="0" fontId="16"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16"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18" fillId="0" borderId="0"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5" xfId="0" applyFont="1" applyBorder="1" applyAlignment="1" applyProtection="1">
      <alignment vertical="center"/>
      <protection/>
    </xf>
    <xf numFmtId="0" fontId="19"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164" fontId="2" fillId="0" borderId="0" xfId="0" applyNumberFormat="1" applyFont="1" applyBorder="1" applyAlignment="1" applyProtection="1">
      <alignment vertical="center"/>
      <protection/>
    </xf>
    <xf numFmtId="0" fontId="2" fillId="0" borderId="0" xfId="0" applyFont="1" applyBorder="1" applyAlignment="1" applyProtection="1">
      <alignment horizontal="center"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20" fillId="0" borderId="10" xfId="0" applyFont="1" applyBorder="1" applyAlignment="1" applyProtection="1">
      <alignment horizontal="lef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Border="1" applyProtection="1">
      <protection/>
    </xf>
    <xf numFmtId="0" fontId="0" fillId="0" borderId="14" xfId="0" applyBorder="1" applyProtection="1">
      <protection/>
    </xf>
    <xf numFmtId="0" fontId="21" fillId="0" borderId="15" xfId="0" applyFont="1" applyBorder="1" applyAlignment="1" applyProtection="1">
      <alignment horizontal="left" vertical="center"/>
      <protection/>
    </xf>
    <xf numFmtId="0" fontId="0" fillId="0" borderId="16" xfId="0" applyFont="1" applyBorder="1" applyAlignment="1" applyProtection="1">
      <alignment vertical="center"/>
      <protection/>
    </xf>
    <xf numFmtId="0" fontId="21" fillId="0" borderId="16" xfId="0" applyFont="1" applyBorder="1" applyAlignment="1" applyProtection="1">
      <alignment horizontal="left" vertical="center"/>
      <protection/>
    </xf>
    <xf numFmtId="0" fontId="0" fillId="0" borderId="17" xfId="0" applyFont="1" applyBorder="1" applyAlignment="1" applyProtection="1">
      <alignment vertical="center"/>
      <protection/>
    </xf>
    <xf numFmtId="0" fontId="0" fillId="0" borderId="18" xfId="0" applyFont="1" applyBorder="1" applyAlignment="1" applyProtection="1">
      <alignment vertical="center"/>
      <protection/>
    </xf>
    <xf numFmtId="0" fontId="0" fillId="0" borderId="19" xfId="0" applyFont="1" applyBorder="1" applyAlignment="1" applyProtection="1">
      <alignment vertical="center"/>
      <protection/>
    </xf>
    <xf numFmtId="0" fontId="0" fillId="0" borderId="2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3" xfId="0" applyFont="1" applyBorder="1" applyAlignment="1" applyProtection="1">
      <alignment vertical="center"/>
      <protection/>
    </xf>
    <xf numFmtId="0" fontId="3" fillId="0" borderId="4" xfId="0" applyFont="1" applyBorder="1" applyAlignment="1" applyProtection="1">
      <alignment vertical="center"/>
      <protection/>
    </xf>
    <xf numFmtId="0" fontId="3" fillId="0" borderId="0" xfId="0" applyFont="1" applyBorder="1" applyAlignment="1" applyProtection="1">
      <alignment vertical="center"/>
      <protection/>
    </xf>
    <xf numFmtId="0" fontId="3" fillId="0" borderId="5" xfId="0" applyFont="1" applyBorder="1" applyAlignment="1" applyProtection="1">
      <alignment vertical="center"/>
      <protection/>
    </xf>
    <xf numFmtId="0" fontId="4" fillId="0" borderId="4" xfId="0" applyFont="1" applyBorder="1" applyAlignment="1" applyProtection="1">
      <alignment vertical="center"/>
      <protection/>
    </xf>
    <xf numFmtId="0" fontId="4" fillId="0" borderId="0" xfId="0" applyFont="1" applyBorder="1" applyAlignment="1" applyProtection="1">
      <alignment horizontal="left" vertical="center"/>
      <protection/>
    </xf>
    <xf numFmtId="0" fontId="4" fillId="0" borderId="0" xfId="0" applyFont="1" applyBorder="1" applyAlignment="1" applyProtection="1">
      <alignment vertical="center"/>
      <protection/>
    </xf>
    <xf numFmtId="0" fontId="4" fillId="0" borderId="5" xfId="0" applyFont="1" applyBorder="1" applyAlignment="1" applyProtection="1">
      <alignment vertical="center"/>
      <protection/>
    </xf>
    <xf numFmtId="0" fontId="22" fillId="0" borderId="0" xfId="0" applyFont="1" applyBorder="1" applyAlignment="1" applyProtection="1">
      <alignment vertical="center"/>
      <protection/>
    </xf>
    <xf numFmtId="165" fontId="3" fillId="0" borderId="0" xfId="0" applyNumberFormat="1" applyFont="1" applyBorder="1" applyAlignment="1" applyProtection="1">
      <alignment horizontal="left" vertical="center"/>
      <protection/>
    </xf>
    <xf numFmtId="0" fontId="0" fillId="0" borderId="11" xfId="0" applyFont="1" applyBorder="1" applyAlignment="1">
      <alignment vertical="center"/>
    </xf>
    <xf numFmtId="0" fontId="0" fillId="0" borderId="12" xfId="0" applyFont="1" applyBorder="1" applyAlignment="1">
      <alignment vertical="center"/>
    </xf>
    <xf numFmtId="0" fontId="0" fillId="0" borderId="0" xfId="0" applyFont="1" applyBorder="1" applyAlignment="1">
      <alignment vertical="center"/>
    </xf>
    <xf numFmtId="0" fontId="0" fillId="0" borderId="14" xfId="0" applyFont="1" applyBorder="1" applyAlignment="1">
      <alignment vertical="center"/>
    </xf>
    <xf numFmtId="0" fontId="0" fillId="0" borderId="14" xfId="0" applyFont="1" applyBorder="1" applyAlignment="1" applyProtection="1">
      <alignment vertical="center"/>
      <protection/>
    </xf>
    <xf numFmtId="0" fontId="0" fillId="5" borderId="9" xfId="0" applyFont="1" applyFill="1" applyBorder="1" applyAlignment="1" applyProtection="1">
      <alignment vertical="center"/>
      <protection/>
    </xf>
    <xf numFmtId="0" fontId="16" fillId="0" borderId="21" xfId="0" applyFont="1" applyBorder="1" applyAlignment="1" applyProtection="1">
      <alignment horizontal="center" vertical="center" wrapText="1"/>
      <protection/>
    </xf>
    <xf numFmtId="0" fontId="16" fillId="0" borderId="22" xfId="0" applyFont="1" applyBorder="1" applyAlignment="1" applyProtection="1">
      <alignment horizontal="center" vertical="center" wrapText="1"/>
      <protection/>
    </xf>
    <xf numFmtId="0" fontId="16" fillId="0" borderId="23" xfId="0" applyFont="1" applyBorder="1" applyAlignment="1" applyProtection="1">
      <alignment horizontal="center" vertical="center" wrapText="1"/>
      <protection/>
    </xf>
    <xf numFmtId="0" fontId="0" fillId="0" borderId="10" xfId="0" applyFont="1" applyBorder="1" applyAlignment="1" applyProtection="1">
      <alignment vertical="center"/>
      <protection/>
    </xf>
    <xf numFmtId="0" fontId="24" fillId="0" borderId="0" xfId="0" applyFont="1" applyBorder="1" applyAlignment="1" applyProtection="1">
      <alignment horizontal="left" vertical="center"/>
      <protection/>
    </xf>
    <xf numFmtId="0" fontId="24" fillId="0" borderId="0" xfId="0" applyFont="1" applyBorder="1" applyAlignment="1" applyProtection="1">
      <alignment vertical="center"/>
      <protection/>
    </xf>
    <xf numFmtId="4" fontId="23" fillId="0" borderId="13" xfId="0" applyNumberFormat="1" applyFont="1" applyBorder="1" applyAlignment="1" applyProtection="1">
      <alignment vertical="center"/>
      <protection/>
    </xf>
    <xf numFmtId="4" fontId="23" fillId="0" borderId="0" xfId="0" applyNumberFormat="1" applyFont="1" applyBorder="1" applyAlignment="1" applyProtection="1">
      <alignment vertical="center"/>
      <protection/>
    </xf>
    <xf numFmtId="166" fontId="23" fillId="0" borderId="0" xfId="0" applyNumberFormat="1" applyFont="1" applyBorder="1" applyAlignment="1" applyProtection="1">
      <alignment vertical="center"/>
      <protection/>
    </xf>
    <xf numFmtId="4" fontId="23" fillId="0" borderId="14" xfId="0" applyNumberFormat="1" applyFont="1" applyBorder="1" applyAlignment="1" applyProtection="1">
      <alignment vertical="center"/>
      <protection/>
    </xf>
    <xf numFmtId="0" fontId="4" fillId="0" borderId="0" xfId="0" applyFont="1" applyAlignment="1">
      <alignment horizontal="left" vertical="center"/>
    </xf>
    <xf numFmtId="0" fontId="25" fillId="0" borderId="0" xfId="20" applyFont="1" applyAlignment="1">
      <alignment horizontal="center" vertical="center"/>
    </xf>
    <xf numFmtId="0" fontId="5" fillId="0" borderId="4" xfId="0" applyFont="1" applyBorder="1" applyAlignment="1" applyProtection="1">
      <alignment vertical="center"/>
      <protection/>
    </xf>
    <xf numFmtId="0" fontId="26" fillId="0" borderId="0" xfId="0" applyFont="1" applyBorder="1" applyAlignment="1" applyProtection="1">
      <alignment vertical="center"/>
      <protection/>
    </xf>
    <xf numFmtId="0" fontId="27" fillId="0" borderId="0" xfId="0" applyFont="1" applyBorder="1" applyAlignment="1" applyProtection="1">
      <alignment vertical="center"/>
      <protection/>
    </xf>
    <xf numFmtId="0" fontId="5" fillId="0" borderId="5" xfId="0" applyFont="1" applyBorder="1" applyAlignment="1" applyProtection="1">
      <alignment vertical="center"/>
      <protection/>
    </xf>
    <xf numFmtId="4" fontId="28" fillId="0" borderId="15" xfId="0" applyNumberFormat="1" applyFont="1" applyBorder="1" applyAlignment="1" applyProtection="1">
      <alignment vertical="center"/>
      <protection/>
    </xf>
    <xf numFmtId="4" fontId="28" fillId="0" borderId="16" xfId="0" applyNumberFormat="1" applyFont="1" applyBorder="1" applyAlignment="1" applyProtection="1">
      <alignment vertical="center"/>
      <protection/>
    </xf>
    <xf numFmtId="166" fontId="28" fillId="0" borderId="16" xfId="0" applyNumberFormat="1" applyFont="1" applyBorder="1" applyAlignment="1" applyProtection="1">
      <alignment vertical="center"/>
      <protection/>
    </xf>
    <xf numFmtId="4" fontId="28" fillId="0" borderId="17" xfId="0" applyNumberFormat="1" applyFont="1" applyBorder="1" applyAlignment="1" applyProtection="1">
      <alignment vertical="center"/>
      <protection/>
    </xf>
    <xf numFmtId="0" fontId="5" fillId="0" borderId="0" xfId="0" applyFont="1" applyAlignment="1">
      <alignment horizontal="left" vertical="center"/>
    </xf>
    <xf numFmtId="0" fontId="7" fillId="0" borderId="0" xfId="0" applyFont="1" applyBorder="1" applyAlignment="1" applyProtection="1">
      <alignment horizontal="left" vertical="center"/>
      <protection/>
    </xf>
    <xf numFmtId="164" fontId="21" fillId="3" borderId="10" xfId="0" applyNumberFormat="1" applyFont="1" applyFill="1" applyBorder="1" applyAlignment="1" applyProtection="1">
      <alignment horizontal="center" vertical="center"/>
      <protection locked="0"/>
    </xf>
    <xf numFmtId="0" fontId="21" fillId="3" borderId="11" xfId="0" applyFont="1" applyFill="1" applyBorder="1" applyAlignment="1" applyProtection="1">
      <alignment horizontal="center" vertical="center"/>
      <protection locked="0"/>
    </xf>
    <xf numFmtId="4" fontId="21" fillId="0" borderId="12" xfId="0" applyNumberFormat="1" applyFont="1" applyBorder="1" applyAlignment="1" applyProtection="1">
      <alignment vertical="center"/>
      <protection/>
    </xf>
    <xf numFmtId="4" fontId="0" fillId="0" borderId="0" xfId="0" applyNumberFormat="1" applyFont="1" applyAlignment="1">
      <alignment vertical="center"/>
    </xf>
    <xf numFmtId="164" fontId="21" fillId="3" borderId="13" xfId="0" applyNumberFormat="1" applyFont="1" applyFill="1" applyBorder="1" applyAlignment="1" applyProtection="1">
      <alignment horizontal="center" vertical="center"/>
      <protection locked="0"/>
    </xf>
    <xf numFmtId="0" fontId="21" fillId="3" borderId="0" xfId="0" applyFont="1" applyFill="1" applyBorder="1" applyAlignment="1" applyProtection="1">
      <alignment horizontal="center" vertical="center"/>
      <protection locked="0"/>
    </xf>
    <xf numFmtId="4" fontId="21" fillId="0" borderId="14" xfId="0" applyNumberFormat="1" applyFont="1" applyBorder="1" applyAlignment="1" applyProtection="1">
      <alignment vertical="center"/>
      <protection/>
    </xf>
    <xf numFmtId="164" fontId="21" fillId="3" borderId="15" xfId="0" applyNumberFormat="1" applyFont="1" applyFill="1" applyBorder="1" applyAlignment="1" applyProtection="1">
      <alignment horizontal="center" vertical="center"/>
      <protection locked="0"/>
    </xf>
    <xf numFmtId="0" fontId="21" fillId="3" borderId="16" xfId="0" applyFont="1" applyFill="1" applyBorder="1" applyAlignment="1" applyProtection="1">
      <alignment horizontal="center" vertical="center"/>
      <protection locked="0"/>
    </xf>
    <xf numFmtId="4" fontId="21" fillId="0" borderId="17" xfId="0" applyNumberFormat="1" applyFont="1" applyBorder="1" applyAlignment="1" applyProtection="1">
      <alignment vertical="center"/>
      <protection/>
    </xf>
    <xf numFmtId="0" fontId="24"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xf>
    <xf numFmtId="0" fontId="0" fillId="2" borderId="0" xfId="0" applyFill="1" applyProtection="1">
      <protection/>
    </xf>
    <xf numFmtId="0" fontId="10" fillId="0" borderId="0" xfId="0" applyFont="1" applyBorder="1" applyAlignment="1" applyProtection="1">
      <alignment horizontal="left" vertical="center"/>
      <protection/>
    </xf>
    <xf numFmtId="0" fontId="19" fillId="0" borderId="0" xfId="0" applyFont="1" applyBorder="1" applyAlignment="1" applyProtection="1">
      <alignment horizontal="left" vertical="center"/>
      <protection/>
    </xf>
    <xf numFmtId="0" fontId="2" fillId="0" borderId="0" xfId="0" applyFont="1" applyBorder="1" applyAlignment="1" applyProtection="1">
      <alignment horizontal="righ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0" borderId="1"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0" fillId="0" borderId="0" xfId="0" applyFont="1" applyAlignment="1" applyProtection="1">
      <alignment vertical="center"/>
      <protection/>
    </xf>
    <xf numFmtId="0" fontId="29"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0" xfId="0" applyFont="1" applyBorder="1" applyAlignment="1" applyProtection="1">
      <alignment horizontal="left" vertical="center"/>
      <protection/>
    </xf>
    <xf numFmtId="0" fontId="6" fillId="0" borderId="5" xfId="0" applyFont="1" applyBorder="1" applyAlignment="1" applyProtection="1">
      <alignment vertical="center"/>
      <protection/>
    </xf>
    <xf numFmtId="0" fontId="6" fillId="0" borderId="0" xfId="0" applyFont="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5" xfId="0" applyFont="1" applyBorder="1" applyAlignment="1" applyProtection="1">
      <alignment vertical="center"/>
      <protection/>
    </xf>
    <xf numFmtId="0" fontId="7" fillId="0" borderId="0" xfId="0" applyFont="1" applyAlignment="1" applyProtection="1">
      <alignment vertical="center"/>
      <protection/>
    </xf>
    <xf numFmtId="0" fontId="0" fillId="0" borderId="24" xfId="0" applyFont="1" applyBorder="1" applyAlignment="1" applyProtection="1">
      <alignment vertical="center"/>
      <protection/>
    </xf>
    <xf numFmtId="0" fontId="16" fillId="0" borderId="24" xfId="0" applyFont="1" applyBorder="1" applyAlignment="1" applyProtection="1">
      <alignment horizontal="center" vertical="center"/>
      <protection/>
    </xf>
    <xf numFmtId="0" fontId="0" fillId="0" borderId="0" xfId="0" applyFont="1" applyAlignment="1" applyProtection="1">
      <alignment vertical="center"/>
      <protection locked="0"/>
    </xf>
    <xf numFmtId="0" fontId="0" fillId="0" borderId="13" xfId="0" applyFont="1" applyBorder="1" applyAlignment="1" applyProtection="1">
      <alignment vertical="center"/>
      <protection/>
    </xf>
    <xf numFmtId="0" fontId="21" fillId="0" borderId="14" xfId="0" applyFont="1" applyBorder="1" applyAlignment="1" applyProtection="1">
      <alignment horizontal="center" vertical="center"/>
      <protection/>
    </xf>
    <xf numFmtId="0" fontId="0" fillId="0" borderId="0" xfId="0" applyFont="1" applyAlignment="1" applyProtection="1">
      <alignment horizontal="left" vertical="center"/>
      <protection locked="0"/>
    </xf>
    <xf numFmtId="4" fontId="0" fillId="0" borderId="0" xfId="0" applyNumberFormat="1" applyFont="1" applyAlignment="1" applyProtection="1">
      <alignment vertical="center"/>
      <protection locked="0"/>
    </xf>
    <xf numFmtId="0" fontId="0" fillId="0" borderId="15" xfId="0" applyFont="1" applyBorder="1" applyAlignment="1" applyProtection="1">
      <alignment vertical="center"/>
      <protection/>
    </xf>
    <xf numFmtId="0" fontId="21" fillId="0" borderId="17" xfId="0" applyFont="1" applyBorder="1" applyAlignment="1" applyProtection="1">
      <alignment horizontal="center" vertical="center"/>
      <protection/>
    </xf>
    <xf numFmtId="0" fontId="0" fillId="0" borderId="4" xfId="0" applyFont="1" applyBorder="1" applyAlignment="1" applyProtection="1">
      <alignment horizontal="center" vertical="center" wrapText="1"/>
      <protection/>
    </xf>
    <xf numFmtId="0" fontId="3" fillId="5" borderId="21" xfId="0" applyFont="1" applyFill="1" applyBorder="1" applyAlignment="1" applyProtection="1">
      <alignment horizontal="center" vertical="center" wrapText="1"/>
      <protection/>
    </xf>
    <xf numFmtId="0" fontId="3" fillId="5" borderId="22" xfId="0" applyFont="1" applyFill="1" applyBorder="1" applyAlignment="1" applyProtection="1">
      <alignment horizontal="center" vertical="center" wrapText="1"/>
      <protection/>
    </xf>
    <xf numFmtId="0" fontId="0" fillId="0" borderId="5" xfId="0" applyFont="1" applyBorder="1" applyAlignment="1" applyProtection="1">
      <alignment horizontal="center" vertical="center" wrapText="1"/>
      <protection/>
    </xf>
    <xf numFmtId="166" fontId="31" fillId="0" borderId="11" xfId="0" applyNumberFormat="1" applyFont="1" applyBorder="1" applyAlignment="1" applyProtection="1">
      <alignment/>
      <protection/>
    </xf>
    <xf numFmtId="166" fontId="31" fillId="0" borderId="12" xfId="0" applyNumberFormat="1" applyFont="1" applyBorder="1" applyAlignment="1" applyProtection="1">
      <alignment/>
      <protection/>
    </xf>
    <xf numFmtId="4" fontId="32"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Border="1" applyAlignment="1" applyProtection="1">
      <alignment/>
      <protection/>
    </xf>
    <xf numFmtId="0" fontId="6" fillId="0" borderId="0" xfId="0" applyFont="1" applyBorder="1" applyAlignment="1" applyProtection="1">
      <alignment horizontal="left"/>
      <protection/>
    </xf>
    <xf numFmtId="0" fontId="8" fillId="0" borderId="5" xfId="0" applyFont="1" applyBorder="1" applyAlignment="1" applyProtection="1">
      <alignment/>
      <protection/>
    </xf>
    <xf numFmtId="0" fontId="8" fillId="0" borderId="13" xfId="0" applyFont="1" applyBorder="1" applyAlignment="1" applyProtection="1">
      <alignment/>
      <protection/>
    </xf>
    <xf numFmtId="166" fontId="8" fillId="0" borderId="0" xfId="0" applyNumberFormat="1" applyFont="1" applyBorder="1" applyAlignment="1" applyProtection="1">
      <alignment/>
      <protection/>
    </xf>
    <xf numFmtId="166" fontId="8" fillId="0" borderId="14"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Border="1" applyAlignment="1" applyProtection="1">
      <alignment horizontal="left"/>
      <protection/>
    </xf>
    <xf numFmtId="0" fontId="0" fillId="0" borderId="24" xfId="0" applyFont="1" applyBorder="1" applyAlignment="1" applyProtection="1">
      <alignment horizontal="center" vertical="center"/>
      <protection/>
    </xf>
    <xf numFmtId="49" fontId="0" fillId="0" borderId="24" xfId="0" applyNumberFormat="1" applyFont="1" applyBorder="1" applyAlignment="1" applyProtection="1">
      <alignment horizontal="left" vertical="center" wrapText="1"/>
      <protection/>
    </xf>
    <xf numFmtId="0" fontId="0" fillId="0" borderId="24" xfId="0" applyFont="1" applyBorder="1" applyAlignment="1" applyProtection="1">
      <alignment horizontal="center" vertical="center" wrapText="1"/>
      <protection/>
    </xf>
    <xf numFmtId="167" fontId="0" fillId="0" borderId="24" xfId="0" applyNumberFormat="1" applyFont="1" applyBorder="1" applyAlignment="1" applyProtection="1">
      <alignment vertical="center"/>
      <protection/>
    </xf>
    <xf numFmtId="0" fontId="2" fillId="3" borderId="24" xfId="0" applyFont="1" applyFill="1" applyBorder="1" applyAlignment="1" applyProtection="1">
      <alignment horizontal="left" vertical="center"/>
      <protection locked="0"/>
    </xf>
    <xf numFmtId="166" fontId="2" fillId="0" borderId="0" xfId="0" applyNumberFormat="1" applyFont="1" applyBorder="1" applyAlignment="1" applyProtection="1">
      <alignment vertical="center"/>
      <protection/>
    </xf>
    <xf numFmtId="166" fontId="2" fillId="0" borderId="14" xfId="0" applyNumberFormat="1" applyFont="1" applyBorder="1" applyAlignment="1" applyProtection="1">
      <alignment vertical="center"/>
      <protection/>
    </xf>
    <xf numFmtId="0" fontId="13" fillId="0" borderId="0" xfId="0" applyFont="1" applyAlignment="1">
      <alignment horizontal="center" vertical="center"/>
    </xf>
    <xf numFmtId="0" fontId="13" fillId="0" borderId="0" xfId="0" applyFont="1" applyAlignment="1">
      <alignment horizontal="left" vertical="center"/>
    </xf>
    <xf numFmtId="0" fontId="14" fillId="0" borderId="0" xfId="0" applyFont="1" applyBorder="1" applyAlignment="1" applyProtection="1">
      <alignment horizontal="center" vertical="center"/>
      <protection/>
    </xf>
    <xf numFmtId="0" fontId="14" fillId="0" borderId="0" xfId="0" applyFont="1" applyBorder="1" applyAlignment="1" applyProtection="1">
      <alignment horizontal="left" vertical="center"/>
      <protection/>
    </xf>
    <xf numFmtId="0" fontId="17" fillId="0" borderId="0" xfId="0" applyFont="1" applyAlignment="1">
      <alignment horizontal="left" vertical="center" wrapText="1"/>
    </xf>
    <xf numFmtId="0" fontId="17" fillId="0" borderId="0" xfId="0" applyFont="1" applyAlignment="1">
      <alignment horizontal="lef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10" fillId="0" borderId="0" xfId="0" applyNumberFormat="1" applyFont="1" applyBorder="1" applyAlignment="1" applyProtection="1">
      <alignment vertical="center"/>
      <protection/>
    </xf>
    <xf numFmtId="4" fontId="19"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164" fontId="2" fillId="0" borderId="0" xfId="0" applyNumberFormat="1" applyFont="1" applyBorder="1" applyAlignment="1" applyProtection="1">
      <alignment vertical="center"/>
      <protection/>
    </xf>
    <xf numFmtId="0" fontId="2" fillId="0" borderId="0" xfId="0" applyFont="1" applyBorder="1" applyAlignment="1" applyProtection="1">
      <alignment vertical="center"/>
      <protection/>
    </xf>
    <xf numFmtId="4" fontId="17" fillId="0" borderId="0" xfId="0" applyNumberFormat="1"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25" xfId="0" applyFont="1" applyFill="1" applyBorder="1" applyAlignment="1" applyProtection="1">
      <alignment vertical="center"/>
      <protection/>
    </xf>
    <xf numFmtId="0" fontId="4" fillId="0" borderId="0" xfId="0" applyFont="1" applyBorder="1" applyAlignment="1" applyProtection="1">
      <alignment horizontal="left" vertical="center" wrapText="1"/>
      <protection/>
    </xf>
    <xf numFmtId="0" fontId="4" fillId="0" borderId="0" xfId="0" applyFont="1" applyBorder="1" applyAlignment="1" applyProtection="1">
      <alignment vertical="center"/>
      <protection/>
    </xf>
    <xf numFmtId="0" fontId="3" fillId="0" borderId="0" xfId="0" applyFont="1" applyBorder="1" applyAlignment="1" applyProtection="1">
      <alignment vertical="center"/>
      <protection/>
    </xf>
    <xf numFmtId="0" fontId="23" fillId="0" borderId="10" xfId="0" applyFont="1" applyBorder="1" applyAlignment="1">
      <alignment horizontal="center" vertical="center"/>
    </xf>
    <xf numFmtId="0" fontId="23" fillId="0" borderId="11" xfId="0" applyFont="1" applyBorder="1" applyAlignment="1">
      <alignment horizontal="left" vertical="center"/>
    </xf>
    <xf numFmtId="0" fontId="2" fillId="0" borderId="13" xfId="0" applyFont="1" applyBorder="1" applyAlignment="1">
      <alignment horizontal="left" vertical="center"/>
    </xf>
    <xf numFmtId="0" fontId="2" fillId="0" borderId="0" xfId="0" applyFont="1" applyBorder="1" applyAlignment="1">
      <alignment horizontal="left" vertical="center"/>
    </xf>
    <xf numFmtId="0" fontId="2" fillId="0" borderId="13"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3" fillId="5" borderId="9" xfId="0" applyFont="1" applyFill="1" applyBorder="1" applyAlignment="1" applyProtection="1">
      <alignment horizontal="center" vertical="center"/>
      <protection/>
    </xf>
    <xf numFmtId="0" fontId="3" fillId="5" borderId="25" xfId="0" applyFont="1" applyFill="1" applyBorder="1" applyAlignment="1" applyProtection="1">
      <alignment horizontal="left" vertical="center"/>
      <protection/>
    </xf>
    <xf numFmtId="4" fontId="27" fillId="0" borderId="0" xfId="0" applyNumberFormat="1" applyFont="1" applyBorder="1" applyAlignment="1" applyProtection="1">
      <alignment vertical="center"/>
      <protection/>
    </xf>
    <xf numFmtId="0" fontId="27" fillId="0" borderId="0" xfId="0" applyFont="1" applyBorder="1" applyAlignment="1" applyProtection="1">
      <alignment vertical="center"/>
      <protection/>
    </xf>
    <xf numFmtId="0" fontId="26" fillId="0" borderId="0" xfId="0" applyFont="1" applyBorder="1" applyAlignment="1" applyProtection="1">
      <alignment horizontal="left" vertical="center" wrapText="1"/>
      <protection/>
    </xf>
    <xf numFmtId="4" fontId="7" fillId="3" borderId="0" xfId="0" applyNumberFormat="1" applyFont="1" applyFill="1" applyBorder="1" applyAlignment="1" applyProtection="1">
      <alignment vertical="center"/>
      <protection locked="0"/>
    </xf>
    <xf numFmtId="4" fontId="7" fillId="0" borderId="0" xfId="0" applyNumberFormat="1" applyFont="1" applyBorder="1" applyAlignment="1" applyProtection="1">
      <alignment vertical="center"/>
      <protection/>
    </xf>
    <xf numFmtId="0" fontId="7" fillId="3" borderId="0" xfId="0" applyFont="1" applyFill="1" applyBorder="1" applyAlignment="1" applyProtection="1">
      <alignment horizontal="left" vertical="center"/>
      <protection locked="0"/>
    </xf>
    <xf numFmtId="0" fontId="7" fillId="0" borderId="0" xfId="0" applyFont="1" applyBorder="1" applyAlignment="1" applyProtection="1">
      <alignment horizontal="left" vertical="center"/>
      <protection/>
    </xf>
    <xf numFmtId="4" fontId="24" fillId="0" borderId="0" xfId="0" applyNumberFormat="1" applyFont="1" applyBorder="1" applyAlignment="1" applyProtection="1">
      <alignment horizontal="right" vertical="center"/>
      <protection/>
    </xf>
    <xf numFmtId="4" fontId="24" fillId="0" borderId="0" xfId="0" applyNumberFormat="1" applyFont="1" applyBorder="1" applyAlignment="1" applyProtection="1">
      <alignment vertical="center"/>
      <protection/>
    </xf>
    <xf numFmtId="4" fontId="24" fillId="5" borderId="0" xfId="0" applyNumberFormat="1" applyFont="1" applyFill="1" applyBorder="1" applyAlignment="1" applyProtection="1">
      <alignment vertical="center"/>
      <protection/>
    </xf>
    <xf numFmtId="0" fontId="13" fillId="6" borderId="0" xfId="0" applyFont="1" applyFill="1" applyAlignment="1">
      <alignment horizontal="center" vertical="center"/>
    </xf>
    <xf numFmtId="0" fontId="0" fillId="0" borderId="0" xfId="0"/>
    <xf numFmtId="0" fontId="0" fillId="0" borderId="0" xfId="0" applyFont="1" applyBorder="1" applyAlignment="1" applyProtection="1">
      <alignment vertical="center"/>
      <protection/>
    </xf>
    <xf numFmtId="165" fontId="3" fillId="3" borderId="0" xfId="0" applyNumberFormat="1" applyFont="1" applyFill="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0" fontId="3" fillId="3" borderId="0" xfId="0" applyFont="1" applyFill="1" applyBorder="1" applyAlignment="1" applyProtection="1">
      <alignment horizontal="left" vertical="center"/>
      <protection/>
    </xf>
    <xf numFmtId="4" fontId="19" fillId="0" borderId="0"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4" fontId="4" fillId="5" borderId="9" xfId="0" applyNumberFormat="1" applyFont="1" applyFill="1" applyBorder="1" applyAlignment="1" applyProtection="1">
      <alignment vertical="center"/>
      <protection/>
    </xf>
    <xf numFmtId="4" fontId="4" fillId="5" borderId="25" xfId="0" applyNumberFormat="1" applyFont="1" applyFill="1" applyBorder="1" applyAlignment="1" applyProtection="1">
      <alignment vertical="center"/>
      <protection/>
    </xf>
    <xf numFmtId="0" fontId="3" fillId="5" borderId="0" xfId="0" applyFont="1" applyFill="1" applyBorder="1" applyAlignment="1" applyProtection="1">
      <alignment horizontal="center" vertical="center"/>
      <protection/>
    </xf>
    <xf numFmtId="0" fontId="0" fillId="5" borderId="0" xfId="0" applyFont="1" applyFill="1" applyBorder="1" applyAlignment="1" applyProtection="1">
      <alignment vertical="center"/>
      <protection/>
    </xf>
    <xf numFmtId="4" fontId="29" fillId="0" borderId="0" xfId="0" applyNumberFormat="1" applyFont="1" applyBorder="1" applyAlignment="1" applyProtection="1">
      <alignment vertical="center"/>
      <protection/>
    </xf>
    <xf numFmtId="4" fontId="6" fillId="0" borderId="0" xfId="0" applyNumberFormat="1" applyFont="1" applyBorder="1" applyAlignment="1" applyProtection="1">
      <alignment vertical="center"/>
      <protection/>
    </xf>
    <xf numFmtId="0" fontId="6" fillId="0" borderId="0" xfId="0" applyFont="1" applyBorder="1" applyAlignment="1" applyProtection="1">
      <alignment vertical="center"/>
      <protection/>
    </xf>
    <xf numFmtId="0" fontId="7" fillId="0" borderId="0" xfId="0" applyFont="1" applyBorder="1" applyAlignment="1" applyProtection="1">
      <alignment vertical="center"/>
      <protection/>
    </xf>
    <xf numFmtId="4" fontId="30" fillId="0" borderId="0" xfId="0" applyNumberFormat="1" applyFont="1" applyBorder="1" applyAlignment="1" applyProtection="1">
      <alignment vertical="center"/>
      <protection/>
    </xf>
    <xf numFmtId="0" fontId="3" fillId="5" borderId="22" xfId="0" applyFont="1" applyFill="1" applyBorder="1" applyAlignment="1" applyProtection="1">
      <alignment horizontal="center" vertical="center" wrapText="1"/>
      <protection/>
    </xf>
    <xf numFmtId="0" fontId="3" fillId="5" borderId="23" xfId="0" applyFont="1" applyFill="1" applyBorder="1" applyAlignment="1" applyProtection="1">
      <alignment horizontal="center" vertical="center" wrapText="1"/>
      <protection/>
    </xf>
    <xf numFmtId="0" fontId="0" fillId="0" borderId="24" xfId="0" applyFont="1" applyBorder="1" applyAlignment="1" applyProtection="1">
      <alignment horizontal="left" vertical="center" wrapText="1"/>
      <protection/>
    </xf>
    <xf numFmtId="4" fontId="0" fillId="3" borderId="24" xfId="0" applyNumberFormat="1" applyFont="1" applyFill="1" applyBorder="1" applyAlignment="1" applyProtection="1">
      <alignment vertical="center"/>
      <protection locked="0"/>
    </xf>
    <xf numFmtId="4" fontId="0" fillId="3" borderId="24" xfId="0" applyNumberFormat="1" applyFont="1" applyFill="1" applyBorder="1" applyAlignment="1" applyProtection="1">
      <alignment vertical="center"/>
      <protection/>
    </xf>
    <xf numFmtId="4" fontId="0" fillId="0" borderId="24" xfId="0" applyNumberFormat="1" applyFont="1" applyBorder="1" applyAlignment="1" applyProtection="1">
      <alignment vertical="center"/>
      <protection/>
    </xf>
    <xf numFmtId="0" fontId="33" fillId="0" borderId="11" xfId="0" applyFont="1" applyBorder="1" applyAlignment="1" applyProtection="1">
      <alignment vertical="center" wrapText="1"/>
      <protection/>
    </xf>
    <xf numFmtId="0" fontId="0" fillId="0" borderId="11" xfId="0" applyFont="1" applyBorder="1" applyAlignment="1" applyProtection="1">
      <alignment vertical="center"/>
      <protection/>
    </xf>
    <xf numFmtId="0" fontId="33" fillId="0" borderId="11" xfId="0" applyFont="1" applyBorder="1" applyAlignment="1" applyProtection="1">
      <alignment vertical="top" wrapText="1"/>
      <protection/>
    </xf>
    <xf numFmtId="4" fontId="24" fillId="0" borderId="11" xfId="0" applyNumberFormat="1" applyFont="1" applyBorder="1" applyAlignment="1" applyProtection="1">
      <alignment/>
      <protection/>
    </xf>
    <xf numFmtId="4" fontId="4" fillId="0" borderId="11" xfId="0" applyNumberFormat="1" applyFont="1" applyBorder="1" applyAlignment="1" applyProtection="1">
      <alignment vertical="center"/>
      <protection/>
    </xf>
    <xf numFmtId="4" fontId="6" fillId="0" borderId="0" xfId="0" applyNumberFormat="1" applyFont="1" applyBorder="1" applyAlignment="1" applyProtection="1">
      <alignment/>
      <protection/>
    </xf>
    <xf numFmtId="4" fontId="7" fillId="0" borderId="16" xfId="0" applyNumberFormat="1" applyFont="1" applyBorder="1" applyAlignment="1" applyProtection="1">
      <alignment/>
      <protection/>
    </xf>
    <xf numFmtId="4" fontId="7" fillId="0" borderId="16" xfId="0" applyNumberFormat="1" applyFont="1" applyBorder="1" applyAlignment="1" applyProtection="1">
      <alignment vertical="center"/>
      <protection/>
    </xf>
    <xf numFmtId="4" fontId="7" fillId="0" borderId="22" xfId="0" applyNumberFormat="1" applyFont="1" applyBorder="1" applyAlignment="1" applyProtection="1">
      <alignment/>
      <protection/>
    </xf>
    <xf numFmtId="4" fontId="7" fillId="0" borderId="22" xfId="0" applyNumberFormat="1" applyFont="1" applyBorder="1" applyAlignment="1" applyProtection="1">
      <alignment vertical="center"/>
      <protection/>
    </xf>
    <xf numFmtId="4" fontId="6" fillId="0" borderId="11" xfId="0" applyNumberFormat="1" applyFont="1" applyBorder="1" applyAlignment="1" applyProtection="1">
      <alignment/>
      <protection/>
    </xf>
    <xf numFmtId="4" fontId="6" fillId="0" borderId="11" xfId="0" applyNumberFormat="1" applyFont="1" applyBorder="1" applyAlignment="1" applyProtection="1">
      <alignment vertical="center"/>
      <protection/>
    </xf>
    <xf numFmtId="0" fontId="12" fillId="2" borderId="0" xfId="20" applyFont="1" applyFill="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K97"/>
  <sheetViews>
    <sheetView showGridLines="0" tabSelected="1" workbookViewId="0" topLeftCell="A1">
      <pane ySplit="1" topLeftCell="A2" activePane="bottomLeft" state="frozen"/>
      <selection pane="bottomLeft" activeCell="A1" sqref="A1"/>
    </sheetView>
  </sheetViews>
  <sheetFormatPr defaultColWidth="9.33203125" defaultRowHeight="13.5"/>
  <cols>
    <col min="1" max="1" width="7.16015625" style="0" customWidth="1"/>
    <col min="2" max="2" width="1.5" style="0" customWidth="1"/>
    <col min="3" max="3" width="3.5" style="0" customWidth="1"/>
    <col min="4" max="33" width="2.16015625" style="0" customWidth="1"/>
    <col min="34" max="34" width="2.83203125" style="0" customWidth="1"/>
    <col min="35" max="37" width="2.16015625" style="0" customWidth="1"/>
    <col min="38" max="38" width="7.16015625" style="0" customWidth="1"/>
    <col min="39" max="39" width="2.83203125" style="0" customWidth="1"/>
    <col min="40" max="40" width="11.5" style="0" customWidth="1"/>
    <col min="41" max="41" width="6.5" style="0" customWidth="1"/>
    <col min="42" max="42" width="3.5" style="0" customWidth="1"/>
    <col min="43" max="43" width="1.5" style="0" customWidth="1"/>
    <col min="44" max="44" width="11.66015625" style="0" customWidth="1"/>
    <col min="45" max="46" width="22.16015625" style="0" hidden="1" customWidth="1"/>
    <col min="47" max="47" width="21.5" style="0" hidden="1" customWidth="1"/>
    <col min="48" max="52" width="18.5" style="0" hidden="1" customWidth="1"/>
    <col min="53" max="53" width="16.5" style="0" hidden="1" customWidth="1"/>
    <col min="54" max="54" width="21.5" style="0" hidden="1" customWidth="1"/>
    <col min="55" max="56" width="16.5" style="0" hidden="1" customWidth="1"/>
    <col min="57" max="57" width="57" style="0" customWidth="1"/>
    <col min="71" max="89" width="9.16015625" style="0" hidden="1" customWidth="1"/>
  </cols>
  <sheetData>
    <row r="1" spans="1:73" ht="21.3" customHeight="1">
      <c r="A1" s="10" t="s">
        <v>0</v>
      </c>
      <c r="B1" s="11"/>
      <c r="C1" s="11"/>
      <c r="D1" s="12" t="s">
        <v>1</v>
      </c>
      <c r="E1" s="11"/>
      <c r="F1" s="11"/>
      <c r="G1" s="11"/>
      <c r="H1" s="11"/>
      <c r="I1" s="11"/>
      <c r="J1" s="11"/>
      <c r="K1" s="13" t="s">
        <v>2</v>
      </c>
      <c r="L1" s="13"/>
      <c r="M1" s="13"/>
      <c r="N1" s="13"/>
      <c r="O1" s="13"/>
      <c r="P1" s="13"/>
      <c r="Q1" s="13"/>
      <c r="R1" s="13"/>
      <c r="S1" s="13"/>
      <c r="T1" s="11"/>
      <c r="U1" s="11"/>
      <c r="V1" s="11"/>
      <c r="W1" s="13" t="s">
        <v>3</v>
      </c>
      <c r="X1" s="13"/>
      <c r="Y1" s="13"/>
      <c r="Z1" s="13"/>
      <c r="AA1" s="13"/>
      <c r="AB1" s="13"/>
      <c r="AC1" s="13"/>
      <c r="AD1" s="13"/>
      <c r="AE1" s="13"/>
      <c r="AF1" s="13"/>
      <c r="AG1" s="11"/>
      <c r="AH1" s="11"/>
      <c r="AI1" s="14"/>
      <c r="AJ1" s="14"/>
      <c r="AK1" s="14"/>
      <c r="AL1" s="14"/>
      <c r="AM1" s="14"/>
      <c r="AN1" s="14"/>
      <c r="AO1" s="14"/>
      <c r="AP1" s="14"/>
      <c r="AQ1" s="14"/>
      <c r="AR1" s="14"/>
      <c r="AS1" s="14"/>
      <c r="AT1" s="14"/>
      <c r="AU1" s="14"/>
      <c r="AV1" s="14"/>
      <c r="AW1" s="14"/>
      <c r="AX1" s="14"/>
      <c r="AY1" s="14"/>
      <c r="AZ1" s="14"/>
      <c r="BA1" s="15" t="s">
        <v>4</v>
      </c>
      <c r="BB1" s="15" t="s">
        <v>5</v>
      </c>
      <c r="BC1" s="14"/>
      <c r="BD1" s="14"/>
      <c r="BE1" s="14"/>
      <c r="BF1" s="14"/>
      <c r="BG1" s="14"/>
      <c r="BH1" s="14"/>
      <c r="BI1" s="14"/>
      <c r="BJ1" s="14"/>
      <c r="BK1" s="14"/>
      <c r="BL1" s="14"/>
      <c r="BM1" s="14"/>
      <c r="BN1" s="14"/>
      <c r="BO1" s="14"/>
      <c r="BP1" s="14"/>
      <c r="BQ1" s="14"/>
      <c r="BR1" s="14"/>
      <c r="BT1" s="16" t="s">
        <v>6</v>
      </c>
      <c r="BU1" s="16" t="s">
        <v>6</v>
      </c>
    </row>
    <row r="2" spans="3:72" ht="36.9" customHeight="1">
      <c r="C2" s="168" t="s">
        <v>7</v>
      </c>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c r="AL2" s="169"/>
      <c r="AM2" s="169"/>
      <c r="AN2" s="169"/>
      <c r="AO2" s="169"/>
      <c r="AP2" s="169"/>
      <c r="AR2" s="213" t="s">
        <v>8</v>
      </c>
      <c r="AS2" s="214"/>
      <c r="AT2" s="214"/>
      <c r="AU2" s="214"/>
      <c r="AV2" s="214"/>
      <c r="AW2" s="214"/>
      <c r="AX2" s="214"/>
      <c r="AY2" s="214"/>
      <c r="AZ2" s="214"/>
      <c r="BA2" s="214"/>
      <c r="BB2" s="214"/>
      <c r="BC2" s="214"/>
      <c r="BD2" s="214"/>
      <c r="BE2" s="214"/>
      <c r="BS2" s="18" t="s">
        <v>9</v>
      </c>
      <c r="BT2" s="18" t="s">
        <v>10</v>
      </c>
    </row>
    <row r="3" spans="2:72" ht="6.9"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1"/>
      <c r="BS3" s="18" t="s">
        <v>9</v>
      </c>
      <c r="BT3" s="18" t="s">
        <v>11</v>
      </c>
    </row>
    <row r="4" spans="2:71" ht="36.9" customHeight="1">
      <c r="B4" s="22"/>
      <c r="C4" s="170" t="s">
        <v>12</v>
      </c>
      <c r="D4" s="171"/>
      <c r="E4" s="171"/>
      <c r="F4" s="171"/>
      <c r="G4" s="171"/>
      <c r="H4" s="171"/>
      <c r="I4" s="171"/>
      <c r="J4" s="171"/>
      <c r="K4" s="171"/>
      <c r="L4" s="171"/>
      <c r="M4" s="171"/>
      <c r="N4" s="171"/>
      <c r="O4" s="171"/>
      <c r="P4" s="171"/>
      <c r="Q4" s="171"/>
      <c r="R4" s="171"/>
      <c r="S4" s="171"/>
      <c r="T4" s="171"/>
      <c r="U4" s="171"/>
      <c r="V4" s="171"/>
      <c r="W4" s="171"/>
      <c r="X4" s="171"/>
      <c r="Y4" s="171"/>
      <c r="Z4" s="171"/>
      <c r="AA4" s="171"/>
      <c r="AB4" s="171"/>
      <c r="AC4" s="171"/>
      <c r="AD4" s="171"/>
      <c r="AE4" s="171"/>
      <c r="AF4" s="171"/>
      <c r="AG4" s="171"/>
      <c r="AH4" s="171"/>
      <c r="AI4" s="171"/>
      <c r="AJ4" s="171"/>
      <c r="AK4" s="171"/>
      <c r="AL4" s="171"/>
      <c r="AM4" s="171"/>
      <c r="AN4" s="171"/>
      <c r="AO4" s="171"/>
      <c r="AP4" s="171"/>
      <c r="AQ4" s="23"/>
      <c r="AS4" s="17" t="s">
        <v>13</v>
      </c>
      <c r="BE4" s="24" t="s">
        <v>14</v>
      </c>
      <c r="BS4" s="18" t="s">
        <v>15</v>
      </c>
    </row>
    <row r="5" spans="2:71" ht="14.4" customHeight="1">
      <c r="B5" s="22"/>
      <c r="C5" s="25"/>
      <c r="D5" s="26" t="s">
        <v>16</v>
      </c>
      <c r="E5" s="25"/>
      <c r="F5" s="25"/>
      <c r="G5" s="25"/>
      <c r="H5" s="25"/>
      <c r="I5" s="25"/>
      <c r="J5" s="25"/>
      <c r="K5" s="174" t="s">
        <v>17</v>
      </c>
      <c r="L5" s="175"/>
      <c r="M5" s="175"/>
      <c r="N5" s="175"/>
      <c r="O5" s="175"/>
      <c r="P5" s="175"/>
      <c r="Q5" s="175"/>
      <c r="R5" s="175"/>
      <c r="S5" s="175"/>
      <c r="T5" s="175"/>
      <c r="U5" s="175"/>
      <c r="V5" s="175"/>
      <c r="W5" s="175"/>
      <c r="X5" s="175"/>
      <c r="Y5" s="175"/>
      <c r="Z5" s="175"/>
      <c r="AA5" s="175"/>
      <c r="AB5" s="175"/>
      <c r="AC5" s="175"/>
      <c r="AD5" s="175"/>
      <c r="AE5" s="175"/>
      <c r="AF5" s="175"/>
      <c r="AG5" s="175"/>
      <c r="AH5" s="175"/>
      <c r="AI5" s="175"/>
      <c r="AJ5" s="175"/>
      <c r="AK5" s="175"/>
      <c r="AL5" s="175"/>
      <c r="AM5" s="175"/>
      <c r="AN5" s="175"/>
      <c r="AO5" s="175"/>
      <c r="AP5" s="25"/>
      <c r="AQ5" s="23"/>
      <c r="BE5" s="172" t="s">
        <v>18</v>
      </c>
      <c r="BS5" s="18" t="s">
        <v>9</v>
      </c>
    </row>
    <row r="6" spans="2:71" ht="36.9" customHeight="1">
      <c r="B6" s="22"/>
      <c r="C6" s="25"/>
      <c r="D6" s="28" t="s">
        <v>19</v>
      </c>
      <c r="E6" s="25"/>
      <c r="F6" s="25"/>
      <c r="G6" s="25"/>
      <c r="H6" s="25"/>
      <c r="I6" s="25"/>
      <c r="J6" s="25"/>
      <c r="K6" s="176" t="s">
        <v>20</v>
      </c>
      <c r="L6" s="175"/>
      <c r="M6" s="175"/>
      <c r="N6" s="175"/>
      <c r="O6" s="175"/>
      <c r="P6" s="175"/>
      <c r="Q6" s="175"/>
      <c r="R6" s="175"/>
      <c r="S6" s="175"/>
      <c r="T6" s="175"/>
      <c r="U6" s="175"/>
      <c r="V6" s="175"/>
      <c r="W6" s="175"/>
      <c r="X6" s="175"/>
      <c r="Y6" s="175"/>
      <c r="Z6" s="175"/>
      <c r="AA6" s="175"/>
      <c r="AB6" s="175"/>
      <c r="AC6" s="175"/>
      <c r="AD6" s="175"/>
      <c r="AE6" s="175"/>
      <c r="AF6" s="175"/>
      <c r="AG6" s="175"/>
      <c r="AH6" s="175"/>
      <c r="AI6" s="175"/>
      <c r="AJ6" s="175"/>
      <c r="AK6" s="175"/>
      <c r="AL6" s="175"/>
      <c r="AM6" s="175"/>
      <c r="AN6" s="175"/>
      <c r="AO6" s="175"/>
      <c r="AP6" s="25"/>
      <c r="AQ6" s="23"/>
      <c r="BE6" s="173"/>
      <c r="BS6" s="18" t="s">
        <v>9</v>
      </c>
    </row>
    <row r="7" spans="2:71" ht="14.4" customHeight="1">
      <c r="B7" s="22"/>
      <c r="C7" s="25"/>
      <c r="D7" s="29" t="s">
        <v>21</v>
      </c>
      <c r="E7" s="25"/>
      <c r="F7" s="25"/>
      <c r="G7" s="25"/>
      <c r="H7" s="25"/>
      <c r="I7" s="25"/>
      <c r="J7" s="25"/>
      <c r="K7" s="27" t="s">
        <v>22</v>
      </c>
      <c r="L7" s="25"/>
      <c r="M7" s="25"/>
      <c r="N7" s="25"/>
      <c r="O7" s="25"/>
      <c r="P7" s="25"/>
      <c r="Q7" s="25"/>
      <c r="R7" s="25"/>
      <c r="S7" s="25"/>
      <c r="T7" s="25"/>
      <c r="U7" s="25"/>
      <c r="V7" s="25"/>
      <c r="W7" s="25"/>
      <c r="X7" s="25"/>
      <c r="Y7" s="25"/>
      <c r="Z7" s="25"/>
      <c r="AA7" s="25"/>
      <c r="AB7" s="25"/>
      <c r="AC7" s="25"/>
      <c r="AD7" s="25"/>
      <c r="AE7" s="25"/>
      <c r="AF7" s="25"/>
      <c r="AG7" s="25"/>
      <c r="AH7" s="25"/>
      <c r="AI7" s="25"/>
      <c r="AJ7" s="25"/>
      <c r="AK7" s="29" t="s">
        <v>23</v>
      </c>
      <c r="AL7" s="25"/>
      <c r="AM7" s="25"/>
      <c r="AN7" s="27" t="s">
        <v>22</v>
      </c>
      <c r="AO7" s="25"/>
      <c r="AP7" s="25"/>
      <c r="AQ7" s="23"/>
      <c r="BE7" s="173"/>
      <c r="BS7" s="18" t="s">
        <v>9</v>
      </c>
    </row>
    <row r="8" spans="2:71" ht="14.4" customHeight="1">
      <c r="B8" s="22"/>
      <c r="C8" s="25"/>
      <c r="D8" s="29" t="s">
        <v>24</v>
      </c>
      <c r="E8" s="25"/>
      <c r="F8" s="25"/>
      <c r="G8" s="25"/>
      <c r="H8" s="25"/>
      <c r="I8" s="25"/>
      <c r="J8" s="25"/>
      <c r="K8" s="27" t="s">
        <v>25</v>
      </c>
      <c r="L8" s="25"/>
      <c r="M8" s="25"/>
      <c r="N8" s="25"/>
      <c r="O8" s="25"/>
      <c r="P8" s="25"/>
      <c r="Q8" s="25"/>
      <c r="R8" s="25"/>
      <c r="S8" s="25"/>
      <c r="T8" s="25"/>
      <c r="U8" s="25"/>
      <c r="V8" s="25"/>
      <c r="W8" s="25"/>
      <c r="X8" s="25"/>
      <c r="Y8" s="25"/>
      <c r="Z8" s="25"/>
      <c r="AA8" s="25"/>
      <c r="AB8" s="25"/>
      <c r="AC8" s="25"/>
      <c r="AD8" s="25"/>
      <c r="AE8" s="25"/>
      <c r="AF8" s="25"/>
      <c r="AG8" s="25"/>
      <c r="AH8" s="25"/>
      <c r="AI8" s="25"/>
      <c r="AJ8" s="25"/>
      <c r="AK8" s="29" t="s">
        <v>26</v>
      </c>
      <c r="AL8" s="25"/>
      <c r="AM8" s="25"/>
      <c r="AN8" s="30" t="s">
        <v>27</v>
      </c>
      <c r="AO8" s="25"/>
      <c r="AP8" s="25"/>
      <c r="AQ8" s="23"/>
      <c r="BE8" s="173"/>
      <c r="BS8" s="18" t="s">
        <v>9</v>
      </c>
    </row>
    <row r="9" spans="2:71" ht="14.4" customHeight="1">
      <c r="B9" s="22"/>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3"/>
      <c r="BE9" s="173"/>
      <c r="BS9" s="18" t="s">
        <v>9</v>
      </c>
    </row>
    <row r="10" spans="2:71" ht="14.4" customHeight="1">
      <c r="B10" s="22"/>
      <c r="C10" s="25"/>
      <c r="D10" s="29" t="s">
        <v>28</v>
      </c>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9" t="s">
        <v>29</v>
      </c>
      <c r="AL10" s="25"/>
      <c r="AM10" s="25"/>
      <c r="AN10" s="27" t="s">
        <v>22</v>
      </c>
      <c r="AO10" s="25"/>
      <c r="AP10" s="25"/>
      <c r="AQ10" s="23"/>
      <c r="BE10" s="173"/>
      <c r="BS10" s="18" t="s">
        <v>9</v>
      </c>
    </row>
    <row r="11" spans="2:71" ht="18.45" customHeight="1">
      <c r="B11" s="22"/>
      <c r="C11" s="25"/>
      <c r="D11" s="25"/>
      <c r="E11" s="27" t="s">
        <v>25</v>
      </c>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9" t="s">
        <v>30</v>
      </c>
      <c r="AL11" s="25"/>
      <c r="AM11" s="25"/>
      <c r="AN11" s="27" t="s">
        <v>22</v>
      </c>
      <c r="AO11" s="25"/>
      <c r="AP11" s="25"/>
      <c r="AQ11" s="23"/>
      <c r="BE11" s="173"/>
      <c r="BS11" s="18" t="s">
        <v>9</v>
      </c>
    </row>
    <row r="12" spans="2:71" ht="6.9" customHeight="1">
      <c r="B12" s="22"/>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3"/>
      <c r="BE12" s="173"/>
      <c r="BS12" s="18" t="s">
        <v>9</v>
      </c>
    </row>
    <row r="13" spans="2:71" ht="14.4" customHeight="1">
      <c r="B13" s="22"/>
      <c r="C13" s="25"/>
      <c r="D13" s="29" t="s">
        <v>31</v>
      </c>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9" t="s">
        <v>29</v>
      </c>
      <c r="AL13" s="25"/>
      <c r="AM13" s="25"/>
      <c r="AN13" s="31" t="s">
        <v>32</v>
      </c>
      <c r="AO13" s="25"/>
      <c r="AP13" s="25"/>
      <c r="AQ13" s="23"/>
      <c r="BE13" s="173"/>
      <c r="BS13" s="18" t="s">
        <v>9</v>
      </c>
    </row>
    <row r="14" spans="2:71" ht="13.2">
      <c r="B14" s="22"/>
      <c r="C14" s="25"/>
      <c r="D14" s="25"/>
      <c r="E14" s="177" t="s">
        <v>32</v>
      </c>
      <c r="F14" s="178"/>
      <c r="G14" s="178"/>
      <c r="H14" s="178"/>
      <c r="I14" s="178"/>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178"/>
      <c r="AH14" s="178"/>
      <c r="AI14" s="178"/>
      <c r="AJ14" s="178"/>
      <c r="AK14" s="29" t="s">
        <v>30</v>
      </c>
      <c r="AL14" s="25"/>
      <c r="AM14" s="25"/>
      <c r="AN14" s="31" t="s">
        <v>32</v>
      </c>
      <c r="AO14" s="25"/>
      <c r="AP14" s="25"/>
      <c r="AQ14" s="23"/>
      <c r="BE14" s="173"/>
      <c r="BS14" s="18" t="s">
        <v>9</v>
      </c>
    </row>
    <row r="15" spans="2:71" ht="6.9" customHeight="1">
      <c r="B15" s="22"/>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3"/>
      <c r="BE15" s="173"/>
      <c r="BS15" s="18" t="s">
        <v>6</v>
      </c>
    </row>
    <row r="16" spans="2:71" ht="14.4" customHeight="1">
      <c r="B16" s="22"/>
      <c r="C16" s="25"/>
      <c r="D16" s="29" t="s">
        <v>33</v>
      </c>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9" t="s">
        <v>29</v>
      </c>
      <c r="AL16" s="25"/>
      <c r="AM16" s="25"/>
      <c r="AN16" s="27" t="s">
        <v>22</v>
      </c>
      <c r="AO16" s="25"/>
      <c r="AP16" s="25"/>
      <c r="AQ16" s="23"/>
      <c r="BE16" s="173"/>
      <c r="BS16" s="18" t="s">
        <v>6</v>
      </c>
    </row>
    <row r="17" spans="2:71" ht="18.45" customHeight="1">
      <c r="B17" s="22"/>
      <c r="C17" s="25"/>
      <c r="D17" s="25"/>
      <c r="E17" s="27" t="s">
        <v>25</v>
      </c>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9" t="s">
        <v>30</v>
      </c>
      <c r="AL17" s="25"/>
      <c r="AM17" s="25"/>
      <c r="AN17" s="27" t="s">
        <v>22</v>
      </c>
      <c r="AO17" s="25"/>
      <c r="AP17" s="25"/>
      <c r="AQ17" s="23"/>
      <c r="BE17" s="173"/>
      <c r="BS17" s="18" t="s">
        <v>34</v>
      </c>
    </row>
    <row r="18" spans="2:71" ht="6.9" customHeight="1">
      <c r="B18" s="22"/>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3"/>
      <c r="BE18" s="173"/>
      <c r="BS18" s="18" t="s">
        <v>9</v>
      </c>
    </row>
    <row r="19" spans="2:71" ht="14.4" customHeight="1">
      <c r="B19" s="22"/>
      <c r="C19" s="25"/>
      <c r="D19" s="29" t="s">
        <v>35</v>
      </c>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9" t="s">
        <v>29</v>
      </c>
      <c r="AL19" s="25"/>
      <c r="AM19" s="25"/>
      <c r="AN19" s="27" t="s">
        <v>22</v>
      </c>
      <c r="AO19" s="25"/>
      <c r="AP19" s="25"/>
      <c r="AQ19" s="23"/>
      <c r="BE19" s="173"/>
      <c r="BS19" s="18" t="s">
        <v>9</v>
      </c>
    </row>
    <row r="20" spans="2:57" ht="18.45" customHeight="1">
      <c r="B20" s="22"/>
      <c r="C20" s="25"/>
      <c r="D20" s="25"/>
      <c r="E20" s="27" t="s">
        <v>25</v>
      </c>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9" t="s">
        <v>30</v>
      </c>
      <c r="AL20" s="25"/>
      <c r="AM20" s="25"/>
      <c r="AN20" s="27" t="s">
        <v>22</v>
      </c>
      <c r="AO20" s="25"/>
      <c r="AP20" s="25"/>
      <c r="AQ20" s="23"/>
      <c r="BE20" s="173"/>
    </row>
    <row r="21" spans="2:57" ht="6.9" customHeight="1">
      <c r="B21" s="22"/>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3"/>
      <c r="BE21" s="173"/>
    </row>
    <row r="22" spans="2:57" ht="13.2">
      <c r="B22" s="22"/>
      <c r="C22" s="25"/>
      <c r="D22" s="29" t="s">
        <v>36</v>
      </c>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3"/>
      <c r="BE22" s="173"/>
    </row>
    <row r="23" spans="2:57" ht="14.4" customHeight="1">
      <c r="B23" s="22"/>
      <c r="C23" s="25"/>
      <c r="D23" s="25"/>
      <c r="E23" s="179" t="s">
        <v>22</v>
      </c>
      <c r="F23" s="179"/>
      <c r="G23" s="179"/>
      <c r="H23" s="179"/>
      <c r="I23" s="179"/>
      <c r="J23" s="179"/>
      <c r="K23" s="179"/>
      <c r="L23" s="179"/>
      <c r="M23" s="179"/>
      <c r="N23" s="179"/>
      <c r="O23" s="179"/>
      <c r="P23" s="179"/>
      <c r="Q23" s="179"/>
      <c r="R23" s="179"/>
      <c r="S23" s="179"/>
      <c r="T23" s="179"/>
      <c r="U23" s="179"/>
      <c r="V23" s="179"/>
      <c r="W23" s="179"/>
      <c r="X23" s="179"/>
      <c r="Y23" s="179"/>
      <c r="Z23" s="179"/>
      <c r="AA23" s="179"/>
      <c r="AB23" s="179"/>
      <c r="AC23" s="179"/>
      <c r="AD23" s="179"/>
      <c r="AE23" s="179"/>
      <c r="AF23" s="179"/>
      <c r="AG23" s="179"/>
      <c r="AH23" s="179"/>
      <c r="AI23" s="179"/>
      <c r="AJ23" s="179"/>
      <c r="AK23" s="179"/>
      <c r="AL23" s="179"/>
      <c r="AM23" s="179"/>
      <c r="AN23" s="179"/>
      <c r="AO23" s="25"/>
      <c r="AP23" s="25"/>
      <c r="AQ23" s="23"/>
      <c r="BE23" s="173"/>
    </row>
    <row r="24" spans="2:57" ht="6.9" customHeight="1">
      <c r="B24" s="22"/>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3"/>
      <c r="BE24" s="173"/>
    </row>
    <row r="25" spans="2:57" ht="6.9" customHeight="1">
      <c r="B25" s="22"/>
      <c r="C25" s="25"/>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25"/>
      <c r="AQ25" s="23"/>
      <c r="BE25" s="173"/>
    </row>
    <row r="26" spans="2:57" ht="14.4" customHeight="1">
      <c r="B26" s="22"/>
      <c r="C26" s="25"/>
      <c r="D26" s="33" t="s">
        <v>37</v>
      </c>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180">
        <f>ROUND(AG87,2)</f>
        <v>0</v>
      </c>
      <c r="AL26" s="175"/>
      <c r="AM26" s="175"/>
      <c r="AN26" s="175"/>
      <c r="AO26" s="175"/>
      <c r="AP26" s="25"/>
      <c r="AQ26" s="23"/>
      <c r="BE26" s="173"/>
    </row>
    <row r="27" spans="2:57" ht="14.4" customHeight="1">
      <c r="B27" s="22"/>
      <c r="C27" s="25"/>
      <c r="D27" s="33" t="s">
        <v>38</v>
      </c>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180">
        <f>ROUND(AG90,2)</f>
        <v>0</v>
      </c>
      <c r="AL27" s="180"/>
      <c r="AM27" s="180"/>
      <c r="AN27" s="180"/>
      <c r="AO27" s="180"/>
      <c r="AP27" s="25"/>
      <c r="AQ27" s="23"/>
      <c r="BE27" s="173"/>
    </row>
    <row r="28" spans="2:57" s="1" customFormat="1" ht="6.9" customHeight="1">
      <c r="B28" s="34"/>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6"/>
      <c r="BE28" s="173"/>
    </row>
    <row r="29" spans="2:57" s="1" customFormat="1" ht="25.95" customHeight="1">
      <c r="B29" s="34"/>
      <c r="C29" s="35"/>
      <c r="D29" s="37" t="s">
        <v>39</v>
      </c>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181">
        <f>ROUND(AK26+AK27,2)</f>
        <v>0</v>
      </c>
      <c r="AL29" s="182"/>
      <c r="AM29" s="182"/>
      <c r="AN29" s="182"/>
      <c r="AO29" s="182"/>
      <c r="AP29" s="35"/>
      <c r="AQ29" s="36"/>
      <c r="BE29" s="173"/>
    </row>
    <row r="30" spans="2:57" s="1" customFormat="1" ht="6.9" customHeight="1">
      <c r="B30" s="34"/>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6"/>
      <c r="BE30" s="173"/>
    </row>
    <row r="31" spans="2:57" s="2" customFormat="1" ht="14.4" customHeight="1">
      <c r="B31" s="39"/>
      <c r="C31" s="40"/>
      <c r="D31" s="41" t="s">
        <v>40</v>
      </c>
      <c r="E31" s="40"/>
      <c r="F31" s="41" t="s">
        <v>41</v>
      </c>
      <c r="G31" s="40"/>
      <c r="H31" s="40"/>
      <c r="I31" s="40"/>
      <c r="J31" s="40"/>
      <c r="K31" s="40"/>
      <c r="L31" s="183">
        <v>0.21</v>
      </c>
      <c r="M31" s="184"/>
      <c r="N31" s="184"/>
      <c r="O31" s="184"/>
      <c r="P31" s="40"/>
      <c r="Q31" s="40"/>
      <c r="R31" s="40"/>
      <c r="S31" s="40"/>
      <c r="T31" s="43" t="s">
        <v>42</v>
      </c>
      <c r="U31" s="40"/>
      <c r="V31" s="40"/>
      <c r="W31" s="185">
        <f>ROUND(AZ87+SUM(CD91:CD95),2)</f>
        <v>0</v>
      </c>
      <c r="X31" s="184"/>
      <c r="Y31" s="184"/>
      <c r="Z31" s="184"/>
      <c r="AA31" s="184"/>
      <c r="AB31" s="184"/>
      <c r="AC31" s="184"/>
      <c r="AD31" s="184"/>
      <c r="AE31" s="184"/>
      <c r="AF31" s="40"/>
      <c r="AG31" s="40"/>
      <c r="AH31" s="40"/>
      <c r="AI31" s="40"/>
      <c r="AJ31" s="40"/>
      <c r="AK31" s="185">
        <f>ROUND(AV87+SUM(BY91:BY95),2)</f>
        <v>0</v>
      </c>
      <c r="AL31" s="184"/>
      <c r="AM31" s="184"/>
      <c r="AN31" s="184"/>
      <c r="AO31" s="184"/>
      <c r="AP31" s="40"/>
      <c r="AQ31" s="44"/>
      <c r="BE31" s="173"/>
    </row>
    <row r="32" spans="2:57" s="2" customFormat="1" ht="14.4" customHeight="1">
      <c r="B32" s="39"/>
      <c r="C32" s="40"/>
      <c r="D32" s="40"/>
      <c r="E32" s="40"/>
      <c r="F32" s="41" t="s">
        <v>43</v>
      </c>
      <c r="G32" s="40"/>
      <c r="H32" s="40"/>
      <c r="I32" s="40"/>
      <c r="J32" s="40"/>
      <c r="K32" s="40"/>
      <c r="L32" s="183">
        <v>0.15</v>
      </c>
      <c r="M32" s="184"/>
      <c r="N32" s="184"/>
      <c r="O32" s="184"/>
      <c r="P32" s="40"/>
      <c r="Q32" s="40"/>
      <c r="R32" s="40"/>
      <c r="S32" s="40"/>
      <c r="T32" s="43" t="s">
        <v>42</v>
      </c>
      <c r="U32" s="40"/>
      <c r="V32" s="40"/>
      <c r="W32" s="185">
        <f>ROUND(BA87+SUM(CE91:CE95),2)</f>
        <v>0</v>
      </c>
      <c r="X32" s="184"/>
      <c r="Y32" s="184"/>
      <c r="Z32" s="184"/>
      <c r="AA32" s="184"/>
      <c r="AB32" s="184"/>
      <c r="AC32" s="184"/>
      <c r="AD32" s="184"/>
      <c r="AE32" s="184"/>
      <c r="AF32" s="40"/>
      <c r="AG32" s="40"/>
      <c r="AH32" s="40"/>
      <c r="AI32" s="40"/>
      <c r="AJ32" s="40"/>
      <c r="AK32" s="185">
        <f>ROUND(AW87+SUM(BZ91:BZ95),2)</f>
        <v>0</v>
      </c>
      <c r="AL32" s="184"/>
      <c r="AM32" s="184"/>
      <c r="AN32" s="184"/>
      <c r="AO32" s="184"/>
      <c r="AP32" s="40"/>
      <c r="AQ32" s="44"/>
      <c r="BE32" s="173"/>
    </row>
    <row r="33" spans="2:57" s="2" customFormat="1" ht="14.4" customHeight="1" hidden="1">
      <c r="B33" s="39"/>
      <c r="C33" s="40"/>
      <c r="D33" s="40"/>
      <c r="E33" s="40"/>
      <c r="F33" s="41" t="s">
        <v>44</v>
      </c>
      <c r="G33" s="40"/>
      <c r="H33" s="40"/>
      <c r="I33" s="40"/>
      <c r="J33" s="40"/>
      <c r="K33" s="40"/>
      <c r="L33" s="183">
        <v>0.21</v>
      </c>
      <c r="M33" s="184"/>
      <c r="N33" s="184"/>
      <c r="O33" s="184"/>
      <c r="P33" s="40"/>
      <c r="Q33" s="40"/>
      <c r="R33" s="40"/>
      <c r="S33" s="40"/>
      <c r="T33" s="43" t="s">
        <v>42</v>
      </c>
      <c r="U33" s="40"/>
      <c r="V33" s="40"/>
      <c r="W33" s="185">
        <f>ROUND(BB87+SUM(CF91:CF95),2)</f>
        <v>0</v>
      </c>
      <c r="X33" s="184"/>
      <c r="Y33" s="184"/>
      <c r="Z33" s="184"/>
      <c r="AA33" s="184"/>
      <c r="AB33" s="184"/>
      <c r="AC33" s="184"/>
      <c r="AD33" s="184"/>
      <c r="AE33" s="184"/>
      <c r="AF33" s="40"/>
      <c r="AG33" s="40"/>
      <c r="AH33" s="40"/>
      <c r="AI33" s="40"/>
      <c r="AJ33" s="40"/>
      <c r="AK33" s="185">
        <v>0</v>
      </c>
      <c r="AL33" s="184"/>
      <c r="AM33" s="184"/>
      <c r="AN33" s="184"/>
      <c r="AO33" s="184"/>
      <c r="AP33" s="40"/>
      <c r="AQ33" s="44"/>
      <c r="BE33" s="173"/>
    </row>
    <row r="34" spans="2:57" s="2" customFormat="1" ht="14.4" customHeight="1" hidden="1">
      <c r="B34" s="39"/>
      <c r="C34" s="40"/>
      <c r="D34" s="40"/>
      <c r="E34" s="40"/>
      <c r="F34" s="41" t="s">
        <v>45</v>
      </c>
      <c r="G34" s="40"/>
      <c r="H34" s="40"/>
      <c r="I34" s="40"/>
      <c r="J34" s="40"/>
      <c r="K34" s="40"/>
      <c r="L34" s="183">
        <v>0.15</v>
      </c>
      <c r="M34" s="184"/>
      <c r="N34" s="184"/>
      <c r="O34" s="184"/>
      <c r="P34" s="40"/>
      <c r="Q34" s="40"/>
      <c r="R34" s="40"/>
      <c r="S34" s="40"/>
      <c r="T34" s="43" t="s">
        <v>42</v>
      </c>
      <c r="U34" s="40"/>
      <c r="V34" s="40"/>
      <c r="W34" s="185">
        <f>ROUND(BC87+SUM(CG91:CG95),2)</f>
        <v>0</v>
      </c>
      <c r="X34" s="184"/>
      <c r="Y34" s="184"/>
      <c r="Z34" s="184"/>
      <c r="AA34" s="184"/>
      <c r="AB34" s="184"/>
      <c r="AC34" s="184"/>
      <c r="AD34" s="184"/>
      <c r="AE34" s="184"/>
      <c r="AF34" s="40"/>
      <c r="AG34" s="40"/>
      <c r="AH34" s="40"/>
      <c r="AI34" s="40"/>
      <c r="AJ34" s="40"/>
      <c r="AK34" s="185">
        <v>0</v>
      </c>
      <c r="AL34" s="184"/>
      <c r="AM34" s="184"/>
      <c r="AN34" s="184"/>
      <c r="AO34" s="184"/>
      <c r="AP34" s="40"/>
      <c r="AQ34" s="44"/>
      <c r="BE34" s="173"/>
    </row>
    <row r="35" spans="2:43" s="2" customFormat="1" ht="14.4" customHeight="1" hidden="1">
      <c r="B35" s="39"/>
      <c r="C35" s="40"/>
      <c r="D35" s="40"/>
      <c r="E35" s="40"/>
      <c r="F35" s="41" t="s">
        <v>46</v>
      </c>
      <c r="G35" s="40"/>
      <c r="H35" s="40"/>
      <c r="I35" s="40"/>
      <c r="J35" s="40"/>
      <c r="K35" s="40"/>
      <c r="L35" s="183">
        <v>0</v>
      </c>
      <c r="M35" s="184"/>
      <c r="N35" s="184"/>
      <c r="O35" s="184"/>
      <c r="P35" s="40"/>
      <c r="Q35" s="40"/>
      <c r="R35" s="40"/>
      <c r="S35" s="40"/>
      <c r="T35" s="43" t="s">
        <v>42</v>
      </c>
      <c r="U35" s="40"/>
      <c r="V35" s="40"/>
      <c r="W35" s="185">
        <f>ROUND(BD87+SUM(CH91:CH95),2)</f>
        <v>0</v>
      </c>
      <c r="X35" s="184"/>
      <c r="Y35" s="184"/>
      <c r="Z35" s="184"/>
      <c r="AA35" s="184"/>
      <c r="AB35" s="184"/>
      <c r="AC35" s="184"/>
      <c r="AD35" s="184"/>
      <c r="AE35" s="184"/>
      <c r="AF35" s="40"/>
      <c r="AG35" s="40"/>
      <c r="AH35" s="40"/>
      <c r="AI35" s="40"/>
      <c r="AJ35" s="40"/>
      <c r="AK35" s="185">
        <v>0</v>
      </c>
      <c r="AL35" s="184"/>
      <c r="AM35" s="184"/>
      <c r="AN35" s="184"/>
      <c r="AO35" s="184"/>
      <c r="AP35" s="40"/>
      <c r="AQ35" s="44"/>
    </row>
    <row r="36" spans="2:43" s="1" customFormat="1" ht="6.9" customHeight="1">
      <c r="B36" s="34"/>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6"/>
    </row>
    <row r="37" spans="2:43" s="1" customFormat="1" ht="25.95" customHeight="1">
      <c r="B37" s="34"/>
      <c r="C37" s="45"/>
      <c r="D37" s="46" t="s">
        <v>47</v>
      </c>
      <c r="E37" s="47"/>
      <c r="F37" s="47"/>
      <c r="G37" s="47"/>
      <c r="H37" s="47"/>
      <c r="I37" s="47"/>
      <c r="J37" s="47"/>
      <c r="K37" s="47"/>
      <c r="L37" s="47"/>
      <c r="M37" s="47"/>
      <c r="N37" s="47"/>
      <c r="O37" s="47"/>
      <c r="P37" s="47"/>
      <c r="Q37" s="47"/>
      <c r="R37" s="47"/>
      <c r="S37" s="47"/>
      <c r="T37" s="48" t="s">
        <v>48</v>
      </c>
      <c r="U37" s="47"/>
      <c r="V37" s="47"/>
      <c r="W37" s="47"/>
      <c r="X37" s="186" t="s">
        <v>49</v>
      </c>
      <c r="Y37" s="187"/>
      <c r="Z37" s="187"/>
      <c r="AA37" s="187"/>
      <c r="AB37" s="187"/>
      <c r="AC37" s="47"/>
      <c r="AD37" s="47"/>
      <c r="AE37" s="47"/>
      <c r="AF37" s="47"/>
      <c r="AG37" s="47"/>
      <c r="AH37" s="47"/>
      <c r="AI37" s="47"/>
      <c r="AJ37" s="47"/>
      <c r="AK37" s="188">
        <f>SUM(AK29:AK35)</f>
        <v>0</v>
      </c>
      <c r="AL37" s="187"/>
      <c r="AM37" s="187"/>
      <c r="AN37" s="187"/>
      <c r="AO37" s="189"/>
      <c r="AP37" s="45"/>
      <c r="AQ37" s="36"/>
    </row>
    <row r="38" spans="2:43" s="1" customFormat="1" ht="14.4" customHeight="1">
      <c r="B38" s="34"/>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6"/>
    </row>
    <row r="39" spans="2:43" ht="12">
      <c r="B39" s="22"/>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3"/>
    </row>
    <row r="40" spans="2:43" ht="12">
      <c r="B40" s="22"/>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3"/>
    </row>
    <row r="41" spans="2:43" ht="12">
      <c r="B41" s="22"/>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3"/>
    </row>
    <row r="42" spans="2:43" ht="12">
      <c r="B42" s="22"/>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3"/>
    </row>
    <row r="43" spans="2:43" ht="12">
      <c r="B43" s="22"/>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3"/>
    </row>
    <row r="44" spans="2:43" ht="12">
      <c r="B44" s="22"/>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3"/>
    </row>
    <row r="45" spans="2:43" ht="12">
      <c r="B45" s="22"/>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3"/>
    </row>
    <row r="46" spans="2:43" ht="12">
      <c r="B46" s="22"/>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3"/>
    </row>
    <row r="47" spans="2:43" ht="12">
      <c r="B47" s="22"/>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3"/>
    </row>
    <row r="48" spans="2:43" ht="12">
      <c r="B48" s="22"/>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3"/>
    </row>
    <row r="49" spans="2:43" s="1" customFormat="1" ht="13.5">
      <c r="B49" s="34"/>
      <c r="C49" s="35"/>
      <c r="D49" s="49" t="s">
        <v>50</v>
      </c>
      <c r="E49" s="50"/>
      <c r="F49" s="50"/>
      <c r="G49" s="50"/>
      <c r="H49" s="50"/>
      <c r="I49" s="50"/>
      <c r="J49" s="50"/>
      <c r="K49" s="50"/>
      <c r="L49" s="50"/>
      <c r="M49" s="50"/>
      <c r="N49" s="50"/>
      <c r="O49" s="50"/>
      <c r="P49" s="50"/>
      <c r="Q49" s="50"/>
      <c r="R49" s="50"/>
      <c r="S49" s="50"/>
      <c r="T49" s="50"/>
      <c r="U49" s="50"/>
      <c r="V49" s="50"/>
      <c r="W49" s="50"/>
      <c r="X49" s="50"/>
      <c r="Y49" s="50"/>
      <c r="Z49" s="51"/>
      <c r="AA49" s="35"/>
      <c r="AB49" s="35"/>
      <c r="AC49" s="49" t="s">
        <v>51</v>
      </c>
      <c r="AD49" s="50"/>
      <c r="AE49" s="50"/>
      <c r="AF49" s="50"/>
      <c r="AG49" s="50"/>
      <c r="AH49" s="50"/>
      <c r="AI49" s="50"/>
      <c r="AJ49" s="50"/>
      <c r="AK49" s="50"/>
      <c r="AL49" s="50"/>
      <c r="AM49" s="50"/>
      <c r="AN49" s="50"/>
      <c r="AO49" s="51"/>
      <c r="AP49" s="35"/>
      <c r="AQ49" s="36"/>
    </row>
    <row r="50" spans="2:43" ht="12">
      <c r="B50" s="22"/>
      <c r="C50" s="25"/>
      <c r="D50" s="52"/>
      <c r="E50" s="25"/>
      <c r="F50" s="25"/>
      <c r="G50" s="25"/>
      <c r="H50" s="25"/>
      <c r="I50" s="25"/>
      <c r="J50" s="25"/>
      <c r="K50" s="25"/>
      <c r="L50" s="25"/>
      <c r="M50" s="25"/>
      <c r="N50" s="25"/>
      <c r="O50" s="25"/>
      <c r="P50" s="25"/>
      <c r="Q50" s="25"/>
      <c r="R50" s="25"/>
      <c r="S50" s="25"/>
      <c r="T50" s="25"/>
      <c r="U50" s="25"/>
      <c r="V50" s="25"/>
      <c r="W50" s="25"/>
      <c r="X50" s="25"/>
      <c r="Y50" s="25"/>
      <c r="Z50" s="53"/>
      <c r="AA50" s="25"/>
      <c r="AB50" s="25"/>
      <c r="AC50" s="52"/>
      <c r="AD50" s="25"/>
      <c r="AE50" s="25"/>
      <c r="AF50" s="25"/>
      <c r="AG50" s="25"/>
      <c r="AH50" s="25"/>
      <c r="AI50" s="25"/>
      <c r="AJ50" s="25"/>
      <c r="AK50" s="25"/>
      <c r="AL50" s="25"/>
      <c r="AM50" s="25"/>
      <c r="AN50" s="25"/>
      <c r="AO50" s="53"/>
      <c r="AP50" s="25"/>
      <c r="AQ50" s="23"/>
    </row>
    <row r="51" spans="2:43" ht="12">
      <c r="B51" s="22"/>
      <c r="C51" s="25"/>
      <c r="D51" s="52"/>
      <c r="E51" s="25"/>
      <c r="F51" s="25"/>
      <c r="G51" s="25"/>
      <c r="H51" s="25"/>
      <c r="I51" s="25"/>
      <c r="J51" s="25"/>
      <c r="K51" s="25"/>
      <c r="L51" s="25"/>
      <c r="M51" s="25"/>
      <c r="N51" s="25"/>
      <c r="O51" s="25"/>
      <c r="P51" s="25"/>
      <c r="Q51" s="25"/>
      <c r="R51" s="25"/>
      <c r="S51" s="25"/>
      <c r="T51" s="25"/>
      <c r="U51" s="25"/>
      <c r="V51" s="25"/>
      <c r="W51" s="25"/>
      <c r="X51" s="25"/>
      <c r="Y51" s="25"/>
      <c r="Z51" s="53"/>
      <c r="AA51" s="25"/>
      <c r="AB51" s="25"/>
      <c r="AC51" s="52"/>
      <c r="AD51" s="25"/>
      <c r="AE51" s="25"/>
      <c r="AF51" s="25"/>
      <c r="AG51" s="25"/>
      <c r="AH51" s="25"/>
      <c r="AI51" s="25"/>
      <c r="AJ51" s="25"/>
      <c r="AK51" s="25"/>
      <c r="AL51" s="25"/>
      <c r="AM51" s="25"/>
      <c r="AN51" s="25"/>
      <c r="AO51" s="53"/>
      <c r="AP51" s="25"/>
      <c r="AQ51" s="23"/>
    </row>
    <row r="52" spans="2:43" ht="12">
      <c r="B52" s="22"/>
      <c r="C52" s="25"/>
      <c r="D52" s="52"/>
      <c r="E52" s="25"/>
      <c r="F52" s="25"/>
      <c r="G52" s="25"/>
      <c r="H52" s="25"/>
      <c r="I52" s="25"/>
      <c r="J52" s="25"/>
      <c r="K52" s="25"/>
      <c r="L52" s="25"/>
      <c r="M52" s="25"/>
      <c r="N52" s="25"/>
      <c r="O52" s="25"/>
      <c r="P52" s="25"/>
      <c r="Q52" s="25"/>
      <c r="R52" s="25"/>
      <c r="S52" s="25"/>
      <c r="T52" s="25"/>
      <c r="U52" s="25"/>
      <c r="V52" s="25"/>
      <c r="W52" s="25"/>
      <c r="X52" s="25"/>
      <c r="Y52" s="25"/>
      <c r="Z52" s="53"/>
      <c r="AA52" s="25"/>
      <c r="AB52" s="25"/>
      <c r="AC52" s="52"/>
      <c r="AD52" s="25"/>
      <c r="AE52" s="25"/>
      <c r="AF52" s="25"/>
      <c r="AG52" s="25"/>
      <c r="AH52" s="25"/>
      <c r="AI52" s="25"/>
      <c r="AJ52" s="25"/>
      <c r="AK52" s="25"/>
      <c r="AL52" s="25"/>
      <c r="AM52" s="25"/>
      <c r="AN52" s="25"/>
      <c r="AO52" s="53"/>
      <c r="AP52" s="25"/>
      <c r="AQ52" s="23"/>
    </row>
    <row r="53" spans="2:43" ht="12">
      <c r="B53" s="22"/>
      <c r="C53" s="25"/>
      <c r="D53" s="52"/>
      <c r="E53" s="25"/>
      <c r="F53" s="25"/>
      <c r="G53" s="25"/>
      <c r="H53" s="25"/>
      <c r="I53" s="25"/>
      <c r="J53" s="25"/>
      <c r="K53" s="25"/>
      <c r="L53" s="25"/>
      <c r="M53" s="25"/>
      <c r="N53" s="25"/>
      <c r="O53" s="25"/>
      <c r="P53" s="25"/>
      <c r="Q53" s="25"/>
      <c r="R53" s="25"/>
      <c r="S53" s="25"/>
      <c r="T53" s="25"/>
      <c r="U53" s="25"/>
      <c r="V53" s="25"/>
      <c r="W53" s="25"/>
      <c r="X53" s="25"/>
      <c r="Y53" s="25"/>
      <c r="Z53" s="53"/>
      <c r="AA53" s="25"/>
      <c r="AB53" s="25"/>
      <c r="AC53" s="52"/>
      <c r="AD53" s="25"/>
      <c r="AE53" s="25"/>
      <c r="AF53" s="25"/>
      <c r="AG53" s="25"/>
      <c r="AH53" s="25"/>
      <c r="AI53" s="25"/>
      <c r="AJ53" s="25"/>
      <c r="AK53" s="25"/>
      <c r="AL53" s="25"/>
      <c r="AM53" s="25"/>
      <c r="AN53" s="25"/>
      <c r="AO53" s="53"/>
      <c r="AP53" s="25"/>
      <c r="AQ53" s="23"/>
    </row>
    <row r="54" spans="2:43" ht="12">
      <c r="B54" s="22"/>
      <c r="C54" s="25"/>
      <c r="D54" s="52"/>
      <c r="E54" s="25"/>
      <c r="F54" s="25"/>
      <c r="G54" s="25"/>
      <c r="H54" s="25"/>
      <c r="I54" s="25"/>
      <c r="J54" s="25"/>
      <c r="K54" s="25"/>
      <c r="L54" s="25"/>
      <c r="M54" s="25"/>
      <c r="N54" s="25"/>
      <c r="O54" s="25"/>
      <c r="P54" s="25"/>
      <c r="Q54" s="25"/>
      <c r="R54" s="25"/>
      <c r="S54" s="25"/>
      <c r="T54" s="25"/>
      <c r="U54" s="25"/>
      <c r="V54" s="25"/>
      <c r="W54" s="25"/>
      <c r="X54" s="25"/>
      <c r="Y54" s="25"/>
      <c r="Z54" s="53"/>
      <c r="AA54" s="25"/>
      <c r="AB54" s="25"/>
      <c r="AC54" s="52"/>
      <c r="AD54" s="25"/>
      <c r="AE54" s="25"/>
      <c r="AF54" s="25"/>
      <c r="AG54" s="25"/>
      <c r="AH54" s="25"/>
      <c r="AI54" s="25"/>
      <c r="AJ54" s="25"/>
      <c r="AK54" s="25"/>
      <c r="AL54" s="25"/>
      <c r="AM54" s="25"/>
      <c r="AN54" s="25"/>
      <c r="AO54" s="53"/>
      <c r="AP54" s="25"/>
      <c r="AQ54" s="23"/>
    </row>
    <row r="55" spans="2:43" ht="12">
      <c r="B55" s="22"/>
      <c r="C55" s="25"/>
      <c r="D55" s="52"/>
      <c r="E55" s="25"/>
      <c r="F55" s="25"/>
      <c r="G55" s="25"/>
      <c r="H55" s="25"/>
      <c r="I55" s="25"/>
      <c r="J55" s="25"/>
      <c r="K55" s="25"/>
      <c r="L55" s="25"/>
      <c r="M55" s="25"/>
      <c r="N55" s="25"/>
      <c r="O55" s="25"/>
      <c r="P55" s="25"/>
      <c r="Q55" s="25"/>
      <c r="R55" s="25"/>
      <c r="S55" s="25"/>
      <c r="T55" s="25"/>
      <c r="U55" s="25"/>
      <c r="V55" s="25"/>
      <c r="W55" s="25"/>
      <c r="X55" s="25"/>
      <c r="Y55" s="25"/>
      <c r="Z55" s="53"/>
      <c r="AA55" s="25"/>
      <c r="AB55" s="25"/>
      <c r="AC55" s="52"/>
      <c r="AD55" s="25"/>
      <c r="AE55" s="25"/>
      <c r="AF55" s="25"/>
      <c r="AG55" s="25"/>
      <c r="AH55" s="25"/>
      <c r="AI55" s="25"/>
      <c r="AJ55" s="25"/>
      <c r="AK55" s="25"/>
      <c r="AL55" s="25"/>
      <c r="AM55" s="25"/>
      <c r="AN55" s="25"/>
      <c r="AO55" s="53"/>
      <c r="AP55" s="25"/>
      <c r="AQ55" s="23"/>
    </row>
    <row r="56" spans="2:43" ht="12">
      <c r="B56" s="22"/>
      <c r="C56" s="25"/>
      <c r="D56" s="52"/>
      <c r="E56" s="25"/>
      <c r="F56" s="25"/>
      <c r="G56" s="25"/>
      <c r="H56" s="25"/>
      <c r="I56" s="25"/>
      <c r="J56" s="25"/>
      <c r="K56" s="25"/>
      <c r="L56" s="25"/>
      <c r="M56" s="25"/>
      <c r="N56" s="25"/>
      <c r="O56" s="25"/>
      <c r="P56" s="25"/>
      <c r="Q56" s="25"/>
      <c r="R56" s="25"/>
      <c r="S56" s="25"/>
      <c r="T56" s="25"/>
      <c r="U56" s="25"/>
      <c r="V56" s="25"/>
      <c r="W56" s="25"/>
      <c r="X56" s="25"/>
      <c r="Y56" s="25"/>
      <c r="Z56" s="53"/>
      <c r="AA56" s="25"/>
      <c r="AB56" s="25"/>
      <c r="AC56" s="52"/>
      <c r="AD56" s="25"/>
      <c r="AE56" s="25"/>
      <c r="AF56" s="25"/>
      <c r="AG56" s="25"/>
      <c r="AH56" s="25"/>
      <c r="AI56" s="25"/>
      <c r="AJ56" s="25"/>
      <c r="AK56" s="25"/>
      <c r="AL56" s="25"/>
      <c r="AM56" s="25"/>
      <c r="AN56" s="25"/>
      <c r="AO56" s="53"/>
      <c r="AP56" s="25"/>
      <c r="AQ56" s="23"/>
    </row>
    <row r="57" spans="2:43" ht="12">
      <c r="B57" s="22"/>
      <c r="C57" s="25"/>
      <c r="D57" s="52"/>
      <c r="E57" s="25"/>
      <c r="F57" s="25"/>
      <c r="G57" s="25"/>
      <c r="H57" s="25"/>
      <c r="I57" s="25"/>
      <c r="J57" s="25"/>
      <c r="K57" s="25"/>
      <c r="L57" s="25"/>
      <c r="M57" s="25"/>
      <c r="N57" s="25"/>
      <c r="O57" s="25"/>
      <c r="P57" s="25"/>
      <c r="Q57" s="25"/>
      <c r="R57" s="25"/>
      <c r="S57" s="25"/>
      <c r="T57" s="25"/>
      <c r="U57" s="25"/>
      <c r="V57" s="25"/>
      <c r="W57" s="25"/>
      <c r="X57" s="25"/>
      <c r="Y57" s="25"/>
      <c r="Z57" s="53"/>
      <c r="AA57" s="25"/>
      <c r="AB57" s="25"/>
      <c r="AC57" s="52"/>
      <c r="AD57" s="25"/>
      <c r="AE57" s="25"/>
      <c r="AF57" s="25"/>
      <c r="AG57" s="25"/>
      <c r="AH57" s="25"/>
      <c r="AI57" s="25"/>
      <c r="AJ57" s="25"/>
      <c r="AK57" s="25"/>
      <c r="AL57" s="25"/>
      <c r="AM57" s="25"/>
      <c r="AN57" s="25"/>
      <c r="AO57" s="53"/>
      <c r="AP57" s="25"/>
      <c r="AQ57" s="23"/>
    </row>
    <row r="58" spans="2:43" s="1" customFormat="1" ht="13.5">
      <c r="B58" s="34"/>
      <c r="C58" s="35"/>
      <c r="D58" s="54" t="s">
        <v>52</v>
      </c>
      <c r="E58" s="55"/>
      <c r="F58" s="55"/>
      <c r="G58" s="55"/>
      <c r="H58" s="55"/>
      <c r="I58" s="55"/>
      <c r="J58" s="55"/>
      <c r="K58" s="55"/>
      <c r="L58" s="55"/>
      <c r="M58" s="55"/>
      <c r="N58" s="55"/>
      <c r="O58" s="55"/>
      <c r="P58" s="55"/>
      <c r="Q58" s="55"/>
      <c r="R58" s="56" t="s">
        <v>53</v>
      </c>
      <c r="S58" s="55"/>
      <c r="T58" s="55"/>
      <c r="U58" s="55"/>
      <c r="V58" s="55"/>
      <c r="W58" s="55"/>
      <c r="X58" s="55"/>
      <c r="Y58" s="55"/>
      <c r="Z58" s="57"/>
      <c r="AA58" s="35"/>
      <c r="AB58" s="35"/>
      <c r="AC58" s="54" t="s">
        <v>52</v>
      </c>
      <c r="AD58" s="55"/>
      <c r="AE58" s="55"/>
      <c r="AF58" s="55"/>
      <c r="AG58" s="55"/>
      <c r="AH58" s="55"/>
      <c r="AI58" s="55"/>
      <c r="AJ58" s="55"/>
      <c r="AK58" s="55"/>
      <c r="AL58" s="55"/>
      <c r="AM58" s="56" t="s">
        <v>53</v>
      </c>
      <c r="AN58" s="55"/>
      <c r="AO58" s="57"/>
      <c r="AP58" s="35"/>
      <c r="AQ58" s="36"/>
    </row>
    <row r="59" spans="2:43" ht="12">
      <c r="B59" s="22"/>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3"/>
    </row>
    <row r="60" spans="2:43" s="1" customFormat="1" ht="13.5">
      <c r="B60" s="34"/>
      <c r="C60" s="35"/>
      <c r="D60" s="49" t="s">
        <v>54</v>
      </c>
      <c r="E60" s="50"/>
      <c r="F60" s="50"/>
      <c r="G60" s="50"/>
      <c r="H60" s="50"/>
      <c r="I60" s="50"/>
      <c r="J60" s="50"/>
      <c r="K60" s="50"/>
      <c r="L60" s="50"/>
      <c r="M60" s="50"/>
      <c r="N60" s="50"/>
      <c r="O60" s="50"/>
      <c r="P60" s="50"/>
      <c r="Q60" s="50"/>
      <c r="R60" s="50"/>
      <c r="S60" s="50"/>
      <c r="T60" s="50"/>
      <c r="U60" s="50"/>
      <c r="V60" s="50"/>
      <c r="W60" s="50"/>
      <c r="X60" s="50"/>
      <c r="Y60" s="50"/>
      <c r="Z60" s="51"/>
      <c r="AA60" s="35"/>
      <c r="AB60" s="35"/>
      <c r="AC60" s="49" t="s">
        <v>55</v>
      </c>
      <c r="AD60" s="50"/>
      <c r="AE60" s="50"/>
      <c r="AF60" s="50"/>
      <c r="AG60" s="50"/>
      <c r="AH60" s="50"/>
      <c r="AI60" s="50"/>
      <c r="AJ60" s="50"/>
      <c r="AK60" s="50"/>
      <c r="AL60" s="50"/>
      <c r="AM60" s="50"/>
      <c r="AN60" s="50"/>
      <c r="AO60" s="51"/>
      <c r="AP60" s="35"/>
      <c r="AQ60" s="36"/>
    </row>
    <row r="61" spans="2:43" ht="12">
      <c r="B61" s="22"/>
      <c r="C61" s="25"/>
      <c r="D61" s="52"/>
      <c r="E61" s="25"/>
      <c r="F61" s="25"/>
      <c r="G61" s="25"/>
      <c r="H61" s="25"/>
      <c r="I61" s="25"/>
      <c r="J61" s="25"/>
      <c r="K61" s="25"/>
      <c r="L61" s="25"/>
      <c r="M61" s="25"/>
      <c r="N61" s="25"/>
      <c r="O61" s="25"/>
      <c r="P61" s="25"/>
      <c r="Q61" s="25"/>
      <c r="R61" s="25"/>
      <c r="S61" s="25"/>
      <c r="T61" s="25"/>
      <c r="U61" s="25"/>
      <c r="V61" s="25"/>
      <c r="W61" s="25"/>
      <c r="X61" s="25"/>
      <c r="Y61" s="25"/>
      <c r="Z61" s="53"/>
      <c r="AA61" s="25"/>
      <c r="AB61" s="25"/>
      <c r="AC61" s="52"/>
      <c r="AD61" s="25"/>
      <c r="AE61" s="25"/>
      <c r="AF61" s="25"/>
      <c r="AG61" s="25"/>
      <c r="AH61" s="25"/>
      <c r="AI61" s="25"/>
      <c r="AJ61" s="25"/>
      <c r="AK61" s="25"/>
      <c r="AL61" s="25"/>
      <c r="AM61" s="25"/>
      <c r="AN61" s="25"/>
      <c r="AO61" s="53"/>
      <c r="AP61" s="25"/>
      <c r="AQ61" s="23"/>
    </row>
    <row r="62" spans="2:43" ht="12">
      <c r="B62" s="22"/>
      <c r="C62" s="25"/>
      <c r="D62" s="52"/>
      <c r="E62" s="25"/>
      <c r="F62" s="25"/>
      <c r="G62" s="25"/>
      <c r="H62" s="25"/>
      <c r="I62" s="25"/>
      <c r="J62" s="25"/>
      <c r="K62" s="25"/>
      <c r="L62" s="25"/>
      <c r="M62" s="25"/>
      <c r="N62" s="25"/>
      <c r="O62" s="25"/>
      <c r="P62" s="25"/>
      <c r="Q62" s="25"/>
      <c r="R62" s="25"/>
      <c r="S62" s="25"/>
      <c r="T62" s="25"/>
      <c r="U62" s="25"/>
      <c r="V62" s="25"/>
      <c r="W62" s="25"/>
      <c r="X62" s="25"/>
      <c r="Y62" s="25"/>
      <c r="Z62" s="53"/>
      <c r="AA62" s="25"/>
      <c r="AB62" s="25"/>
      <c r="AC62" s="52"/>
      <c r="AD62" s="25"/>
      <c r="AE62" s="25"/>
      <c r="AF62" s="25"/>
      <c r="AG62" s="25"/>
      <c r="AH62" s="25"/>
      <c r="AI62" s="25"/>
      <c r="AJ62" s="25"/>
      <c r="AK62" s="25"/>
      <c r="AL62" s="25"/>
      <c r="AM62" s="25"/>
      <c r="AN62" s="25"/>
      <c r="AO62" s="53"/>
      <c r="AP62" s="25"/>
      <c r="AQ62" s="23"/>
    </row>
    <row r="63" spans="2:43" ht="12">
      <c r="B63" s="22"/>
      <c r="C63" s="25"/>
      <c r="D63" s="52"/>
      <c r="E63" s="25"/>
      <c r="F63" s="25"/>
      <c r="G63" s="25"/>
      <c r="H63" s="25"/>
      <c r="I63" s="25"/>
      <c r="J63" s="25"/>
      <c r="K63" s="25"/>
      <c r="L63" s="25"/>
      <c r="M63" s="25"/>
      <c r="N63" s="25"/>
      <c r="O63" s="25"/>
      <c r="P63" s="25"/>
      <c r="Q63" s="25"/>
      <c r="R63" s="25"/>
      <c r="S63" s="25"/>
      <c r="T63" s="25"/>
      <c r="U63" s="25"/>
      <c r="V63" s="25"/>
      <c r="W63" s="25"/>
      <c r="X63" s="25"/>
      <c r="Y63" s="25"/>
      <c r="Z63" s="53"/>
      <c r="AA63" s="25"/>
      <c r="AB63" s="25"/>
      <c r="AC63" s="52"/>
      <c r="AD63" s="25"/>
      <c r="AE63" s="25"/>
      <c r="AF63" s="25"/>
      <c r="AG63" s="25"/>
      <c r="AH63" s="25"/>
      <c r="AI63" s="25"/>
      <c r="AJ63" s="25"/>
      <c r="AK63" s="25"/>
      <c r="AL63" s="25"/>
      <c r="AM63" s="25"/>
      <c r="AN63" s="25"/>
      <c r="AO63" s="53"/>
      <c r="AP63" s="25"/>
      <c r="AQ63" s="23"/>
    </row>
    <row r="64" spans="2:43" ht="12">
      <c r="B64" s="22"/>
      <c r="C64" s="25"/>
      <c r="D64" s="52"/>
      <c r="E64" s="25"/>
      <c r="F64" s="25"/>
      <c r="G64" s="25"/>
      <c r="H64" s="25"/>
      <c r="I64" s="25"/>
      <c r="J64" s="25"/>
      <c r="K64" s="25"/>
      <c r="L64" s="25"/>
      <c r="M64" s="25"/>
      <c r="N64" s="25"/>
      <c r="O64" s="25"/>
      <c r="P64" s="25"/>
      <c r="Q64" s="25"/>
      <c r="R64" s="25"/>
      <c r="S64" s="25"/>
      <c r="T64" s="25"/>
      <c r="U64" s="25"/>
      <c r="V64" s="25"/>
      <c r="W64" s="25"/>
      <c r="X64" s="25"/>
      <c r="Y64" s="25"/>
      <c r="Z64" s="53"/>
      <c r="AA64" s="25"/>
      <c r="AB64" s="25"/>
      <c r="AC64" s="52"/>
      <c r="AD64" s="25"/>
      <c r="AE64" s="25"/>
      <c r="AF64" s="25"/>
      <c r="AG64" s="25"/>
      <c r="AH64" s="25"/>
      <c r="AI64" s="25"/>
      <c r="AJ64" s="25"/>
      <c r="AK64" s="25"/>
      <c r="AL64" s="25"/>
      <c r="AM64" s="25"/>
      <c r="AN64" s="25"/>
      <c r="AO64" s="53"/>
      <c r="AP64" s="25"/>
      <c r="AQ64" s="23"/>
    </row>
    <row r="65" spans="2:43" ht="12">
      <c r="B65" s="22"/>
      <c r="C65" s="25"/>
      <c r="D65" s="52"/>
      <c r="E65" s="25"/>
      <c r="F65" s="25"/>
      <c r="G65" s="25"/>
      <c r="H65" s="25"/>
      <c r="I65" s="25"/>
      <c r="J65" s="25"/>
      <c r="K65" s="25"/>
      <c r="L65" s="25"/>
      <c r="M65" s="25"/>
      <c r="N65" s="25"/>
      <c r="O65" s="25"/>
      <c r="P65" s="25"/>
      <c r="Q65" s="25"/>
      <c r="R65" s="25"/>
      <c r="S65" s="25"/>
      <c r="T65" s="25"/>
      <c r="U65" s="25"/>
      <c r="V65" s="25"/>
      <c r="W65" s="25"/>
      <c r="X65" s="25"/>
      <c r="Y65" s="25"/>
      <c r="Z65" s="53"/>
      <c r="AA65" s="25"/>
      <c r="AB65" s="25"/>
      <c r="AC65" s="52"/>
      <c r="AD65" s="25"/>
      <c r="AE65" s="25"/>
      <c r="AF65" s="25"/>
      <c r="AG65" s="25"/>
      <c r="AH65" s="25"/>
      <c r="AI65" s="25"/>
      <c r="AJ65" s="25"/>
      <c r="AK65" s="25"/>
      <c r="AL65" s="25"/>
      <c r="AM65" s="25"/>
      <c r="AN65" s="25"/>
      <c r="AO65" s="53"/>
      <c r="AP65" s="25"/>
      <c r="AQ65" s="23"/>
    </row>
    <row r="66" spans="2:43" ht="12">
      <c r="B66" s="22"/>
      <c r="C66" s="25"/>
      <c r="D66" s="52"/>
      <c r="E66" s="25"/>
      <c r="F66" s="25"/>
      <c r="G66" s="25"/>
      <c r="H66" s="25"/>
      <c r="I66" s="25"/>
      <c r="J66" s="25"/>
      <c r="K66" s="25"/>
      <c r="L66" s="25"/>
      <c r="M66" s="25"/>
      <c r="N66" s="25"/>
      <c r="O66" s="25"/>
      <c r="P66" s="25"/>
      <c r="Q66" s="25"/>
      <c r="R66" s="25"/>
      <c r="S66" s="25"/>
      <c r="T66" s="25"/>
      <c r="U66" s="25"/>
      <c r="V66" s="25"/>
      <c r="W66" s="25"/>
      <c r="X66" s="25"/>
      <c r="Y66" s="25"/>
      <c r="Z66" s="53"/>
      <c r="AA66" s="25"/>
      <c r="AB66" s="25"/>
      <c r="AC66" s="52"/>
      <c r="AD66" s="25"/>
      <c r="AE66" s="25"/>
      <c r="AF66" s="25"/>
      <c r="AG66" s="25"/>
      <c r="AH66" s="25"/>
      <c r="AI66" s="25"/>
      <c r="AJ66" s="25"/>
      <c r="AK66" s="25"/>
      <c r="AL66" s="25"/>
      <c r="AM66" s="25"/>
      <c r="AN66" s="25"/>
      <c r="AO66" s="53"/>
      <c r="AP66" s="25"/>
      <c r="AQ66" s="23"/>
    </row>
    <row r="67" spans="2:43" ht="12">
      <c r="B67" s="22"/>
      <c r="C67" s="25"/>
      <c r="D67" s="52"/>
      <c r="E67" s="25"/>
      <c r="F67" s="25"/>
      <c r="G67" s="25"/>
      <c r="H67" s="25"/>
      <c r="I67" s="25"/>
      <c r="J67" s="25"/>
      <c r="K67" s="25"/>
      <c r="L67" s="25"/>
      <c r="M67" s="25"/>
      <c r="N67" s="25"/>
      <c r="O67" s="25"/>
      <c r="P67" s="25"/>
      <c r="Q67" s="25"/>
      <c r="R67" s="25"/>
      <c r="S67" s="25"/>
      <c r="T67" s="25"/>
      <c r="U67" s="25"/>
      <c r="V67" s="25"/>
      <c r="W67" s="25"/>
      <c r="X67" s="25"/>
      <c r="Y67" s="25"/>
      <c r="Z67" s="53"/>
      <c r="AA67" s="25"/>
      <c r="AB67" s="25"/>
      <c r="AC67" s="52"/>
      <c r="AD67" s="25"/>
      <c r="AE67" s="25"/>
      <c r="AF67" s="25"/>
      <c r="AG67" s="25"/>
      <c r="AH67" s="25"/>
      <c r="AI67" s="25"/>
      <c r="AJ67" s="25"/>
      <c r="AK67" s="25"/>
      <c r="AL67" s="25"/>
      <c r="AM67" s="25"/>
      <c r="AN67" s="25"/>
      <c r="AO67" s="53"/>
      <c r="AP67" s="25"/>
      <c r="AQ67" s="23"/>
    </row>
    <row r="68" spans="2:43" ht="12">
      <c r="B68" s="22"/>
      <c r="C68" s="25"/>
      <c r="D68" s="52"/>
      <c r="E68" s="25"/>
      <c r="F68" s="25"/>
      <c r="G68" s="25"/>
      <c r="H68" s="25"/>
      <c r="I68" s="25"/>
      <c r="J68" s="25"/>
      <c r="K68" s="25"/>
      <c r="L68" s="25"/>
      <c r="M68" s="25"/>
      <c r="N68" s="25"/>
      <c r="O68" s="25"/>
      <c r="P68" s="25"/>
      <c r="Q68" s="25"/>
      <c r="R68" s="25"/>
      <c r="S68" s="25"/>
      <c r="T68" s="25"/>
      <c r="U68" s="25"/>
      <c r="V68" s="25"/>
      <c r="W68" s="25"/>
      <c r="X68" s="25"/>
      <c r="Y68" s="25"/>
      <c r="Z68" s="53"/>
      <c r="AA68" s="25"/>
      <c r="AB68" s="25"/>
      <c r="AC68" s="52"/>
      <c r="AD68" s="25"/>
      <c r="AE68" s="25"/>
      <c r="AF68" s="25"/>
      <c r="AG68" s="25"/>
      <c r="AH68" s="25"/>
      <c r="AI68" s="25"/>
      <c r="AJ68" s="25"/>
      <c r="AK68" s="25"/>
      <c r="AL68" s="25"/>
      <c r="AM68" s="25"/>
      <c r="AN68" s="25"/>
      <c r="AO68" s="53"/>
      <c r="AP68" s="25"/>
      <c r="AQ68" s="23"/>
    </row>
    <row r="69" spans="2:43" s="1" customFormat="1" ht="13.5">
      <c r="B69" s="34"/>
      <c r="C69" s="35"/>
      <c r="D69" s="54" t="s">
        <v>52</v>
      </c>
      <c r="E69" s="55"/>
      <c r="F69" s="55"/>
      <c r="G69" s="55"/>
      <c r="H69" s="55"/>
      <c r="I69" s="55"/>
      <c r="J69" s="55"/>
      <c r="K69" s="55"/>
      <c r="L69" s="55"/>
      <c r="M69" s="55"/>
      <c r="N69" s="55"/>
      <c r="O69" s="55"/>
      <c r="P69" s="55"/>
      <c r="Q69" s="55"/>
      <c r="R69" s="56" t="s">
        <v>53</v>
      </c>
      <c r="S69" s="55"/>
      <c r="T69" s="55"/>
      <c r="U69" s="55"/>
      <c r="V69" s="55"/>
      <c r="W69" s="55"/>
      <c r="X69" s="55"/>
      <c r="Y69" s="55"/>
      <c r="Z69" s="57"/>
      <c r="AA69" s="35"/>
      <c r="AB69" s="35"/>
      <c r="AC69" s="54" t="s">
        <v>52</v>
      </c>
      <c r="AD69" s="55"/>
      <c r="AE69" s="55"/>
      <c r="AF69" s="55"/>
      <c r="AG69" s="55"/>
      <c r="AH69" s="55"/>
      <c r="AI69" s="55"/>
      <c r="AJ69" s="55"/>
      <c r="AK69" s="55"/>
      <c r="AL69" s="55"/>
      <c r="AM69" s="56" t="s">
        <v>53</v>
      </c>
      <c r="AN69" s="55"/>
      <c r="AO69" s="57"/>
      <c r="AP69" s="35"/>
      <c r="AQ69" s="36"/>
    </row>
    <row r="70" spans="2:43" s="1" customFormat="1" ht="6.9" customHeight="1">
      <c r="B70" s="34"/>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6"/>
    </row>
    <row r="71" spans="2:43" s="1" customFormat="1" ht="6.9" customHeight="1">
      <c r="B71" s="58"/>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c r="AK71" s="59"/>
      <c r="AL71" s="59"/>
      <c r="AM71" s="59"/>
      <c r="AN71" s="59"/>
      <c r="AO71" s="59"/>
      <c r="AP71" s="59"/>
      <c r="AQ71" s="60"/>
    </row>
    <row r="75" spans="2:43" s="1" customFormat="1" ht="6.9" customHeight="1">
      <c r="B75" s="61"/>
      <c r="C75" s="62"/>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3"/>
    </row>
    <row r="76" spans="2:43" s="1" customFormat="1" ht="36.9" customHeight="1">
      <c r="B76" s="34"/>
      <c r="C76" s="170" t="s">
        <v>56</v>
      </c>
      <c r="D76" s="171"/>
      <c r="E76" s="171"/>
      <c r="F76" s="171"/>
      <c r="G76" s="171"/>
      <c r="H76" s="171"/>
      <c r="I76" s="171"/>
      <c r="J76" s="171"/>
      <c r="K76" s="171"/>
      <c r="L76" s="171"/>
      <c r="M76" s="171"/>
      <c r="N76" s="171"/>
      <c r="O76" s="171"/>
      <c r="P76" s="171"/>
      <c r="Q76" s="171"/>
      <c r="R76" s="171"/>
      <c r="S76" s="171"/>
      <c r="T76" s="171"/>
      <c r="U76" s="171"/>
      <c r="V76" s="171"/>
      <c r="W76" s="171"/>
      <c r="X76" s="171"/>
      <c r="Y76" s="171"/>
      <c r="Z76" s="171"/>
      <c r="AA76" s="171"/>
      <c r="AB76" s="171"/>
      <c r="AC76" s="171"/>
      <c r="AD76" s="171"/>
      <c r="AE76" s="171"/>
      <c r="AF76" s="171"/>
      <c r="AG76" s="171"/>
      <c r="AH76" s="171"/>
      <c r="AI76" s="171"/>
      <c r="AJ76" s="171"/>
      <c r="AK76" s="171"/>
      <c r="AL76" s="171"/>
      <c r="AM76" s="171"/>
      <c r="AN76" s="171"/>
      <c r="AO76" s="171"/>
      <c r="AP76" s="171"/>
      <c r="AQ76" s="36"/>
    </row>
    <row r="77" spans="2:43" s="3" customFormat="1" ht="14.4" customHeight="1">
      <c r="B77" s="64"/>
      <c r="C77" s="29" t="s">
        <v>16</v>
      </c>
      <c r="D77" s="65"/>
      <c r="E77" s="65"/>
      <c r="F77" s="65"/>
      <c r="G77" s="65"/>
      <c r="H77" s="65"/>
      <c r="I77" s="65"/>
      <c r="J77" s="65"/>
      <c r="K77" s="65"/>
      <c r="L77" s="65" t="str">
        <f>K5</f>
        <v>20180611</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6"/>
    </row>
    <row r="78" spans="2:43" s="4" customFormat="1" ht="36.9" customHeight="1">
      <c r="B78" s="67"/>
      <c r="C78" s="68" t="s">
        <v>19</v>
      </c>
      <c r="D78" s="69"/>
      <c r="E78" s="69"/>
      <c r="F78" s="69"/>
      <c r="G78" s="69"/>
      <c r="H78" s="69"/>
      <c r="I78" s="69"/>
      <c r="J78" s="69"/>
      <c r="K78" s="69"/>
      <c r="L78" s="190" t="str">
        <f>K6</f>
        <v>Dodávka nového režijního studia a oprava video kostky na Zimním stadionu</v>
      </c>
      <c r="M78" s="191"/>
      <c r="N78" s="191"/>
      <c r="O78" s="191"/>
      <c r="P78" s="191"/>
      <c r="Q78" s="191"/>
      <c r="R78" s="191"/>
      <c r="S78" s="191"/>
      <c r="T78" s="191"/>
      <c r="U78" s="191"/>
      <c r="V78" s="191"/>
      <c r="W78" s="191"/>
      <c r="X78" s="191"/>
      <c r="Y78" s="191"/>
      <c r="Z78" s="191"/>
      <c r="AA78" s="191"/>
      <c r="AB78" s="191"/>
      <c r="AC78" s="191"/>
      <c r="AD78" s="191"/>
      <c r="AE78" s="191"/>
      <c r="AF78" s="191"/>
      <c r="AG78" s="191"/>
      <c r="AH78" s="191"/>
      <c r="AI78" s="191"/>
      <c r="AJ78" s="191"/>
      <c r="AK78" s="191"/>
      <c r="AL78" s="191"/>
      <c r="AM78" s="191"/>
      <c r="AN78" s="191"/>
      <c r="AO78" s="191"/>
      <c r="AP78" s="69"/>
      <c r="AQ78" s="70"/>
    </row>
    <row r="79" spans="2:43" s="1" customFormat="1" ht="6.9" customHeight="1">
      <c r="B79" s="34"/>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6"/>
    </row>
    <row r="80" spans="2:43" s="1" customFormat="1" ht="13.2">
      <c r="B80" s="34"/>
      <c r="C80" s="29" t="s">
        <v>24</v>
      </c>
      <c r="D80" s="35"/>
      <c r="E80" s="35"/>
      <c r="F80" s="35"/>
      <c r="G80" s="35"/>
      <c r="H80" s="35"/>
      <c r="I80" s="35"/>
      <c r="J80" s="35"/>
      <c r="K80" s="35"/>
      <c r="L80" s="71" t="str">
        <f>IF(K8="","",K8)</f>
        <v xml:space="preserve"> </v>
      </c>
      <c r="M80" s="35"/>
      <c r="N80" s="35"/>
      <c r="O80" s="35"/>
      <c r="P80" s="35"/>
      <c r="Q80" s="35"/>
      <c r="R80" s="35"/>
      <c r="S80" s="35"/>
      <c r="T80" s="35"/>
      <c r="U80" s="35"/>
      <c r="V80" s="35"/>
      <c r="W80" s="35"/>
      <c r="X80" s="35"/>
      <c r="Y80" s="35"/>
      <c r="Z80" s="35"/>
      <c r="AA80" s="35"/>
      <c r="AB80" s="35"/>
      <c r="AC80" s="35"/>
      <c r="AD80" s="35"/>
      <c r="AE80" s="35"/>
      <c r="AF80" s="35"/>
      <c r="AG80" s="35"/>
      <c r="AH80" s="35"/>
      <c r="AI80" s="29" t="s">
        <v>26</v>
      </c>
      <c r="AJ80" s="35"/>
      <c r="AK80" s="35"/>
      <c r="AL80" s="35"/>
      <c r="AM80" s="72" t="str">
        <f>IF(AN8="","",AN8)</f>
        <v>12. 6. 2018</v>
      </c>
      <c r="AN80" s="35"/>
      <c r="AO80" s="35"/>
      <c r="AP80" s="35"/>
      <c r="AQ80" s="36"/>
    </row>
    <row r="81" spans="2:43" s="1" customFormat="1" ht="6.9" customHeight="1">
      <c r="B81" s="34"/>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6"/>
    </row>
    <row r="82" spans="2:56" s="1" customFormat="1" ht="13.2">
      <c r="B82" s="34"/>
      <c r="C82" s="29" t="s">
        <v>28</v>
      </c>
      <c r="D82" s="35"/>
      <c r="E82" s="35"/>
      <c r="F82" s="35"/>
      <c r="G82" s="35"/>
      <c r="H82" s="35"/>
      <c r="I82" s="35"/>
      <c r="J82" s="35"/>
      <c r="K82" s="35"/>
      <c r="L82" s="65" t="str">
        <f>IF(E11="","",E11)</f>
        <v xml:space="preserve"> </v>
      </c>
      <c r="M82" s="35"/>
      <c r="N82" s="35"/>
      <c r="O82" s="35"/>
      <c r="P82" s="35"/>
      <c r="Q82" s="35"/>
      <c r="R82" s="35"/>
      <c r="S82" s="35"/>
      <c r="T82" s="35"/>
      <c r="U82" s="35"/>
      <c r="V82" s="35"/>
      <c r="W82" s="35"/>
      <c r="X82" s="35"/>
      <c r="Y82" s="35"/>
      <c r="Z82" s="35"/>
      <c r="AA82" s="35"/>
      <c r="AB82" s="35"/>
      <c r="AC82" s="35"/>
      <c r="AD82" s="35"/>
      <c r="AE82" s="35"/>
      <c r="AF82" s="35"/>
      <c r="AG82" s="35"/>
      <c r="AH82" s="35"/>
      <c r="AI82" s="29" t="s">
        <v>33</v>
      </c>
      <c r="AJ82" s="35"/>
      <c r="AK82" s="35"/>
      <c r="AL82" s="35"/>
      <c r="AM82" s="192" t="str">
        <f>IF(E17="","",E17)</f>
        <v xml:space="preserve"> </v>
      </c>
      <c r="AN82" s="192"/>
      <c r="AO82" s="192"/>
      <c r="AP82" s="192"/>
      <c r="AQ82" s="36"/>
      <c r="AS82" s="193" t="s">
        <v>57</v>
      </c>
      <c r="AT82" s="194"/>
      <c r="AU82" s="73"/>
      <c r="AV82" s="73"/>
      <c r="AW82" s="73"/>
      <c r="AX82" s="73"/>
      <c r="AY82" s="73"/>
      <c r="AZ82" s="73"/>
      <c r="BA82" s="73"/>
      <c r="BB82" s="73"/>
      <c r="BC82" s="73"/>
      <c r="BD82" s="74"/>
    </row>
    <row r="83" spans="2:56" s="1" customFormat="1" ht="13.2">
      <c r="B83" s="34"/>
      <c r="C83" s="29" t="s">
        <v>31</v>
      </c>
      <c r="D83" s="35"/>
      <c r="E83" s="35"/>
      <c r="F83" s="35"/>
      <c r="G83" s="35"/>
      <c r="H83" s="35"/>
      <c r="I83" s="35"/>
      <c r="J83" s="35"/>
      <c r="K83" s="35"/>
      <c r="L83" s="65" t="str">
        <f>IF(E14="Vyplň údaj","",E14)</f>
        <v/>
      </c>
      <c r="M83" s="35"/>
      <c r="N83" s="35"/>
      <c r="O83" s="35"/>
      <c r="P83" s="35"/>
      <c r="Q83" s="35"/>
      <c r="R83" s="35"/>
      <c r="S83" s="35"/>
      <c r="T83" s="35"/>
      <c r="U83" s="35"/>
      <c r="V83" s="35"/>
      <c r="W83" s="35"/>
      <c r="X83" s="35"/>
      <c r="Y83" s="35"/>
      <c r="Z83" s="35"/>
      <c r="AA83" s="35"/>
      <c r="AB83" s="35"/>
      <c r="AC83" s="35"/>
      <c r="AD83" s="35"/>
      <c r="AE83" s="35"/>
      <c r="AF83" s="35"/>
      <c r="AG83" s="35"/>
      <c r="AH83" s="35"/>
      <c r="AI83" s="29" t="s">
        <v>35</v>
      </c>
      <c r="AJ83" s="35"/>
      <c r="AK83" s="35"/>
      <c r="AL83" s="35"/>
      <c r="AM83" s="192" t="str">
        <f>IF(E20="","",E20)</f>
        <v xml:space="preserve"> </v>
      </c>
      <c r="AN83" s="192"/>
      <c r="AO83" s="192"/>
      <c r="AP83" s="192"/>
      <c r="AQ83" s="36"/>
      <c r="AS83" s="195"/>
      <c r="AT83" s="196"/>
      <c r="AU83" s="75"/>
      <c r="AV83" s="75"/>
      <c r="AW83" s="75"/>
      <c r="AX83" s="75"/>
      <c r="AY83" s="75"/>
      <c r="AZ83" s="75"/>
      <c r="BA83" s="75"/>
      <c r="BB83" s="75"/>
      <c r="BC83" s="75"/>
      <c r="BD83" s="76"/>
    </row>
    <row r="84" spans="2:56" s="1" customFormat="1" ht="10.8" customHeight="1">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6"/>
      <c r="AS84" s="197"/>
      <c r="AT84" s="198"/>
      <c r="AU84" s="35"/>
      <c r="AV84" s="35"/>
      <c r="AW84" s="35"/>
      <c r="AX84" s="35"/>
      <c r="AY84" s="35"/>
      <c r="AZ84" s="35"/>
      <c r="BA84" s="35"/>
      <c r="BB84" s="35"/>
      <c r="BC84" s="35"/>
      <c r="BD84" s="77"/>
    </row>
    <row r="85" spans="2:56" s="1" customFormat="1" ht="29.25" customHeight="1">
      <c r="B85" s="34"/>
      <c r="C85" s="199" t="s">
        <v>58</v>
      </c>
      <c r="D85" s="200"/>
      <c r="E85" s="200"/>
      <c r="F85" s="200"/>
      <c r="G85" s="200"/>
      <c r="H85" s="78"/>
      <c r="I85" s="201" t="s">
        <v>59</v>
      </c>
      <c r="J85" s="200"/>
      <c r="K85" s="200"/>
      <c r="L85" s="200"/>
      <c r="M85" s="200"/>
      <c r="N85" s="200"/>
      <c r="O85" s="200"/>
      <c r="P85" s="200"/>
      <c r="Q85" s="200"/>
      <c r="R85" s="200"/>
      <c r="S85" s="200"/>
      <c r="T85" s="200"/>
      <c r="U85" s="200"/>
      <c r="V85" s="200"/>
      <c r="W85" s="200"/>
      <c r="X85" s="200"/>
      <c r="Y85" s="200"/>
      <c r="Z85" s="200"/>
      <c r="AA85" s="200"/>
      <c r="AB85" s="200"/>
      <c r="AC85" s="200"/>
      <c r="AD85" s="200"/>
      <c r="AE85" s="200"/>
      <c r="AF85" s="200"/>
      <c r="AG85" s="201" t="s">
        <v>60</v>
      </c>
      <c r="AH85" s="200"/>
      <c r="AI85" s="200"/>
      <c r="AJ85" s="200"/>
      <c r="AK85" s="200"/>
      <c r="AL85" s="200"/>
      <c r="AM85" s="200"/>
      <c r="AN85" s="201" t="s">
        <v>61</v>
      </c>
      <c r="AO85" s="200"/>
      <c r="AP85" s="202"/>
      <c r="AQ85" s="36"/>
      <c r="AS85" s="79" t="s">
        <v>62</v>
      </c>
      <c r="AT85" s="80" t="s">
        <v>63</v>
      </c>
      <c r="AU85" s="80" t="s">
        <v>64</v>
      </c>
      <c r="AV85" s="80" t="s">
        <v>65</v>
      </c>
      <c r="AW85" s="80" t="s">
        <v>66</v>
      </c>
      <c r="AX85" s="80" t="s">
        <v>67</v>
      </c>
      <c r="AY85" s="80" t="s">
        <v>68</v>
      </c>
      <c r="AZ85" s="80" t="s">
        <v>69</v>
      </c>
      <c r="BA85" s="80" t="s">
        <v>70</v>
      </c>
      <c r="BB85" s="80" t="s">
        <v>71</v>
      </c>
      <c r="BC85" s="80" t="s">
        <v>72</v>
      </c>
      <c r="BD85" s="81" t="s">
        <v>73</v>
      </c>
    </row>
    <row r="86" spans="2:56" s="1" customFormat="1" ht="10.8" customHeight="1">
      <c r="B86" s="34"/>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6"/>
      <c r="AS86" s="82"/>
      <c r="AT86" s="50"/>
      <c r="AU86" s="50"/>
      <c r="AV86" s="50"/>
      <c r="AW86" s="50"/>
      <c r="AX86" s="50"/>
      <c r="AY86" s="50"/>
      <c r="AZ86" s="50"/>
      <c r="BA86" s="50"/>
      <c r="BB86" s="50"/>
      <c r="BC86" s="50"/>
      <c r="BD86" s="51"/>
    </row>
    <row r="87" spans="2:76" s="4" customFormat="1" ht="32.4" customHeight="1">
      <c r="B87" s="67"/>
      <c r="C87" s="83" t="s">
        <v>74</v>
      </c>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210">
        <f>ROUND(AG88,2)</f>
        <v>0</v>
      </c>
      <c r="AH87" s="210"/>
      <c r="AI87" s="210"/>
      <c r="AJ87" s="210"/>
      <c r="AK87" s="210"/>
      <c r="AL87" s="210"/>
      <c r="AM87" s="210"/>
      <c r="AN87" s="211">
        <f>SUM(AG87,AT87)</f>
        <v>0</v>
      </c>
      <c r="AO87" s="211"/>
      <c r="AP87" s="211"/>
      <c r="AQ87" s="70"/>
      <c r="AS87" s="85">
        <f>ROUND(AS88,2)</f>
        <v>0</v>
      </c>
      <c r="AT87" s="86">
        <f>ROUND(SUM(AV87:AW87),2)</f>
        <v>0</v>
      </c>
      <c r="AU87" s="87">
        <f>ROUND(AU88,5)</f>
        <v>0</v>
      </c>
      <c r="AV87" s="86">
        <f>ROUND(AZ87*L31,2)</f>
        <v>0</v>
      </c>
      <c r="AW87" s="86">
        <f>ROUND(BA87*L32,2)</f>
        <v>0</v>
      </c>
      <c r="AX87" s="86">
        <f>ROUND(BB87*L31,2)</f>
        <v>0</v>
      </c>
      <c r="AY87" s="86">
        <f>ROUND(BC87*L32,2)</f>
        <v>0</v>
      </c>
      <c r="AZ87" s="86">
        <f>ROUND(AZ88,2)</f>
        <v>0</v>
      </c>
      <c r="BA87" s="86">
        <f>ROUND(BA88,2)</f>
        <v>0</v>
      </c>
      <c r="BB87" s="86">
        <f>ROUND(BB88,2)</f>
        <v>0</v>
      </c>
      <c r="BC87" s="86">
        <f>ROUND(BC88,2)</f>
        <v>0</v>
      </c>
      <c r="BD87" s="88">
        <f>ROUND(BD88,2)</f>
        <v>0</v>
      </c>
      <c r="BS87" s="89" t="s">
        <v>75</v>
      </c>
      <c r="BT87" s="89" t="s">
        <v>76</v>
      </c>
      <c r="BV87" s="89" t="s">
        <v>77</v>
      </c>
      <c r="BW87" s="89" t="s">
        <v>78</v>
      </c>
      <c r="BX87" s="89" t="s">
        <v>79</v>
      </c>
    </row>
    <row r="88" spans="1:76" s="5" customFormat="1" ht="43.2" customHeight="1">
      <c r="A88" s="90" t="s">
        <v>80</v>
      </c>
      <c r="B88" s="91"/>
      <c r="C88" s="92"/>
      <c r="D88" s="205" t="s">
        <v>17</v>
      </c>
      <c r="E88" s="205"/>
      <c r="F88" s="205"/>
      <c r="G88" s="205"/>
      <c r="H88" s="205"/>
      <c r="I88" s="93"/>
      <c r="J88" s="205" t="s">
        <v>20</v>
      </c>
      <c r="K88" s="205"/>
      <c r="L88" s="205"/>
      <c r="M88" s="205"/>
      <c r="N88" s="205"/>
      <c r="O88" s="205"/>
      <c r="P88" s="205"/>
      <c r="Q88" s="205"/>
      <c r="R88" s="205"/>
      <c r="S88" s="205"/>
      <c r="T88" s="205"/>
      <c r="U88" s="205"/>
      <c r="V88" s="205"/>
      <c r="W88" s="205"/>
      <c r="X88" s="205"/>
      <c r="Y88" s="205"/>
      <c r="Z88" s="205"/>
      <c r="AA88" s="205"/>
      <c r="AB88" s="205"/>
      <c r="AC88" s="205"/>
      <c r="AD88" s="205"/>
      <c r="AE88" s="205"/>
      <c r="AF88" s="205"/>
      <c r="AG88" s="203">
        <f>'20180611 - Dodávka nového...'!M29</f>
        <v>0</v>
      </c>
      <c r="AH88" s="204"/>
      <c r="AI88" s="204"/>
      <c r="AJ88" s="204"/>
      <c r="AK88" s="204"/>
      <c r="AL88" s="204"/>
      <c r="AM88" s="204"/>
      <c r="AN88" s="203">
        <f>SUM(AG88,AT88)</f>
        <v>0</v>
      </c>
      <c r="AO88" s="204"/>
      <c r="AP88" s="204"/>
      <c r="AQ88" s="94"/>
      <c r="AS88" s="95">
        <f>'20180611 - Dodávka nového...'!M27</f>
        <v>0</v>
      </c>
      <c r="AT88" s="96">
        <f>ROUND(SUM(AV88:AW88),2)</f>
        <v>0</v>
      </c>
      <c r="AU88" s="97">
        <f>'20180611 - Dodávka nového...'!W118</f>
        <v>0</v>
      </c>
      <c r="AV88" s="96">
        <f>'20180611 - Dodávka nového...'!M31</f>
        <v>0</v>
      </c>
      <c r="AW88" s="96">
        <f>'20180611 - Dodávka nového...'!M32</f>
        <v>0</v>
      </c>
      <c r="AX88" s="96">
        <f>'20180611 - Dodávka nového...'!M33</f>
        <v>0</v>
      </c>
      <c r="AY88" s="96">
        <f>'20180611 - Dodávka nového...'!M34</f>
        <v>0</v>
      </c>
      <c r="AZ88" s="96">
        <f>'20180611 - Dodávka nového...'!H31</f>
        <v>0</v>
      </c>
      <c r="BA88" s="96">
        <f>'20180611 - Dodávka nového...'!H32</f>
        <v>0</v>
      </c>
      <c r="BB88" s="96">
        <f>'20180611 - Dodávka nového...'!H33</f>
        <v>0</v>
      </c>
      <c r="BC88" s="96">
        <f>'20180611 - Dodávka nového...'!H34</f>
        <v>0</v>
      </c>
      <c r="BD88" s="98">
        <f>'20180611 - Dodávka nového...'!H35</f>
        <v>0</v>
      </c>
      <c r="BT88" s="99" t="s">
        <v>81</v>
      </c>
      <c r="BU88" s="99" t="s">
        <v>82</v>
      </c>
      <c r="BV88" s="99" t="s">
        <v>77</v>
      </c>
      <c r="BW88" s="99" t="s">
        <v>78</v>
      </c>
      <c r="BX88" s="99" t="s">
        <v>79</v>
      </c>
    </row>
    <row r="89" spans="2:43" ht="12">
      <c r="B89" s="22"/>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3"/>
    </row>
    <row r="90" spans="2:48" s="1" customFormat="1" ht="30" customHeight="1">
      <c r="B90" s="34"/>
      <c r="C90" s="83" t="s">
        <v>83</v>
      </c>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211">
        <f>ROUND(SUM(AG91:AG94),2)</f>
        <v>0</v>
      </c>
      <c r="AH90" s="211"/>
      <c r="AI90" s="211"/>
      <c r="AJ90" s="211"/>
      <c r="AK90" s="211"/>
      <c r="AL90" s="211"/>
      <c r="AM90" s="211"/>
      <c r="AN90" s="211">
        <f>ROUND(SUM(AN91:AN94),2)</f>
        <v>0</v>
      </c>
      <c r="AO90" s="211"/>
      <c r="AP90" s="211"/>
      <c r="AQ90" s="36"/>
      <c r="AS90" s="79" t="s">
        <v>84</v>
      </c>
      <c r="AT90" s="80" t="s">
        <v>85</v>
      </c>
      <c r="AU90" s="80" t="s">
        <v>40</v>
      </c>
      <c r="AV90" s="81" t="s">
        <v>63</v>
      </c>
    </row>
    <row r="91" spans="2:89" s="1" customFormat="1" ht="19.95" customHeight="1">
      <c r="B91" s="34"/>
      <c r="C91" s="35"/>
      <c r="D91" s="100" t="s">
        <v>86</v>
      </c>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206">
        <f>ROUND(AG87*AS91,2)</f>
        <v>0</v>
      </c>
      <c r="AH91" s="207"/>
      <c r="AI91" s="207"/>
      <c r="AJ91" s="207"/>
      <c r="AK91" s="207"/>
      <c r="AL91" s="207"/>
      <c r="AM91" s="207"/>
      <c r="AN91" s="207">
        <f>ROUND(AG91+AV91,2)</f>
        <v>0</v>
      </c>
      <c r="AO91" s="207"/>
      <c r="AP91" s="207"/>
      <c r="AQ91" s="36"/>
      <c r="AS91" s="101">
        <v>0</v>
      </c>
      <c r="AT91" s="102" t="s">
        <v>87</v>
      </c>
      <c r="AU91" s="102" t="s">
        <v>41</v>
      </c>
      <c r="AV91" s="103">
        <f>ROUND(IF(AU91="základní",AG91*L31,IF(AU91="snížená",AG91*L32,0)),2)</f>
        <v>0</v>
      </c>
      <c r="BV91" s="18" t="s">
        <v>88</v>
      </c>
      <c r="BY91" s="104">
        <f>IF(AU91="základní",AV91,0)</f>
        <v>0</v>
      </c>
      <c r="BZ91" s="104">
        <f>IF(AU91="snížená",AV91,0)</f>
        <v>0</v>
      </c>
      <c r="CA91" s="104">
        <v>0</v>
      </c>
      <c r="CB91" s="104">
        <v>0</v>
      </c>
      <c r="CC91" s="104">
        <v>0</v>
      </c>
      <c r="CD91" s="104">
        <f>IF(AU91="základní",AG91,0)</f>
        <v>0</v>
      </c>
      <c r="CE91" s="104">
        <f>IF(AU91="snížená",AG91,0)</f>
        <v>0</v>
      </c>
      <c r="CF91" s="104">
        <f>IF(AU91="zákl. přenesená",AG91,0)</f>
        <v>0</v>
      </c>
      <c r="CG91" s="104">
        <f>IF(AU91="sníž. přenesená",AG91,0)</f>
        <v>0</v>
      </c>
      <c r="CH91" s="104">
        <f>IF(AU91="nulová",AG91,0)</f>
        <v>0</v>
      </c>
      <c r="CI91" s="18">
        <f>IF(AU91="základní",1,IF(AU91="snížená",2,IF(AU91="zákl. přenesená",4,IF(AU91="sníž. přenesená",5,3))))</f>
        <v>1</v>
      </c>
      <c r="CJ91" s="18">
        <f>IF(AT91="stavební čast",1,IF(8891="investiční čast",2,3))</f>
        <v>1</v>
      </c>
      <c r="CK91" s="18" t="str">
        <f>IF(D91="Vyplň vlastní","","x")</f>
        <v>x</v>
      </c>
    </row>
    <row r="92" spans="2:89" s="1" customFormat="1" ht="19.95" customHeight="1">
      <c r="B92" s="34"/>
      <c r="C92" s="35"/>
      <c r="D92" s="208" t="s">
        <v>89</v>
      </c>
      <c r="E92" s="209"/>
      <c r="F92" s="209"/>
      <c r="G92" s="209"/>
      <c r="H92" s="209"/>
      <c r="I92" s="209"/>
      <c r="J92" s="209"/>
      <c r="K92" s="209"/>
      <c r="L92" s="209"/>
      <c r="M92" s="209"/>
      <c r="N92" s="209"/>
      <c r="O92" s="209"/>
      <c r="P92" s="209"/>
      <c r="Q92" s="209"/>
      <c r="R92" s="209"/>
      <c r="S92" s="209"/>
      <c r="T92" s="209"/>
      <c r="U92" s="209"/>
      <c r="V92" s="209"/>
      <c r="W92" s="209"/>
      <c r="X92" s="209"/>
      <c r="Y92" s="209"/>
      <c r="Z92" s="209"/>
      <c r="AA92" s="209"/>
      <c r="AB92" s="209"/>
      <c r="AC92" s="35"/>
      <c r="AD92" s="35"/>
      <c r="AE92" s="35"/>
      <c r="AF92" s="35"/>
      <c r="AG92" s="206">
        <f>AG87*AS92</f>
        <v>0</v>
      </c>
      <c r="AH92" s="207"/>
      <c r="AI92" s="207"/>
      <c r="AJ92" s="207"/>
      <c r="AK92" s="207"/>
      <c r="AL92" s="207"/>
      <c r="AM92" s="207"/>
      <c r="AN92" s="207">
        <f>AG92+AV92</f>
        <v>0</v>
      </c>
      <c r="AO92" s="207"/>
      <c r="AP92" s="207"/>
      <c r="AQ92" s="36"/>
      <c r="AS92" s="105">
        <v>0</v>
      </c>
      <c r="AT92" s="106" t="s">
        <v>87</v>
      </c>
      <c r="AU92" s="106" t="s">
        <v>41</v>
      </c>
      <c r="AV92" s="107">
        <f>ROUND(IF(AU92="nulová",0,IF(OR(AU92="základní",AU92="zákl. přenesená"),AG92*L31,AG92*L32)),2)</f>
        <v>0</v>
      </c>
      <c r="BV92" s="18" t="s">
        <v>90</v>
      </c>
      <c r="BY92" s="104">
        <f>IF(AU92="základní",AV92,0)</f>
        <v>0</v>
      </c>
      <c r="BZ92" s="104">
        <f>IF(AU92="snížená",AV92,0)</f>
        <v>0</v>
      </c>
      <c r="CA92" s="104">
        <f>IF(AU92="zákl. přenesená",AV92,0)</f>
        <v>0</v>
      </c>
      <c r="CB92" s="104">
        <f>IF(AU92="sníž. přenesená",AV92,0)</f>
        <v>0</v>
      </c>
      <c r="CC92" s="104">
        <f>IF(AU92="nulová",AV92,0)</f>
        <v>0</v>
      </c>
      <c r="CD92" s="104">
        <f>IF(AU92="základní",AG92,0)</f>
        <v>0</v>
      </c>
      <c r="CE92" s="104">
        <f>IF(AU92="snížená",AG92,0)</f>
        <v>0</v>
      </c>
      <c r="CF92" s="104">
        <f>IF(AU92="zákl. přenesená",AG92,0)</f>
        <v>0</v>
      </c>
      <c r="CG92" s="104">
        <f>IF(AU92="sníž. přenesená",AG92,0)</f>
        <v>0</v>
      </c>
      <c r="CH92" s="104">
        <f>IF(AU92="nulová",AG92,0)</f>
        <v>0</v>
      </c>
      <c r="CI92" s="18">
        <f>IF(AU92="základní",1,IF(AU92="snížená",2,IF(AU92="zákl. přenesená",4,IF(AU92="sníž. přenesená",5,3))))</f>
        <v>1</v>
      </c>
      <c r="CJ92" s="18">
        <f>IF(AT92="stavební čast",1,IF(8892="investiční čast",2,3))</f>
        <v>1</v>
      </c>
      <c r="CK92" s="18" t="str">
        <f>IF(D92="Vyplň vlastní","","x")</f>
        <v/>
      </c>
    </row>
    <row r="93" spans="2:89" s="1" customFormat="1" ht="19.95" customHeight="1">
      <c r="B93" s="34"/>
      <c r="C93" s="35"/>
      <c r="D93" s="208" t="s">
        <v>89</v>
      </c>
      <c r="E93" s="209"/>
      <c r="F93" s="209"/>
      <c r="G93" s="209"/>
      <c r="H93" s="209"/>
      <c r="I93" s="209"/>
      <c r="J93" s="209"/>
      <c r="K93" s="209"/>
      <c r="L93" s="209"/>
      <c r="M93" s="209"/>
      <c r="N93" s="209"/>
      <c r="O93" s="209"/>
      <c r="P93" s="209"/>
      <c r="Q93" s="209"/>
      <c r="R93" s="209"/>
      <c r="S93" s="209"/>
      <c r="T93" s="209"/>
      <c r="U93" s="209"/>
      <c r="V93" s="209"/>
      <c r="W93" s="209"/>
      <c r="X93" s="209"/>
      <c r="Y93" s="209"/>
      <c r="Z93" s="209"/>
      <c r="AA93" s="209"/>
      <c r="AB93" s="209"/>
      <c r="AC93" s="35"/>
      <c r="AD93" s="35"/>
      <c r="AE93" s="35"/>
      <c r="AF93" s="35"/>
      <c r="AG93" s="206">
        <f>AG87*AS93</f>
        <v>0</v>
      </c>
      <c r="AH93" s="207"/>
      <c r="AI93" s="207"/>
      <c r="AJ93" s="207"/>
      <c r="AK93" s="207"/>
      <c r="AL93" s="207"/>
      <c r="AM93" s="207"/>
      <c r="AN93" s="207">
        <f>AG93+AV93</f>
        <v>0</v>
      </c>
      <c r="AO93" s="207"/>
      <c r="AP93" s="207"/>
      <c r="AQ93" s="36"/>
      <c r="AS93" s="105">
        <v>0</v>
      </c>
      <c r="AT93" s="106" t="s">
        <v>87</v>
      </c>
      <c r="AU93" s="106" t="s">
        <v>41</v>
      </c>
      <c r="AV93" s="107">
        <f>ROUND(IF(AU93="nulová",0,IF(OR(AU93="základní",AU93="zákl. přenesená"),AG93*L31,AG93*L32)),2)</f>
        <v>0</v>
      </c>
      <c r="BV93" s="18" t="s">
        <v>90</v>
      </c>
      <c r="BY93" s="104">
        <f>IF(AU93="základní",AV93,0)</f>
        <v>0</v>
      </c>
      <c r="BZ93" s="104">
        <f>IF(AU93="snížená",AV93,0)</f>
        <v>0</v>
      </c>
      <c r="CA93" s="104">
        <f>IF(AU93="zákl. přenesená",AV93,0)</f>
        <v>0</v>
      </c>
      <c r="CB93" s="104">
        <f>IF(AU93="sníž. přenesená",AV93,0)</f>
        <v>0</v>
      </c>
      <c r="CC93" s="104">
        <f>IF(AU93="nulová",AV93,0)</f>
        <v>0</v>
      </c>
      <c r="CD93" s="104">
        <f>IF(AU93="základní",AG93,0)</f>
        <v>0</v>
      </c>
      <c r="CE93" s="104">
        <f>IF(AU93="snížená",AG93,0)</f>
        <v>0</v>
      </c>
      <c r="CF93" s="104">
        <f>IF(AU93="zákl. přenesená",AG93,0)</f>
        <v>0</v>
      </c>
      <c r="CG93" s="104">
        <f>IF(AU93="sníž. přenesená",AG93,0)</f>
        <v>0</v>
      </c>
      <c r="CH93" s="104">
        <f>IF(AU93="nulová",AG93,0)</f>
        <v>0</v>
      </c>
      <c r="CI93" s="18">
        <f>IF(AU93="základní",1,IF(AU93="snížená",2,IF(AU93="zákl. přenesená",4,IF(AU93="sníž. přenesená",5,3))))</f>
        <v>1</v>
      </c>
      <c r="CJ93" s="18">
        <f>IF(AT93="stavební čast",1,IF(8893="investiční čast",2,3))</f>
        <v>1</v>
      </c>
      <c r="CK93" s="18" t="str">
        <f>IF(D93="Vyplň vlastní","","x")</f>
        <v/>
      </c>
    </row>
    <row r="94" spans="2:89" s="1" customFormat="1" ht="19.95" customHeight="1">
      <c r="B94" s="34"/>
      <c r="C94" s="35"/>
      <c r="D94" s="208" t="s">
        <v>89</v>
      </c>
      <c r="E94" s="209"/>
      <c r="F94" s="209"/>
      <c r="G94" s="209"/>
      <c r="H94" s="209"/>
      <c r="I94" s="209"/>
      <c r="J94" s="209"/>
      <c r="K94" s="209"/>
      <c r="L94" s="209"/>
      <c r="M94" s="209"/>
      <c r="N94" s="209"/>
      <c r="O94" s="209"/>
      <c r="P94" s="209"/>
      <c r="Q94" s="209"/>
      <c r="R94" s="209"/>
      <c r="S94" s="209"/>
      <c r="T94" s="209"/>
      <c r="U94" s="209"/>
      <c r="V94" s="209"/>
      <c r="W94" s="209"/>
      <c r="X94" s="209"/>
      <c r="Y94" s="209"/>
      <c r="Z94" s="209"/>
      <c r="AA94" s="209"/>
      <c r="AB94" s="209"/>
      <c r="AC94" s="35"/>
      <c r="AD94" s="35"/>
      <c r="AE94" s="35"/>
      <c r="AF94" s="35"/>
      <c r="AG94" s="206">
        <f>AG87*AS94</f>
        <v>0</v>
      </c>
      <c r="AH94" s="207"/>
      <c r="AI94" s="207"/>
      <c r="AJ94" s="207"/>
      <c r="AK94" s="207"/>
      <c r="AL94" s="207"/>
      <c r="AM94" s="207"/>
      <c r="AN94" s="207">
        <f>AG94+AV94</f>
        <v>0</v>
      </c>
      <c r="AO94" s="207"/>
      <c r="AP94" s="207"/>
      <c r="AQ94" s="36"/>
      <c r="AS94" s="108">
        <v>0</v>
      </c>
      <c r="AT94" s="109" t="s">
        <v>87</v>
      </c>
      <c r="AU94" s="109" t="s">
        <v>41</v>
      </c>
      <c r="AV94" s="110">
        <f>ROUND(IF(AU94="nulová",0,IF(OR(AU94="základní",AU94="zákl. přenesená"),AG94*L31,AG94*L32)),2)</f>
        <v>0</v>
      </c>
      <c r="BV94" s="18" t="s">
        <v>90</v>
      </c>
      <c r="BY94" s="104">
        <f>IF(AU94="základní",AV94,0)</f>
        <v>0</v>
      </c>
      <c r="BZ94" s="104">
        <f>IF(AU94="snížená",AV94,0)</f>
        <v>0</v>
      </c>
      <c r="CA94" s="104">
        <f>IF(AU94="zákl. přenesená",AV94,0)</f>
        <v>0</v>
      </c>
      <c r="CB94" s="104">
        <f>IF(AU94="sníž. přenesená",AV94,0)</f>
        <v>0</v>
      </c>
      <c r="CC94" s="104">
        <f>IF(AU94="nulová",AV94,0)</f>
        <v>0</v>
      </c>
      <c r="CD94" s="104">
        <f>IF(AU94="základní",AG94,0)</f>
        <v>0</v>
      </c>
      <c r="CE94" s="104">
        <f>IF(AU94="snížená",AG94,0)</f>
        <v>0</v>
      </c>
      <c r="CF94" s="104">
        <f>IF(AU94="zákl. přenesená",AG94,0)</f>
        <v>0</v>
      </c>
      <c r="CG94" s="104">
        <f>IF(AU94="sníž. přenesená",AG94,0)</f>
        <v>0</v>
      </c>
      <c r="CH94" s="104">
        <f>IF(AU94="nulová",AG94,0)</f>
        <v>0</v>
      </c>
      <c r="CI94" s="18">
        <f>IF(AU94="základní",1,IF(AU94="snížená",2,IF(AU94="zákl. přenesená",4,IF(AU94="sníž. přenesená",5,3))))</f>
        <v>1</v>
      </c>
      <c r="CJ94" s="18">
        <f>IF(AT94="stavební čast",1,IF(8894="investiční čast",2,3))</f>
        <v>1</v>
      </c>
      <c r="CK94" s="18" t="str">
        <f>IF(D94="Vyplň vlastní","","x")</f>
        <v/>
      </c>
    </row>
    <row r="95" spans="2:43" s="1" customFormat="1" ht="10.8" customHeight="1">
      <c r="B95" s="34"/>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6"/>
    </row>
    <row r="96" spans="2:43" s="1" customFormat="1" ht="30" customHeight="1">
      <c r="B96" s="34"/>
      <c r="C96" s="111" t="s">
        <v>91</v>
      </c>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212">
        <f>ROUND(AG87+AG90,2)</f>
        <v>0</v>
      </c>
      <c r="AH96" s="212"/>
      <c r="AI96" s="212"/>
      <c r="AJ96" s="212"/>
      <c r="AK96" s="212"/>
      <c r="AL96" s="212"/>
      <c r="AM96" s="212"/>
      <c r="AN96" s="212">
        <f>AN87+AN90</f>
        <v>0</v>
      </c>
      <c r="AO96" s="212"/>
      <c r="AP96" s="212"/>
      <c r="AQ96" s="36"/>
    </row>
    <row r="97" spans="2:43" s="1" customFormat="1" ht="6.9" customHeight="1">
      <c r="B97" s="58"/>
      <c r="C97" s="59"/>
      <c r="D97" s="59"/>
      <c r="E97" s="59"/>
      <c r="F97" s="59"/>
      <c r="G97" s="59"/>
      <c r="H97" s="59"/>
      <c r="I97" s="59"/>
      <c r="J97" s="59"/>
      <c r="K97" s="59"/>
      <c r="L97" s="59"/>
      <c r="M97" s="59"/>
      <c r="N97" s="59"/>
      <c r="O97" s="59"/>
      <c r="P97" s="59"/>
      <c r="Q97" s="59"/>
      <c r="R97" s="59"/>
      <c r="S97" s="59"/>
      <c r="T97" s="59"/>
      <c r="U97" s="59"/>
      <c r="V97" s="59"/>
      <c r="W97" s="59"/>
      <c r="X97" s="59"/>
      <c r="Y97" s="59"/>
      <c r="Z97" s="59"/>
      <c r="AA97" s="59"/>
      <c r="AB97" s="59"/>
      <c r="AC97" s="59"/>
      <c r="AD97" s="59"/>
      <c r="AE97" s="59"/>
      <c r="AF97" s="59"/>
      <c r="AG97" s="59"/>
      <c r="AH97" s="59"/>
      <c r="AI97" s="59"/>
      <c r="AJ97" s="59"/>
      <c r="AK97" s="59"/>
      <c r="AL97" s="59"/>
      <c r="AM97" s="59"/>
      <c r="AN97" s="59"/>
      <c r="AO97" s="59"/>
      <c r="AP97" s="59"/>
      <c r="AQ97" s="60"/>
    </row>
  </sheetData>
  <sheetProtection algorithmName="SHA-512" hashValue="42KwAPZDWfUIM1TvcQRCCOqi5N2/65AM8htGHYJ4RcatJzOIOP3piP3p80td90itWFT/b2mZHb0OlMfdXxXRgA==" saltValue="UfVjQkgUa6aob2Otv4TNLI2bP+/bgfRr17ZjlSvQ18k8W9KnQ+nkY1DVfHAiPsFPFbI3sFy+YsL9G/FkoaNc+Q==" spinCount="10" sheet="1" objects="1" scenarios="1" formatColumns="0" formatRows="0"/>
  <mergeCells count="58">
    <mergeCell ref="AG90:AM90"/>
    <mergeCell ref="AN90:AP90"/>
    <mergeCell ref="AG96:AM96"/>
    <mergeCell ref="AN96:AP96"/>
    <mergeCell ref="AR2:BE2"/>
    <mergeCell ref="D93:AB93"/>
    <mergeCell ref="AG93:AM93"/>
    <mergeCell ref="AN93:AP93"/>
    <mergeCell ref="D94:AB94"/>
    <mergeCell ref="AG94:AM94"/>
    <mergeCell ref="AN94:AP94"/>
    <mergeCell ref="AG91:AM91"/>
    <mergeCell ref="AN91:AP91"/>
    <mergeCell ref="D92:AB92"/>
    <mergeCell ref="AG92:AM92"/>
    <mergeCell ref="AN92:AP92"/>
    <mergeCell ref="C85:G85"/>
    <mergeCell ref="I85:AF85"/>
    <mergeCell ref="AG85:AM85"/>
    <mergeCell ref="AN85:AP85"/>
    <mergeCell ref="AN88:AP88"/>
    <mergeCell ref="AG88:AM88"/>
    <mergeCell ref="D88:H88"/>
    <mergeCell ref="J88:AF88"/>
    <mergeCell ref="AG87:AM87"/>
    <mergeCell ref="AN87:AP87"/>
    <mergeCell ref="C76:AP76"/>
    <mergeCell ref="L78:AO78"/>
    <mergeCell ref="AM82:AP82"/>
    <mergeCell ref="AS82:AT84"/>
    <mergeCell ref="AM83:AP83"/>
    <mergeCell ref="L35:O35"/>
    <mergeCell ref="W35:AE35"/>
    <mergeCell ref="AK35:AO35"/>
    <mergeCell ref="X37:AB37"/>
    <mergeCell ref="AK37:AO37"/>
    <mergeCell ref="L33:O33"/>
    <mergeCell ref="W33:AE33"/>
    <mergeCell ref="AK33:AO33"/>
    <mergeCell ref="L34:O34"/>
    <mergeCell ref="W34:AE34"/>
    <mergeCell ref="AK34:AO34"/>
    <mergeCell ref="C2:AP2"/>
    <mergeCell ref="C4:AP4"/>
    <mergeCell ref="BE5:BE34"/>
    <mergeCell ref="K5:AO5"/>
    <mergeCell ref="K6:AO6"/>
    <mergeCell ref="E14:AJ14"/>
    <mergeCell ref="E23:AN23"/>
    <mergeCell ref="AK26:AO26"/>
    <mergeCell ref="AK27:AO27"/>
    <mergeCell ref="AK29:AO29"/>
    <mergeCell ref="L31:O31"/>
    <mergeCell ref="W31:AE31"/>
    <mergeCell ref="AK31:AO31"/>
    <mergeCell ref="L32:O32"/>
    <mergeCell ref="W32:AE32"/>
    <mergeCell ref="AK32:AO32"/>
  </mergeCells>
  <dataValidations count="2">
    <dataValidation type="list" allowBlank="1" showInputMessage="1" showErrorMessage="1" error="Povoleny jsou hodnoty základní, snížená, zákl. přenesená, sníž. přenesená, nulová." sqref="AU91:AU95">
      <formula1>"základní, snížená, zákl. přenesená, sníž. přenesená, nulová"</formula1>
    </dataValidation>
    <dataValidation type="list" allowBlank="1" showInputMessage="1" showErrorMessage="1" error="Povoleny jsou hodnoty stavební čast, technologická čast, investiční čast." sqref="AT91:AT95">
      <formula1>"stavební čast, technologická čast, investiční čast"</formula1>
    </dataValidation>
  </dataValidations>
  <hyperlinks>
    <hyperlink ref="K1:S1" location="C2" display="1) Souhrnný list stavby"/>
    <hyperlink ref="W1:AF1" location="C87" display="2) Rekapitulace objektů"/>
    <hyperlink ref="A88" location="'20180611 - Dodávka nového...'!C2" display="/"/>
  </hyperlinks>
  <printOptions/>
  <pageMargins left="0.5833333" right="0.5833333" top="0.5" bottom="0.4666667" header="0" footer="0"/>
  <pageSetup blackAndWhite="1" fitToHeight="100" horizontalDpi="600" verticalDpi="600" orientation="portrait" paperSize="9" scale="94"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N159"/>
  <sheetViews>
    <sheetView showGridLines="0" workbookViewId="0" topLeftCell="A1">
      <pane ySplit="1" topLeftCell="A2" activePane="bottomLeft" state="frozen"/>
      <selection pane="bottomLeft" activeCell="L39" sqref="L39"/>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7" width="9.5" style="0" customWidth="1"/>
    <col min="8" max="8" width="10.66015625" style="0" customWidth="1"/>
    <col min="9" max="9" width="6" style="0" customWidth="1"/>
    <col min="10" max="10" width="4.5" style="0" customWidth="1"/>
    <col min="11" max="11" width="9.83203125" style="0" customWidth="1"/>
    <col min="12" max="12" width="10.33203125" style="0" customWidth="1"/>
    <col min="13" max="14" width="5.16015625" style="0" customWidth="1"/>
    <col min="15" max="15" width="1.66796875" style="0" customWidth="1"/>
    <col min="16" max="16" width="10.66015625" style="0" customWidth="1"/>
    <col min="17" max="17" width="3.5" style="0" customWidth="1"/>
    <col min="18" max="18" width="1.5" style="0" customWidth="1"/>
    <col min="19" max="19" width="7" style="0" customWidth="1"/>
    <col min="20" max="20" width="25.5" style="0" hidden="1" customWidth="1"/>
    <col min="21" max="21" width="14" style="0" hidden="1" customWidth="1"/>
    <col min="22" max="22" width="10.5" style="0" hidden="1" customWidth="1"/>
    <col min="23" max="23" width="14" style="0" hidden="1" customWidth="1"/>
    <col min="24" max="24" width="10.5" style="0" hidden="1" customWidth="1"/>
    <col min="25" max="25" width="12.83203125" style="0" hidden="1" customWidth="1"/>
    <col min="26" max="26" width="9.5" style="0" hidden="1" customWidth="1"/>
    <col min="27" max="27" width="12.83203125" style="0" hidden="1" customWidth="1"/>
    <col min="28" max="28" width="14" style="0" hidden="1" customWidth="1"/>
    <col min="29" max="29" width="9.5" style="0" customWidth="1"/>
    <col min="30" max="30" width="12.83203125" style="0" customWidth="1"/>
    <col min="31" max="31" width="14" style="0" customWidth="1"/>
    <col min="44" max="65" width="9.16015625" style="0" hidden="1" customWidth="1"/>
  </cols>
  <sheetData>
    <row r="1" spans="1:66" ht="21.75" customHeight="1">
      <c r="A1" s="113"/>
      <c r="B1" s="11"/>
      <c r="C1" s="11"/>
      <c r="D1" s="12" t="s">
        <v>1</v>
      </c>
      <c r="E1" s="11"/>
      <c r="F1" s="13" t="s">
        <v>92</v>
      </c>
      <c r="G1" s="13"/>
      <c r="H1" s="249" t="s">
        <v>93</v>
      </c>
      <c r="I1" s="249"/>
      <c r="J1" s="249"/>
      <c r="K1" s="249"/>
      <c r="L1" s="13" t="s">
        <v>94</v>
      </c>
      <c r="M1" s="11"/>
      <c r="N1" s="11"/>
      <c r="O1" s="12" t="s">
        <v>95</v>
      </c>
      <c r="P1" s="11"/>
      <c r="Q1" s="11"/>
      <c r="R1" s="11"/>
      <c r="S1" s="13" t="s">
        <v>96</v>
      </c>
      <c r="T1" s="13"/>
      <c r="U1" s="113"/>
      <c r="V1" s="113"/>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row>
    <row r="2" spans="3:46" ht="36.9" customHeight="1">
      <c r="C2" s="168" t="s">
        <v>7</v>
      </c>
      <c r="D2" s="169"/>
      <c r="E2" s="169"/>
      <c r="F2" s="169"/>
      <c r="G2" s="169"/>
      <c r="H2" s="169"/>
      <c r="I2" s="169"/>
      <c r="J2" s="169"/>
      <c r="K2" s="169"/>
      <c r="L2" s="169"/>
      <c r="M2" s="169"/>
      <c r="N2" s="169"/>
      <c r="O2" s="169"/>
      <c r="P2" s="169"/>
      <c r="Q2" s="169"/>
      <c r="S2" s="213" t="s">
        <v>8</v>
      </c>
      <c r="T2" s="214"/>
      <c r="U2" s="214"/>
      <c r="V2" s="214"/>
      <c r="W2" s="214"/>
      <c r="X2" s="214"/>
      <c r="Y2" s="214"/>
      <c r="Z2" s="214"/>
      <c r="AA2" s="214"/>
      <c r="AB2" s="214"/>
      <c r="AC2" s="214"/>
      <c r="AT2" s="18" t="s">
        <v>78</v>
      </c>
    </row>
    <row r="3" spans="2:46" ht="6.9" customHeight="1">
      <c r="B3" s="19"/>
      <c r="C3" s="20"/>
      <c r="D3" s="20"/>
      <c r="E3" s="20"/>
      <c r="F3" s="20"/>
      <c r="G3" s="20"/>
      <c r="H3" s="20"/>
      <c r="I3" s="20"/>
      <c r="J3" s="20"/>
      <c r="K3" s="20"/>
      <c r="L3" s="20"/>
      <c r="M3" s="20"/>
      <c r="N3" s="20"/>
      <c r="O3" s="20"/>
      <c r="P3" s="20"/>
      <c r="Q3" s="20"/>
      <c r="R3" s="21"/>
      <c r="AT3" s="18" t="s">
        <v>97</v>
      </c>
    </row>
    <row r="4" spans="2:46" ht="36.9" customHeight="1">
      <c r="B4" s="22"/>
      <c r="C4" s="170" t="s">
        <v>98</v>
      </c>
      <c r="D4" s="171"/>
      <c r="E4" s="171"/>
      <c r="F4" s="171"/>
      <c r="G4" s="171"/>
      <c r="H4" s="171"/>
      <c r="I4" s="171"/>
      <c r="J4" s="171"/>
      <c r="K4" s="171"/>
      <c r="L4" s="171"/>
      <c r="M4" s="171"/>
      <c r="N4" s="171"/>
      <c r="O4" s="171"/>
      <c r="P4" s="171"/>
      <c r="Q4" s="171"/>
      <c r="R4" s="23"/>
      <c r="T4" s="17" t="s">
        <v>13</v>
      </c>
      <c r="AT4" s="18" t="s">
        <v>6</v>
      </c>
    </row>
    <row r="5" spans="2:18" ht="6.9" customHeight="1">
      <c r="B5" s="22"/>
      <c r="C5" s="25"/>
      <c r="D5" s="25"/>
      <c r="E5" s="25"/>
      <c r="F5" s="25"/>
      <c r="G5" s="25"/>
      <c r="H5" s="25"/>
      <c r="I5" s="25"/>
      <c r="J5" s="25"/>
      <c r="K5" s="25"/>
      <c r="L5" s="25"/>
      <c r="M5" s="25"/>
      <c r="N5" s="25"/>
      <c r="O5" s="25"/>
      <c r="P5" s="25"/>
      <c r="Q5" s="25"/>
      <c r="R5" s="23"/>
    </row>
    <row r="6" spans="2:18" s="1" customFormat="1" ht="32.85" customHeight="1">
      <c r="B6" s="34"/>
      <c r="C6" s="35"/>
      <c r="D6" s="28" t="s">
        <v>19</v>
      </c>
      <c r="E6" s="35"/>
      <c r="F6" s="176" t="s">
        <v>20</v>
      </c>
      <c r="G6" s="215"/>
      <c r="H6" s="215"/>
      <c r="I6" s="215"/>
      <c r="J6" s="215"/>
      <c r="K6" s="215"/>
      <c r="L6" s="215"/>
      <c r="M6" s="215"/>
      <c r="N6" s="215"/>
      <c r="O6" s="215"/>
      <c r="P6" s="215"/>
      <c r="Q6" s="35"/>
      <c r="R6" s="36"/>
    </row>
    <row r="7" spans="2:18" s="1" customFormat="1" ht="14.4" customHeight="1">
      <c r="B7" s="34"/>
      <c r="C7" s="35"/>
      <c r="D7" s="29" t="s">
        <v>21</v>
      </c>
      <c r="E7" s="35"/>
      <c r="F7" s="27" t="s">
        <v>22</v>
      </c>
      <c r="G7" s="35"/>
      <c r="H7" s="35"/>
      <c r="I7" s="35"/>
      <c r="J7" s="35"/>
      <c r="K7" s="35"/>
      <c r="L7" s="35"/>
      <c r="M7" s="29" t="s">
        <v>23</v>
      </c>
      <c r="N7" s="35"/>
      <c r="O7" s="27" t="s">
        <v>22</v>
      </c>
      <c r="P7" s="35"/>
      <c r="Q7" s="35"/>
      <c r="R7" s="36"/>
    </row>
    <row r="8" spans="2:18" s="1" customFormat="1" ht="14.4" customHeight="1">
      <c r="B8" s="34"/>
      <c r="C8" s="35"/>
      <c r="D8" s="29" t="s">
        <v>24</v>
      </c>
      <c r="E8" s="35"/>
      <c r="F8" s="27" t="s">
        <v>25</v>
      </c>
      <c r="G8" s="35"/>
      <c r="H8" s="35"/>
      <c r="I8" s="35"/>
      <c r="J8" s="35"/>
      <c r="K8" s="35"/>
      <c r="L8" s="35"/>
      <c r="M8" s="29" t="s">
        <v>26</v>
      </c>
      <c r="N8" s="35"/>
      <c r="O8" s="216" t="str">
        <f>'Rekapitulace stavby'!AN8</f>
        <v>12. 6. 2018</v>
      </c>
      <c r="P8" s="217"/>
      <c r="Q8" s="35"/>
      <c r="R8" s="36"/>
    </row>
    <row r="9" spans="2:18" s="1" customFormat="1" ht="10.8" customHeight="1">
      <c r="B9" s="34"/>
      <c r="C9" s="35"/>
      <c r="D9" s="35"/>
      <c r="E9" s="35"/>
      <c r="F9" s="35"/>
      <c r="G9" s="35"/>
      <c r="H9" s="35"/>
      <c r="I9" s="35"/>
      <c r="J9" s="35"/>
      <c r="K9" s="35"/>
      <c r="L9" s="35"/>
      <c r="M9" s="35"/>
      <c r="N9" s="35"/>
      <c r="O9" s="35"/>
      <c r="P9" s="35"/>
      <c r="Q9" s="35"/>
      <c r="R9" s="36"/>
    </row>
    <row r="10" spans="2:18" s="1" customFormat="1" ht="14.4" customHeight="1">
      <c r="B10" s="34"/>
      <c r="C10" s="35"/>
      <c r="D10" s="29" t="s">
        <v>28</v>
      </c>
      <c r="E10" s="35"/>
      <c r="F10" s="35"/>
      <c r="G10" s="35"/>
      <c r="H10" s="35"/>
      <c r="I10" s="35"/>
      <c r="J10" s="35"/>
      <c r="K10" s="35"/>
      <c r="L10" s="35"/>
      <c r="M10" s="29" t="s">
        <v>29</v>
      </c>
      <c r="N10" s="35"/>
      <c r="O10" s="174" t="str">
        <f>IF('Rekapitulace stavby'!AN10="","",'Rekapitulace stavby'!AN10)</f>
        <v/>
      </c>
      <c r="P10" s="174"/>
      <c r="Q10" s="35"/>
      <c r="R10" s="36"/>
    </row>
    <row r="11" spans="2:18" s="1" customFormat="1" ht="18" customHeight="1">
      <c r="B11" s="34"/>
      <c r="C11" s="35"/>
      <c r="D11" s="35"/>
      <c r="E11" s="27" t="str">
        <f>IF('Rekapitulace stavby'!E11="","",'Rekapitulace stavby'!E11)</f>
        <v xml:space="preserve"> </v>
      </c>
      <c r="F11" s="35"/>
      <c r="G11" s="35"/>
      <c r="H11" s="35"/>
      <c r="I11" s="35"/>
      <c r="J11" s="35"/>
      <c r="K11" s="35"/>
      <c r="L11" s="35"/>
      <c r="M11" s="29" t="s">
        <v>30</v>
      </c>
      <c r="N11" s="35"/>
      <c r="O11" s="174" t="str">
        <f>IF('Rekapitulace stavby'!AN11="","",'Rekapitulace stavby'!AN11)</f>
        <v/>
      </c>
      <c r="P11" s="174"/>
      <c r="Q11" s="35"/>
      <c r="R11" s="36"/>
    </row>
    <row r="12" spans="2:18" s="1" customFormat="1" ht="6.9" customHeight="1">
      <c r="B12" s="34"/>
      <c r="C12" s="35"/>
      <c r="D12" s="35"/>
      <c r="E12" s="35"/>
      <c r="F12" s="35"/>
      <c r="G12" s="35"/>
      <c r="H12" s="35"/>
      <c r="I12" s="35"/>
      <c r="J12" s="35"/>
      <c r="K12" s="35"/>
      <c r="L12" s="35"/>
      <c r="M12" s="35"/>
      <c r="N12" s="35"/>
      <c r="O12" s="35"/>
      <c r="P12" s="35"/>
      <c r="Q12" s="35"/>
      <c r="R12" s="36"/>
    </row>
    <row r="13" spans="2:18" s="1" customFormat="1" ht="14.4" customHeight="1">
      <c r="B13" s="34"/>
      <c r="C13" s="35"/>
      <c r="D13" s="29" t="s">
        <v>31</v>
      </c>
      <c r="E13" s="35"/>
      <c r="F13" s="35"/>
      <c r="G13" s="35"/>
      <c r="H13" s="35"/>
      <c r="I13" s="35"/>
      <c r="J13" s="35"/>
      <c r="K13" s="35"/>
      <c r="L13" s="35"/>
      <c r="M13" s="29" t="s">
        <v>29</v>
      </c>
      <c r="N13" s="35"/>
      <c r="O13" s="218" t="str">
        <f>IF('Rekapitulace stavby'!AN13="","",'Rekapitulace stavby'!AN13)</f>
        <v>Vyplň údaj</v>
      </c>
      <c r="P13" s="174"/>
      <c r="Q13" s="35"/>
      <c r="R13" s="36"/>
    </row>
    <row r="14" spans="2:18" s="1" customFormat="1" ht="18" customHeight="1">
      <c r="B14" s="34"/>
      <c r="C14" s="35"/>
      <c r="D14" s="35"/>
      <c r="E14" s="218" t="str">
        <f>IF('Rekapitulace stavby'!E14="","",'Rekapitulace stavby'!E14)</f>
        <v>Vyplň údaj</v>
      </c>
      <c r="F14" s="219"/>
      <c r="G14" s="219"/>
      <c r="H14" s="219"/>
      <c r="I14" s="219"/>
      <c r="J14" s="219"/>
      <c r="K14" s="219"/>
      <c r="L14" s="219"/>
      <c r="M14" s="29" t="s">
        <v>30</v>
      </c>
      <c r="N14" s="35"/>
      <c r="O14" s="218" t="str">
        <f>IF('Rekapitulace stavby'!AN14="","",'Rekapitulace stavby'!AN14)</f>
        <v>Vyplň údaj</v>
      </c>
      <c r="P14" s="174"/>
      <c r="Q14" s="35"/>
      <c r="R14" s="36"/>
    </row>
    <row r="15" spans="2:18" s="1" customFormat="1" ht="6.9" customHeight="1">
      <c r="B15" s="34"/>
      <c r="C15" s="35"/>
      <c r="D15" s="35"/>
      <c r="E15" s="35"/>
      <c r="F15" s="35"/>
      <c r="G15" s="35"/>
      <c r="H15" s="35"/>
      <c r="I15" s="35"/>
      <c r="J15" s="35"/>
      <c r="K15" s="35"/>
      <c r="L15" s="35"/>
      <c r="M15" s="35"/>
      <c r="N15" s="35"/>
      <c r="O15" s="35"/>
      <c r="P15" s="35"/>
      <c r="Q15" s="35"/>
      <c r="R15" s="36"/>
    </row>
    <row r="16" spans="2:18" s="1" customFormat="1" ht="14.4" customHeight="1">
      <c r="B16" s="34"/>
      <c r="C16" s="35"/>
      <c r="D16" s="29" t="s">
        <v>33</v>
      </c>
      <c r="E16" s="35"/>
      <c r="F16" s="35"/>
      <c r="G16" s="35"/>
      <c r="H16" s="35"/>
      <c r="I16" s="35"/>
      <c r="J16" s="35"/>
      <c r="K16" s="35"/>
      <c r="L16" s="35"/>
      <c r="M16" s="29" t="s">
        <v>29</v>
      </c>
      <c r="N16" s="35"/>
      <c r="O16" s="174" t="str">
        <f>IF('Rekapitulace stavby'!AN16="","",'Rekapitulace stavby'!AN16)</f>
        <v/>
      </c>
      <c r="P16" s="174"/>
      <c r="Q16" s="35"/>
      <c r="R16" s="36"/>
    </row>
    <row r="17" spans="2:18" s="1" customFormat="1" ht="18" customHeight="1">
      <c r="B17" s="34"/>
      <c r="C17" s="35"/>
      <c r="D17" s="35"/>
      <c r="E17" s="27" t="str">
        <f>IF('Rekapitulace stavby'!E17="","",'Rekapitulace stavby'!E17)</f>
        <v xml:space="preserve"> </v>
      </c>
      <c r="F17" s="35"/>
      <c r="G17" s="35"/>
      <c r="H17" s="35"/>
      <c r="I17" s="35"/>
      <c r="J17" s="35"/>
      <c r="K17" s="35"/>
      <c r="L17" s="35"/>
      <c r="M17" s="29" t="s">
        <v>30</v>
      </c>
      <c r="N17" s="35"/>
      <c r="O17" s="174" t="str">
        <f>IF('Rekapitulace stavby'!AN17="","",'Rekapitulace stavby'!AN17)</f>
        <v/>
      </c>
      <c r="P17" s="174"/>
      <c r="Q17" s="35"/>
      <c r="R17" s="36"/>
    </row>
    <row r="18" spans="2:18" s="1" customFormat="1" ht="6.9" customHeight="1">
      <c r="B18" s="34"/>
      <c r="C18" s="35"/>
      <c r="D18" s="35"/>
      <c r="E18" s="35"/>
      <c r="F18" s="35"/>
      <c r="G18" s="35"/>
      <c r="H18" s="35"/>
      <c r="I18" s="35"/>
      <c r="J18" s="35"/>
      <c r="K18" s="35"/>
      <c r="L18" s="35"/>
      <c r="M18" s="35"/>
      <c r="N18" s="35"/>
      <c r="O18" s="35"/>
      <c r="P18" s="35"/>
      <c r="Q18" s="35"/>
      <c r="R18" s="36"/>
    </row>
    <row r="19" spans="2:18" s="1" customFormat="1" ht="14.4" customHeight="1">
      <c r="B19" s="34"/>
      <c r="C19" s="35"/>
      <c r="D19" s="29" t="s">
        <v>35</v>
      </c>
      <c r="E19" s="35"/>
      <c r="F19" s="35"/>
      <c r="G19" s="35"/>
      <c r="H19" s="35"/>
      <c r="I19" s="35"/>
      <c r="J19" s="35"/>
      <c r="K19" s="35"/>
      <c r="L19" s="35"/>
      <c r="M19" s="29" t="s">
        <v>29</v>
      </c>
      <c r="N19" s="35"/>
      <c r="O19" s="174" t="str">
        <f>IF('Rekapitulace stavby'!AN19="","",'Rekapitulace stavby'!AN19)</f>
        <v/>
      </c>
      <c r="P19" s="174"/>
      <c r="Q19" s="35"/>
      <c r="R19" s="36"/>
    </row>
    <row r="20" spans="2:18" s="1" customFormat="1" ht="18" customHeight="1">
      <c r="B20" s="34"/>
      <c r="C20" s="35"/>
      <c r="D20" s="35"/>
      <c r="E20" s="27" t="str">
        <f>IF('Rekapitulace stavby'!E20="","",'Rekapitulace stavby'!E20)</f>
        <v xml:space="preserve"> </v>
      </c>
      <c r="F20" s="35"/>
      <c r="G20" s="35"/>
      <c r="H20" s="35"/>
      <c r="I20" s="35"/>
      <c r="J20" s="35"/>
      <c r="K20" s="35"/>
      <c r="L20" s="35"/>
      <c r="M20" s="29" t="s">
        <v>30</v>
      </c>
      <c r="N20" s="35"/>
      <c r="O20" s="174" t="str">
        <f>IF('Rekapitulace stavby'!AN20="","",'Rekapitulace stavby'!AN20)</f>
        <v/>
      </c>
      <c r="P20" s="174"/>
      <c r="Q20" s="35"/>
      <c r="R20" s="36"/>
    </row>
    <row r="21" spans="2:18" s="1" customFormat="1" ht="6.9" customHeight="1">
      <c r="B21" s="34"/>
      <c r="C21" s="35"/>
      <c r="D21" s="35"/>
      <c r="E21" s="35"/>
      <c r="F21" s="35"/>
      <c r="G21" s="35"/>
      <c r="H21" s="35"/>
      <c r="I21" s="35"/>
      <c r="J21" s="35"/>
      <c r="K21" s="35"/>
      <c r="L21" s="35"/>
      <c r="M21" s="35"/>
      <c r="N21" s="35"/>
      <c r="O21" s="35"/>
      <c r="P21" s="35"/>
      <c r="Q21" s="35"/>
      <c r="R21" s="36"/>
    </row>
    <row r="22" spans="2:18" s="1" customFormat="1" ht="14.4" customHeight="1">
      <c r="B22" s="34"/>
      <c r="C22" s="35"/>
      <c r="D22" s="29" t="s">
        <v>36</v>
      </c>
      <c r="E22" s="35"/>
      <c r="F22" s="35"/>
      <c r="G22" s="35"/>
      <c r="H22" s="35"/>
      <c r="I22" s="35"/>
      <c r="J22" s="35"/>
      <c r="K22" s="35"/>
      <c r="L22" s="35"/>
      <c r="M22" s="35"/>
      <c r="N22" s="35"/>
      <c r="O22" s="35"/>
      <c r="P22" s="35"/>
      <c r="Q22" s="35"/>
      <c r="R22" s="36"/>
    </row>
    <row r="23" spans="2:18" s="1" customFormat="1" ht="14.4" customHeight="1">
      <c r="B23" s="34"/>
      <c r="C23" s="35"/>
      <c r="D23" s="35"/>
      <c r="E23" s="179" t="s">
        <v>22</v>
      </c>
      <c r="F23" s="179"/>
      <c r="G23" s="179"/>
      <c r="H23" s="179"/>
      <c r="I23" s="179"/>
      <c r="J23" s="179"/>
      <c r="K23" s="179"/>
      <c r="L23" s="179"/>
      <c r="M23" s="35"/>
      <c r="N23" s="35"/>
      <c r="O23" s="35"/>
      <c r="P23" s="35"/>
      <c r="Q23" s="35"/>
      <c r="R23" s="36"/>
    </row>
    <row r="24" spans="2:18" s="1" customFormat="1" ht="6.9" customHeight="1">
      <c r="B24" s="34"/>
      <c r="C24" s="35"/>
      <c r="D24" s="35"/>
      <c r="E24" s="35"/>
      <c r="F24" s="35"/>
      <c r="G24" s="35"/>
      <c r="H24" s="35"/>
      <c r="I24" s="35"/>
      <c r="J24" s="35"/>
      <c r="K24" s="35"/>
      <c r="L24" s="35"/>
      <c r="M24" s="35"/>
      <c r="N24" s="35"/>
      <c r="O24" s="35"/>
      <c r="P24" s="35"/>
      <c r="Q24" s="35"/>
      <c r="R24" s="36"/>
    </row>
    <row r="25" spans="2:18" s="1" customFormat="1" ht="6.9" customHeight="1">
      <c r="B25" s="34"/>
      <c r="C25" s="35"/>
      <c r="D25" s="50"/>
      <c r="E25" s="50"/>
      <c r="F25" s="50"/>
      <c r="G25" s="50"/>
      <c r="H25" s="50"/>
      <c r="I25" s="50"/>
      <c r="J25" s="50"/>
      <c r="K25" s="50"/>
      <c r="L25" s="50"/>
      <c r="M25" s="50"/>
      <c r="N25" s="50"/>
      <c r="O25" s="50"/>
      <c r="P25" s="50"/>
      <c r="Q25" s="35"/>
      <c r="R25" s="36"/>
    </row>
    <row r="26" spans="2:18" s="1" customFormat="1" ht="14.4" customHeight="1">
      <c r="B26" s="34"/>
      <c r="C26" s="35"/>
      <c r="D26" s="114" t="s">
        <v>99</v>
      </c>
      <c r="E26" s="35"/>
      <c r="F26" s="35"/>
      <c r="G26" s="35"/>
      <c r="H26" s="35"/>
      <c r="I26" s="35"/>
      <c r="J26" s="35"/>
      <c r="K26" s="35"/>
      <c r="L26" s="35"/>
      <c r="M26" s="180">
        <f>N87</f>
        <v>0</v>
      </c>
      <c r="N26" s="180"/>
      <c r="O26" s="180"/>
      <c r="P26" s="180"/>
      <c r="Q26" s="35"/>
      <c r="R26" s="36"/>
    </row>
    <row r="27" spans="2:18" s="1" customFormat="1" ht="14.4" customHeight="1">
      <c r="B27" s="34"/>
      <c r="C27" s="35"/>
      <c r="D27" s="33" t="s">
        <v>86</v>
      </c>
      <c r="E27" s="35"/>
      <c r="F27" s="35"/>
      <c r="G27" s="35"/>
      <c r="H27" s="35"/>
      <c r="I27" s="35"/>
      <c r="J27" s="35"/>
      <c r="K27" s="35"/>
      <c r="L27" s="35"/>
      <c r="M27" s="180">
        <f>N94</f>
        <v>0</v>
      </c>
      <c r="N27" s="180"/>
      <c r="O27" s="180"/>
      <c r="P27" s="180"/>
      <c r="Q27" s="35"/>
      <c r="R27" s="36"/>
    </row>
    <row r="28" spans="2:18" s="1" customFormat="1" ht="6.9" customHeight="1">
      <c r="B28" s="34"/>
      <c r="C28" s="35"/>
      <c r="D28" s="35"/>
      <c r="E28" s="35"/>
      <c r="F28" s="35"/>
      <c r="G28" s="35"/>
      <c r="H28" s="35"/>
      <c r="I28" s="35"/>
      <c r="J28" s="35"/>
      <c r="K28" s="35"/>
      <c r="L28" s="35"/>
      <c r="M28" s="35"/>
      <c r="N28" s="35"/>
      <c r="O28" s="35"/>
      <c r="P28" s="35"/>
      <c r="Q28" s="35"/>
      <c r="R28" s="36"/>
    </row>
    <row r="29" spans="2:18" s="1" customFormat="1" ht="25.35" customHeight="1">
      <c r="B29" s="34"/>
      <c r="C29" s="35"/>
      <c r="D29" s="115" t="s">
        <v>39</v>
      </c>
      <c r="E29" s="35"/>
      <c r="F29" s="35"/>
      <c r="G29" s="35"/>
      <c r="H29" s="35"/>
      <c r="I29" s="35"/>
      <c r="J29" s="35"/>
      <c r="K29" s="35"/>
      <c r="L29" s="35"/>
      <c r="M29" s="220">
        <f>ROUND(M26+M27,2)</f>
        <v>0</v>
      </c>
      <c r="N29" s="215"/>
      <c r="O29" s="215"/>
      <c r="P29" s="215"/>
      <c r="Q29" s="35"/>
      <c r="R29" s="36"/>
    </row>
    <row r="30" spans="2:18" s="1" customFormat="1" ht="6.9" customHeight="1">
      <c r="B30" s="34"/>
      <c r="C30" s="35"/>
      <c r="D30" s="50"/>
      <c r="E30" s="50"/>
      <c r="F30" s="50"/>
      <c r="G30" s="50"/>
      <c r="H30" s="50"/>
      <c r="I30" s="50"/>
      <c r="J30" s="50"/>
      <c r="K30" s="50"/>
      <c r="L30" s="50"/>
      <c r="M30" s="50"/>
      <c r="N30" s="50"/>
      <c r="O30" s="50"/>
      <c r="P30" s="50"/>
      <c r="Q30" s="35"/>
      <c r="R30" s="36"/>
    </row>
    <row r="31" spans="2:18" s="1" customFormat="1" ht="14.4" customHeight="1">
      <c r="B31" s="34"/>
      <c r="C31" s="35"/>
      <c r="D31" s="41" t="s">
        <v>40</v>
      </c>
      <c r="E31" s="41" t="s">
        <v>41</v>
      </c>
      <c r="F31" s="42">
        <v>0.21</v>
      </c>
      <c r="G31" s="116" t="s">
        <v>42</v>
      </c>
      <c r="H31" s="221">
        <f>(SUM(BE94:BE101)+SUM(BE118:BE157))</f>
        <v>0</v>
      </c>
      <c r="I31" s="215"/>
      <c r="J31" s="215"/>
      <c r="K31" s="35"/>
      <c r="L31" s="35"/>
      <c r="M31" s="221">
        <f>ROUND((SUM(BE94:BE101)+SUM(BE118:BE157)),2)*F31</f>
        <v>0</v>
      </c>
      <c r="N31" s="215"/>
      <c r="O31" s="215"/>
      <c r="P31" s="215"/>
      <c r="Q31" s="35"/>
      <c r="R31" s="36"/>
    </row>
    <row r="32" spans="2:18" s="1" customFormat="1" ht="14.4" customHeight="1">
      <c r="B32" s="34"/>
      <c r="C32" s="35"/>
      <c r="D32" s="35"/>
      <c r="E32" s="41" t="s">
        <v>43</v>
      </c>
      <c r="F32" s="42">
        <v>0.15</v>
      </c>
      <c r="G32" s="116" t="s">
        <v>42</v>
      </c>
      <c r="H32" s="221">
        <f>(SUM(BF94:BF101)+SUM(BF118:BF157))</f>
        <v>0</v>
      </c>
      <c r="I32" s="215"/>
      <c r="J32" s="215"/>
      <c r="K32" s="35"/>
      <c r="L32" s="35"/>
      <c r="M32" s="221">
        <f>ROUND((SUM(BF94:BF101)+SUM(BF118:BF157)),2)*F32</f>
        <v>0</v>
      </c>
      <c r="N32" s="215"/>
      <c r="O32" s="215"/>
      <c r="P32" s="215"/>
      <c r="Q32" s="35"/>
      <c r="R32" s="36"/>
    </row>
    <row r="33" spans="2:18" s="1" customFormat="1" ht="14.4" customHeight="1" hidden="1">
      <c r="B33" s="34"/>
      <c r="C33" s="35"/>
      <c r="D33" s="35"/>
      <c r="E33" s="41" t="s">
        <v>44</v>
      </c>
      <c r="F33" s="42">
        <v>0.21</v>
      </c>
      <c r="G33" s="116" t="s">
        <v>42</v>
      </c>
      <c r="H33" s="221">
        <f>(SUM(BG94:BG101)+SUM(BG118:BG157))</f>
        <v>0</v>
      </c>
      <c r="I33" s="215"/>
      <c r="J33" s="215"/>
      <c r="K33" s="35"/>
      <c r="L33" s="35"/>
      <c r="M33" s="221">
        <v>0</v>
      </c>
      <c r="N33" s="215"/>
      <c r="O33" s="215"/>
      <c r="P33" s="215"/>
      <c r="Q33" s="35"/>
      <c r="R33" s="36"/>
    </row>
    <row r="34" spans="2:18" s="1" customFormat="1" ht="14.4" customHeight="1" hidden="1">
      <c r="B34" s="34"/>
      <c r="C34" s="35"/>
      <c r="D34" s="35"/>
      <c r="E34" s="41" t="s">
        <v>45</v>
      </c>
      <c r="F34" s="42">
        <v>0.15</v>
      </c>
      <c r="G34" s="116" t="s">
        <v>42</v>
      </c>
      <c r="H34" s="221">
        <f>(SUM(BH94:BH101)+SUM(BH118:BH157))</f>
        <v>0</v>
      </c>
      <c r="I34" s="215"/>
      <c r="J34" s="215"/>
      <c r="K34" s="35"/>
      <c r="L34" s="35"/>
      <c r="M34" s="221">
        <v>0</v>
      </c>
      <c r="N34" s="215"/>
      <c r="O34" s="215"/>
      <c r="P34" s="215"/>
      <c r="Q34" s="35"/>
      <c r="R34" s="36"/>
    </row>
    <row r="35" spans="2:18" s="1" customFormat="1" ht="14.4" customHeight="1" hidden="1">
      <c r="B35" s="34"/>
      <c r="C35" s="35"/>
      <c r="D35" s="35"/>
      <c r="E35" s="41" t="s">
        <v>46</v>
      </c>
      <c r="F35" s="42">
        <v>0</v>
      </c>
      <c r="G35" s="116" t="s">
        <v>42</v>
      </c>
      <c r="H35" s="221">
        <f>(SUM(BI94:BI101)+SUM(BI118:BI157))</f>
        <v>0</v>
      </c>
      <c r="I35" s="215"/>
      <c r="J35" s="215"/>
      <c r="K35" s="35"/>
      <c r="L35" s="35"/>
      <c r="M35" s="221">
        <v>0</v>
      </c>
      <c r="N35" s="215"/>
      <c r="O35" s="215"/>
      <c r="P35" s="215"/>
      <c r="Q35" s="35"/>
      <c r="R35" s="36"/>
    </row>
    <row r="36" spans="2:18" s="1" customFormat="1" ht="6.9" customHeight="1">
      <c r="B36" s="34"/>
      <c r="C36" s="35"/>
      <c r="D36" s="35"/>
      <c r="E36" s="35"/>
      <c r="F36" s="35"/>
      <c r="G36" s="35"/>
      <c r="H36" s="35"/>
      <c r="I36" s="35"/>
      <c r="J36" s="35"/>
      <c r="K36" s="35"/>
      <c r="L36" s="35"/>
      <c r="M36" s="35"/>
      <c r="N36" s="35"/>
      <c r="O36" s="35"/>
      <c r="P36" s="35"/>
      <c r="Q36" s="35"/>
      <c r="R36" s="36"/>
    </row>
    <row r="37" spans="2:18" s="1" customFormat="1" ht="25.35" customHeight="1">
      <c r="B37" s="34"/>
      <c r="C37" s="112"/>
      <c r="D37" s="117" t="s">
        <v>47</v>
      </c>
      <c r="E37" s="78"/>
      <c r="F37" s="78"/>
      <c r="G37" s="118" t="s">
        <v>48</v>
      </c>
      <c r="H37" s="119" t="s">
        <v>49</v>
      </c>
      <c r="I37" s="78"/>
      <c r="J37" s="78"/>
      <c r="K37" s="78"/>
      <c r="L37" s="222">
        <f>SUM(M29:M35)</f>
        <v>0</v>
      </c>
      <c r="M37" s="222"/>
      <c r="N37" s="222"/>
      <c r="O37" s="222"/>
      <c r="P37" s="223"/>
      <c r="Q37" s="112"/>
      <c r="R37" s="36"/>
    </row>
    <row r="38" spans="2:18" s="1" customFormat="1" ht="14.4" customHeight="1">
      <c r="B38" s="34"/>
      <c r="C38" s="35"/>
      <c r="D38" s="35"/>
      <c r="E38" s="35"/>
      <c r="F38" s="35"/>
      <c r="G38" s="35"/>
      <c r="H38" s="35"/>
      <c r="I38" s="35"/>
      <c r="J38" s="35"/>
      <c r="K38" s="35"/>
      <c r="L38" s="35"/>
      <c r="M38" s="35"/>
      <c r="N38" s="35"/>
      <c r="O38" s="35"/>
      <c r="P38" s="35"/>
      <c r="Q38" s="35"/>
      <c r="R38" s="36"/>
    </row>
    <row r="39" spans="2:18" s="1" customFormat="1" ht="14.4" customHeight="1">
      <c r="B39" s="34"/>
      <c r="C39" s="35"/>
      <c r="D39" s="35"/>
      <c r="E39" s="35"/>
      <c r="F39" s="35"/>
      <c r="G39" s="35"/>
      <c r="H39" s="35"/>
      <c r="I39" s="35"/>
      <c r="J39" s="35"/>
      <c r="K39" s="35"/>
      <c r="L39" s="35"/>
      <c r="M39" s="35"/>
      <c r="N39" s="35"/>
      <c r="O39" s="35"/>
      <c r="P39" s="35"/>
      <c r="Q39" s="35"/>
      <c r="R39" s="36"/>
    </row>
    <row r="40" spans="2:18" ht="12">
      <c r="B40" s="22"/>
      <c r="C40" s="25"/>
      <c r="D40" s="25"/>
      <c r="E40" s="25"/>
      <c r="F40" s="25"/>
      <c r="G40" s="25"/>
      <c r="H40" s="25"/>
      <c r="I40" s="25"/>
      <c r="J40" s="25"/>
      <c r="K40" s="25"/>
      <c r="L40" s="25"/>
      <c r="M40" s="25"/>
      <c r="N40" s="25"/>
      <c r="O40" s="25"/>
      <c r="P40" s="25"/>
      <c r="Q40" s="25"/>
      <c r="R40" s="23"/>
    </row>
    <row r="41" spans="2:18" ht="12">
      <c r="B41" s="22"/>
      <c r="C41" s="25"/>
      <c r="D41" s="25"/>
      <c r="E41" s="25"/>
      <c r="F41" s="25"/>
      <c r="G41" s="25"/>
      <c r="H41" s="25"/>
      <c r="I41" s="25"/>
      <c r="J41" s="25"/>
      <c r="K41" s="25"/>
      <c r="L41" s="25"/>
      <c r="M41" s="25"/>
      <c r="N41" s="25"/>
      <c r="O41" s="25"/>
      <c r="P41" s="25"/>
      <c r="Q41" s="25"/>
      <c r="R41" s="23"/>
    </row>
    <row r="42" spans="2:18" ht="12">
      <c r="B42" s="22"/>
      <c r="C42" s="25"/>
      <c r="D42" s="25"/>
      <c r="E42" s="25"/>
      <c r="F42" s="25"/>
      <c r="G42" s="25"/>
      <c r="H42" s="25"/>
      <c r="I42" s="25"/>
      <c r="J42" s="25"/>
      <c r="K42" s="25"/>
      <c r="L42" s="25"/>
      <c r="M42" s="25"/>
      <c r="N42" s="25"/>
      <c r="O42" s="25"/>
      <c r="P42" s="25"/>
      <c r="Q42" s="25"/>
      <c r="R42" s="23"/>
    </row>
    <row r="43" spans="2:18" ht="12">
      <c r="B43" s="22"/>
      <c r="C43" s="25"/>
      <c r="D43" s="25"/>
      <c r="E43" s="25"/>
      <c r="F43" s="25"/>
      <c r="G43" s="25"/>
      <c r="H43" s="25"/>
      <c r="I43" s="25"/>
      <c r="J43" s="25"/>
      <c r="K43" s="25"/>
      <c r="L43" s="25"/>
      <c r="M43" s="25"/>
      <c r="N43" s="25"/>
      <c r="O43" s="25"/>
      <c r="P43" s="25"/>
      <c r="Q43" s="25"/>
      <c r="R43" s="23"/>
    </row>
    <row r="44" spans="2:18" ht="12">
      <c r="B44" s="22"/>
      <c r="C44" s="25"/>
      <c r="D44" s="25"/>
      <c r="E44" s="25"/>
      <c r="F44" s="25"/>
      <c r="G44" s="25"/>
      <c r="H44" s="25"/>
      <c r="I44" s="25"/>
      <c r="J44" s="25"/>
      <c r="K44" s="25"/>
      <c r="L44" s="25"/>
      <c r="M44" s="25"/>
      <c r="N44" s="25"/>
      <c r="O44" s="25"/>
      <c r="P44" s="25"/>
      <c r="Q44" s="25"/>
      <c r="R44" s="23"/>
    </row>
    <row r="45" spans="2:18" ht="12">
      <c r="B45" s="22"/>
      <c r="C45" s="25"/>
      <c r="D45" s="25"/>
      <c r="E45" s="25"/>
      <c r="F45" s="25"/>
      <c r="G45" s="25"/>
      <c r="H45" s="25"/>
      <c r="I45" s="25"/>
      <c r="J45" s="25"/>
      <c r="K45" s="25"/>
      <c r="L45" s="25"/>
      <c r="M45" s="25"/>
      <c r="N45" s="25"/>
      <c r="O45" s="25"/>
      <c r="P45" s="25"/>
      <c r="Q45" s="25"/>
      <c r="R45" s="23"/>
    </row>
    <row r="46" spans="2:18" ht="12">
      <c r="B46" s="22"/>
      <c r="C46" s="25"/>
      <c r="D46" s="25"/>
      <c r="E46" s="25"/>
      <c r="F46" s="25"/>
      <c r="G46" s="25"/>
      <c r="H46" s="25"/>
      <c r="I46" s="25"/>
      <c r="J46" s="25"/>
      <c r="K46" s="25"/>
      <c r="L46" s="25"/>
      <c r="M46" s="25"/>
      <c r="N46" s="25"/>
      <c r="O46" s="25"/>
      <c r="P46" s="25"/>
      <c r="Q46" s="25"/>
      <c r="R46" s="23"/>
    </row>
    <row r="47" spans="2:18" ht="12">
      <c r="B47" s="22"/>
      <c r="C47" s="25"/>
      <c r="D47" s="25"/>
      <c r="E47" s="25"/>
      <c r="F47" s="25"/>
      <c r="G47" s="25"/>
      <c r="H47" s="25"/>
      <c r="I47" s="25"/>
      <c r="J47" s="25"/>
      <c r="K47" s="25"/>
      <c r="L47" s="25"/>
      <c r="M47" s="25"/>
      <c r="N47" s="25"/>
      <c r="O47" s="25"/>
      <c r="P47" s="25"/>
      <c r="Q47" s="25"/>
      <c r="R47" s="23"/>
    </row>
    <row r="48" spans="2:18" ht="12">
      <c r="B48" s="22"/>
      <c r="C48" s="25"/>
      <c r="D48" s="25"/>
      <c r="E48" s="25"/>
      <c r="F48" s="25"/>
      <c r="G48" s="25"/>
      <c r="H48" s="25"/>
      <c r="I48" s="25"/>
      <c r="J48" s="25"/>
      <c r="K48" s="25"/>
      <c r="L48" s="25"/>
      <c r="M48" s="25"/>
      <c r="N48" s="25"/>
      <c r="O48" s="25"/>
      <c r="P48" s="25"/>
      <c r="Q48" s="25"/>
      <c r="R48" s="23"/>
    </row>
    <row r="49" spans="2:18" ht="12">
      <c r="B49" s="22"/>
      <c r="C49" s="25"/>
      <c r="D49" s="25"/>
      <c r="E49" s="25"/>
      <c r="F49" s="25"/>
      <c r="G49" s="25"/>
      <c r="H49" s="25"/>
      <c r="I49" s="25"/>
      <c r="J49" s="25"/>
      <c r="K49" s="25"/>
      <c r="L49" s="25"/>
      <c r="M49" s="25"/>
      <c r="N49" s="25"/>
      <c r="O49" s="25"/>
      <c r="P49" s="25"/>
      <c r="Q49" s="25"/>
      <c r="R49" s="23"/>
    </row>
    <row r="50" spans="2:18" s="1" customFormat="1" ht="13.5">
      <c r="B50" s="34"/>
      <c r="C50" s="35"/>
      <c r="D50" s="49" t="s">
        <v>50</v>
      </c>
      <c r="E50" s="50"/>
      <c r="F50" s="50"/>
      <c r="G50" s="50"/>
      <c r="H50" s="51"/>
      <c r="I50" s="35"/>
      <c r="J50" s="49" t="s">
        <v>51</v>
      </c>
      <c r="K50" s="50"/>
      <c r="L50" s="50"/>
      <c r="M50" s="50"/>
      <c r="N50" s="50"/>
      <c r="O50" s="50"/>
      <c r="P50" s="51"/>
      <c r="Q50" s="35"/>
      <c r="R50" s="36"/>
    </row>
    <row r="51" spans="2:18" ht="12">
      <c r="B51" s="22"/>
      <c r="C51" s="25"/>
      <c r="D51" s="52"/>
      <c r="E51" s="25"/>
      <c r="F51" s="25"/>
      <c r="G51" s="25"/>
      <c r="H51" s="53"/>
      <c r="I51" s="25"/>
      <c r="J51" s="52"/>
      <c r="K51" s="25"/>
      <c r="L51" s="25"/>
      <c r="M51" s="25"/>
      <c r="N51" s="25"/>
      <c r="O51" s="25"/>
      <c r="P51" s="53"/>
      <c r="Q51" s="25"/>
      <c r="R51" s="23"/>
    </row>
    <row r="52" spans="2:18" ht="12">
      <c r="B52" s="22"/>
      <c r="C52" s="25"/>
      <c r="D52" s="52"/>
      <c r="E52" s="25"/>
      <c r="F52" s="25"/>
      <c r="G52" s="25"/>
      <c r="H52" s="53"/>
      <c r="I52" s="25"/>
      <c r="J52" s="52"/>
      <c r="K52" s="25"/>
      <c r="L52" s="25"/>
      <c r="M52" s="25"/>
      <c r="N52" s="25"/>
      <c r="O52" s="25"/>
      <c r="P52" s="53"/>
      <c r="Q52" s="25"/>
      <c r="R52" s="23"/>
    </row>
    <row r="53" spans="2:18" ht="12">
      <c r="B53" s="22"/>
      <c r="C53" s="25"/>
      <c r="D53" s="52"/>
      <c r="E53" s="25"/>
      <c r="F53" s="25"/>
      <c r="G53" s="25"/>
      <c r="H53" s="53"/>
      <c r="I53" s="25"/>
      <c r="J53" s="52"/>
      <c r="K53" s="25"/>
      <c r="L53" s="25"/>
      <c r="M53" s="25"/>
      <c r="N53" s="25"/>
      <c r="O53" s="25"/>
      <c r="P53" s="53"/>
      <c r="Q53" s="25"/>
      <c r="R53" s="23"/>
    </row>
    <row r="54" spans="2:18" ht="12">
      <c r="B54" s="22"/>
      <c r="C54" s="25"/>
      <c r="D54" s="52"/>
      <c r="E54" s="25"/>
      <c r="F54" s="25"/>
      <c r="G54" s="25"/>
      <c r="H54" s="53"/>
      <c r="I54" s="25"/>
      <c r="J54" s="52"/>
      <c r="K54" s="25"/>
      <c r="L54" s="25"/>
      <c r="M54" s="25"/>
      <c r="N54" s="25"/>
      <c r="O54" s="25"/>
      <c r="P54" s="53"/>
      <c r="Q54" s="25"/>
      <c r="R54" s="23"/>
    </row>
    <row r="55" spans="2:18" ht="12">
      <c r="B55" s="22"/>
      <c r="C55" s="25"/>
      <c r="D55" s="52"/>
      <c r="E55" s="25"/>
      <c r="F55" s="25"/>
      <c r="G55" s="25"/>
      <c r="H55" s="53"/>
      <c r="I55" s="25"/>
      <c r="J55" s="52"/>
      <c r="K55" s="25"/>
      <c r="L55" s="25"/>
      <c r="M55" s="25"/>
      <c r="N55" s="25"/>
      <c r="O55" s="25"/>
      <c r="P55" s="53"/>
      <c r="Q55" s="25"/>
      <c r="R55" s="23"/>
    </row>
    <row r="56" spans="2:18" ht="12">
      <c r="B56" s="22"/>
      <c r="C56" s="25"/>
      <c r="D56" s="52"/>
      <c r="E56" s="25"/>
      <c r="F56" s="25"/>
      <c r="G56" s="25"/>
      <c r="H56" s="53"/>
      <c r="I56" s="25"/>
      <c r="J56" s="52"/>
      <c r="K56" s="25"/>
      <c r="L56" s="25"/>
      <c r="M56" s="25"/>
      <c r="N56" s="25"/>
      <c r="O56" s="25"/>
      <c r="P56" s="53"/>
      <c r="Q56" s="25"/>
      <c r="R56" s="23"/>
    </row>
    <row r="57" spans="2:18" ht="12">
      <c r="B57" s="22"/>
      <c r="C57" s="25"/>
      <c r="D57" s="52"/>
      <c r="E57" s="25"/>
      <c r="F57" s="25"/>
      <c r="G57" s="25"/>
      <c r="H57" s="53"/>
      <c r="I57" s="25"/>
      <c r="J57" s="52"/>
      <c r="K57" s="25"/>
      <c r="L57" s="25"/>
      <c r="M57" s="25"/>
      <c r="N57" s="25"/>
      <c r="O57" s="25"/>
      <c r="P57" s="53"/>
      <c r="Q57" s="25"/>
      <c r="R57" s="23"/>
    </row>
    <row r="58" spans="2:18" ht="12">
      <c r="B58" s="22"/>
      <c r="C58" s="25"/>
      <c r="D58" s="52"/>
      <c r="E58" s="25"/>
      <c r="F58" s="25"/>
      <c r="G58" s="25"/>
      <c r="H58" s="53"/>
      <c r="I58" s="25"/>
      <c r="J58" s="52"/>
      <c r="K58" s="25"/>
      <c r="L58" s="25"/>
      <c r="M58" s="25"/>
      <c r="N58" s="25"/>
      <c r="O58" s="25"/>
      <c r="P58" s="53"/>
      <c r="Q58" s="25"/>
      <c r="R58" s="23"/>
    </row>
    <row r="59" spans="2:18" s="1" customFormat="1" ht="13.5">
      <c r="B59" s="34"/>
      <c r="C59" s="35"/>
      <c r="D59" s="54" t="s">
        <v>52</v>
      </c>
      <c r="E59" s="55"/>
      <c r="F59" s="55"/>
      <c r="G59" s="56" t="s">
        <v>53</v>
      </c>
      <c r="H59" s="57"/>
      <c r="I59" s="35"/>
      <c r="J59" s="54" t="s">
        <v>52</v>
      </c>
      <c r="K59" s="55"/>
      <c r="L59" s="55"/>
      <c r="M59" s="55"/>
      <c r="N59" s="56" t="s">
        <v>53</v>
      </c>
      <c r="O59" s="55"/>
      <c r="P59" s="57"/>
      <c r="Q59" s="35"/>
      <c r="R59" s="36"/>
    </row>
    <row r="60" spans="2:18" ht="12">
      <c r="B60" s="22"/>
      <c r="C60" s="25"/>
      <c r="D60" s="25"/>
      <c r="E60" s="25"/>
      <c r="F60" s="25"/>
      <c r="G60" s="25"/>
      <c r="H60" s="25"/>
      <c r="I60" s="25"/>
      <c r="J60" s="25"/>
      <c r="K60" s="25"/>
      <c r="L60" s="25"/>
      <c r="M60" s="25"/>
      <c r="N60" s="25"/>
      <c r="O60" s="25"/>
      <c r="P60" s="25"/>
      <c r="Q60" s="25"/>
      <c r="R60" s="23"/>
    </row>
    <row r="61" spans="2:18" s="1" customFormat="1" ht="13.5">
      <c r="B61" s="34"/>
      <c r="C61" s="35"/>
      <c r="D61" s="49" t="s">
        <v>54</v>
      </c>
      <c r="E61" s="50"/>
      <c r="F61" s="50"/>
      <c r="G61" s="50"/>
      <c r="H61" s="51"/>
      <c r="I61" s="35"/>
      <c r="J61" s="49" t="s">
        <v>55</v>
      </c>
      <c r="K61" s="50"/>
      <c r="L61" s="50"/>
      <c r="M61" s="50"/>
      <c r="N61" s="50"/>
      <c r="O61" s="50"/>
      <c r="P61" s="51"/>
      <c r="Q61" s="35"/>
      <c r="R61" s="36"/>
    </row>
    <row r="62" spans="2:18" ht="12">
      <c r="B62" s="22"/>
      <c r="C62" s="25"/>
      <c r="D62" s="52"/>
      <c r="E62" s="25"/>
      <c r="F62" s="25"/>
      <c r="G62" s="25"/>
      <c r="H62" s="53"/>
      <c r="I62" s="25"/>
      <c r="J62" s="52"/>
      <c r="K62" s="25"/>
      <c r="L62" s="25"/>
      <c r="M62" s="25"/>
      <c r="N62" s="25"/>
      <c r="O62" s="25"/>
      <c r="P62" s="53"/>
      <c r="Q62" s="25"/>
      <c r="R62" s="23"/>
    </row>
    <row r="63" spans="2:18" ht="12">
      <c r="B63" s="22"/>
      <c r="C63" s="25"/>
      <c r="D63" s="52"/>
      <c r="E63" s="25"/>
      <c r="F63" s="25"/>
      <c r="G63" s="25"/>
      <c r="H63" s="53"/>
      <c r="I63" s="25"/>
      <c r="J63" s="52"/>
      <c r="K63" s="25"/>
      <c r="L63" s="25"/>
      <c r="M63" s="25"/>
      <c r="N63" s="25"/>
      <c r="O63" s="25"/>
      <c r="P63" s="53"/>
      <c r="Q63" s="25"/>
      <c r="R63" s="23"/>
    </row>
    <row r="64" spans="2:18" ht="12">
      <c r="B64" s="22"/>
      <c r="C64" s="25"/>
      <c r="D64" s="52"/>
      <c r="E64" s="25"/>
      <c r="F64" s="25"/>
      <c r="G64" s="25"/>
      <c r="H64" s="53"/>
      <c r="I64" s="25"/>
      <c r="J64" s="52"/>
      <c r="K64" s="25"/>
      <c r="L64" s="25"/>
      <c r="M64" s="25"/>
      <c r="N64" s="25"/>
      <c r="O64" s="25"/>
      <c r="P64" s="53"/>
      <c r="Q64" s="25"/>
      <c r="R64" s="23"/>
    </row>
    <row r="65" spans="2:18" ht="12">
      <c r="B65" s="22"/>
      <c r="C65" s="25"/>
      <c r="D65" s="52"/>
      <c r="E65" s="25"/>
      <c r="F65" s="25"/>
      <c r="G65" s="25"/>
      <c r="H65" s="53"/>
      <c r="I65" s="25"/>
      <c r="J65" s="52"/>
      <c r="K65" s="25"/>
      <c r="L65" s="25"/>
      <c r="M65" s="25"/>
      <c r="N65" s="25"/>
      <c r="O65" s="25"/>
      <c r="P65" s="53"/>
      <c r="Q65" s="25"/>
      <c r="R65" s="23"/>
    </row>
    <row r="66" spans="2:18" ht="12">
      <c r="B66" s="22"/>
      <c r="C66" s="25"/>
      <c r="D66" s="52"/>
      <c r="E66" s="25"/>
      <c r="F66" s="25"/>
      <c r="G66" s="25"/>
      <c r="H66" s="53"/>
      <c r="I66" s="25"/>
      <c r="J66" s="52"/>
      <c r="K66" s="25"/>
      <c r="L66" s="25"/>
      <c r="M66" s="25"/>
      <c r="N66" s="25"/>
      <c r="O66" s="25"/>
      <c r="P66" s="53"/>
      <c r="Q66" s="25"/>
      <c r="R66" s="23"/>
    </row>
    <row r="67" spans="2:18" ht="12">
      <c r="B67" s="22"/>
      <c r="C67" s="25"/>
      <c r="D67" s="52"/>
      <c r="E67" s="25"/>
      <c r="F67" s="25"/>
      <c r="G67" s="25"/>
      <c r="H67" s="53"/>
      <c r="I67" s="25"/>
      <c r="J67" s="52"/>
      <c r="K67" s="25"/>
      <c r="L67" s="25"/>
      <c r="M67" s="25"/>
      <c r="N67" s="25"/>
      <c r="O67" s="25"/>
      <c r="P67" s="53"/>
      <c r="Q67" s="25"/>
      <c r="R67" s="23"/>
    </row>
    <row r="68" spans="2:18" ht="12">
      <c r="B68" s="22"/>
      <c r="C68" s="25"/>
      <c r="D68" s="52"/>
      <c r="E68" s="25"/>
      <c r="F68" s="25"/>
      <c r="G68" s="25"/>
      <c r="H68" s="53"/>
      <c r="I68" s="25"/>
      <c r="J68" s="52"/>
      <c r="K68" s="25"/>
      <c r="L68" s="25"/>
      <c r="M68" s="25"/>
      <c r="N68" s="25"/>
      <c r="O68" s="25"/>
      <c r="P68" s="53"/>
      <c r="Q68" s="25"/>
      <c r="R68" s="23"/>
    </row>
    <row r="69" spans="2:18" ht="12">
      <c r="B69" s="22"/>
      <c r="C69" s="25"/>
      <c r="D69" s="52"/>
      <c r="E69" s="25"/>
      <c r="F69" s="25"/>
      <c r="G69" s="25"/>
      <c r="H69" s="53"/>
      <c r="I69" s="25"/>
      <c r="J69" s="52"/>
      <c r="K69" s="25"/>
      <c r="L69" s="25"/>
      <c r="M69" s="25"/>
      <c r="N69" s="25"/>
      <c r="O69" s="25"/>
      <c r="P69" s="53"/>
      <c r="Q69" s="25"/>
      <c r="R69" s="23"/>
    </row>
    <row r="70" spans="2:18" s="1" customFormat="1" ht="13.5">
      <c r="B70" s="34"/>
      <c r="C70" s="35"/>
      <c r="D70" s="54" t="s">
        <v>52</v>
      </c>
      <c r="E70" s="55"/>
      <c r="F70" s="55"/>
      <c r="G70" s="56" t="s">
        <v>53</v>
      </c>
      <c r="H70" s="57"/>
      <c r="I70" s="35"/>
      <c r="J70" s="54" t="s">
        <v>52</v>
      </c>
      <c r="K70" s="55"/>
      <c r="L70" s="55"/>
      <c r="M70" s="55"/>
      <c r="N70" s="56" t="s">
        <v>53</v>
      </c>
      <c r="O70" s="55"/>
      <c r="P70" s="57"/>
      <c r="Q70" s="35"/>
      <c r="R70" s="36"/>
    </row>
    <row r="71" spans="2:18" s="1" customFormat="1" ht="14.4" customHeight="1">
      <c r="B71" s="58"/>
      <c r="C71" s="59"/>
      <c r="D71" s="59"/>
      <c r="E71" s="59"/>
      <c r="F71" s="59"/>
      <c r="G71" s="59"/>
      <c r="H71" s="59"/>
      <c r="I71" s="59"/>
      <c r="J71" s="59"/>
      <c r="K71" s="59"/>
      <c r="L71" s="59"/>
      <c r="M71" s="59"/>
      <c r="N71" s="59"/>
      <c r="O71" s="59"/>
      <c r="P71" s="59"/>
      <c r="Q71" s="59"/>
      <c r="R71" s="60"/>
    </row>
    <row r="75" spans="2:18" s="1" customFormat="1" ht="6.9" customHeight="1">
      <c r="B75" s="120"/>
      <c r="C75" s="121"/>
      <c r="D75" s="121"/>
      <c r="E75" s="121"/>
      <c r="F75" s="121"/>
      <c r="G75" s="121"/>
      <c r="H75" s="121"/>
      <c r="I75" s="121"/>
      <c r="J75" s="121"/>
      <c r="K75" s="121"/>
      <c r="L75" s="121"/>
      <c r="M75" s="121"/>
      <c r="N75" s="121"/>
      <c r="O75" s="121"/>
      <c r="P75" s="121"/>
      <c r="Q75" s="121"/>
      <c r="R75" s="122"/>
    </row>
    <row r="76" spans="2:21" s="1" customFormat="1" ht="36.9" customHeight="1">
      <c r="B76" s="34"/>
      <c r="C76" s="170" t="s">
        <v>100</v>
      </c>
      <c r="D76" s="171"/>
      <c r="E76" s="171"/>
      <c r="F76" s="171"/>
      <c r="G76" s="171"/>
      <c r="H76" s="171"/>
      <c r="I76" s="171"/>
      <c r="J76" s="171"/>
      <c r="K76" s="171"/>
      <c r="L76" s="171"/>
      <c r="M76" s="171"/>
      <c r="N76" s="171"/>
      <c r="O76" s="171"/>
      <c r="P76" s="171"/>
      <c r="Q76" s="171"/>
      <c r="R76" s="36"/>
      <c r="T76" s="123"/>
      <c r="U76" s="123"/>
    </row>
    <row r="77" spans="2:21" s="1" customFormat="1" ht="6.9" customHeight="1">
      <c r="B77" s="34"/>
      <c r="C77" s="35"/>
      <c r="D77" s="35"/>
      <c r="E77" s="35"/>
      <c r="F77" s="35"/>
      <c r="G77" s="35"/>
      <c r="H77" s="35"/>
      <c r="I77" s="35"/>
      <c r="J77" s="35"/>
      <c r="K77" s="35"/>
      <c r="L77" s="35"/>
      <c r="M77" s="35"/>
      <c r="N77" s="35"/>
      <c r="O77" s="35"/>
      <c r="P77" s="35"/>
      <c r="Q77" s="35"/>
      <c r="R77" s="36"/>
      <c r="T77" s="123"/>
      <c r="U77" s="123"/>
    </row>
    <row r="78" spans="2:21" s="1" customFormat="1" ht="36.9" customHeight="1">
      <c r="B78" s="34"/>
      <c r="C78" s="68" t="s">
        <v>19</v>
      </c>
      <c r="D78" s="35"/>
      <c r="E78" s="35"/>
      <c r="F78" s="190" t="str">
        <f>F6</f>
        <v>Dodávka nového režijního studia a oprava video kostky na Zimním stadionu</v>
      </c>
      <c r="G78" s="215"/>
      <c r="H78" s="215"/>
      <c r="I78" s="215"/>
      <c r="J78" s="215"/>
      <c r="K78" s="215"/>
      <c r="L78" s="215"/>
      <c r="M78" s="215"/>
      <c r="N78" s="215"/>
      <c r="O78" s="215"/>
      <c r="P78" s="215"/>
      <c r="Q78" s="35"/>
      <c r="R78" s="36"/>
      <c r="T78" s="123"/>
      <c r="U78" s="123"/>
    </row>
    <row r="79" spans="2:21" s="1" customFormat="1" ht="6.9" customHeight="1">
      <c r="B79" s="34"/>
      <c r="C79" s="35"/>
      <c r="D79" s="35"/>
      <c r="E79" s="35"/>
      <c r="F79" s="35"/>
      <c r="G79" s="35"/>
      <c r="H79" s="35"/>
      <c r="I79" s="35"/>
      <c r="J79" s="35"/>
      <c r="K79" s="35"/>
      <c r="L79" s="35"/>
      <c r="M79" s="35"/>
      <c r="N79" s="35"/>
      <c r="O79" s="35"/>
      <c r="P79" s="35"/>
      <c r="Q79" s="35"/>
      <c r="R79" s="36"/>
      <c r="T79" s="123"/>
      <c r="U79" s="123"/>
    </row>
    <row r="80" spans="2:21" s="1" customFormat="1" ht="18" customHeight="1">
      <c r="B80" s="34"/>
      <c r="C80" s="29" t="s">
        <v>24</v>
      </c>
      <c r="D80" s="35"/>
      <c r="E80" s="35"/>
      <c r="F80" s="27" t="str">
        <f>F8</f>
        <v xml:space="preserve"> </v>
      </c>
      <c r="G80" s="35"/>
      <c r="H80" s="35"/>
      <c r="I80" s="35"/>
      <c r="J80" s="35"/>
      <c r="K80" s="29" t="s">
        <v>26</v>
      </c>
      <c r="L80" s="35"/>
      <c r="M80" s="217" t="str">
        <f>IF(O8="","",O8)</f>
        <v>12. 6. 2018</v>
      </c>
      <c r="N80" s="217"/>
      <c r="O80" s="217"/>
      <c r="P80" s="217"/>
      <c r="Q80" s="35"/>
      <c r="R80" s="36"/>
      <c r="T80" s="123"/>
      <c r="U80" s="123"/>
    </row>
    <row r="81" spans="2:21" s="1" customFormat="1" ht="6.9" customHeight="1">
      <c r="B81" s="34"/>
      <c r="C81" s="35"/>
      <c r="D81" s="35"/>
      <c r="E81" s="35"/>
      <c r="F81" s="35"/>
      <c r="G81" s="35"/>
      <c r="H81" s="35"/>
      <c r="I81" s="35"/>
      <c r="J81" s="35"/>
      <c r="K81" s="35"/>
      <c r="L81" s="35"/>
      <c r="M81" s="35"/>
      <c r="N81" s="35"/>
      <c r="O81" s="35"/>
      <c r="P81" s="35"/>
      <c r="Q81" s="35"/>
      <c r="R81" s="36"/>
      <c r="T81" s="123"/>
      <c r="U81" s="123"/>
    </row>
    <row r="82" spans="2:21" s="1" customFormat="1" ht="13.2">
      <c r="B82" s="34"/>
      <c r="C82" s="29" t="s">
        <v>28</v>
      </c>
      <c r="D82" s="35"/>
      <c r="E82" s="35"/>
      <c r="F82" s="27" t="str">
        <f>E11</f>
        <v xml:space="preserve"> </v>
      </c>
      <c r="G82" s="35"/>
      <c r="H82" s="35"/>
      <c r="I82" s="35"/>
      <c r="J82" s="35"/>
      <c r="K82" s="29" t="s">
        <v>33</v>
      </c>
      <c r="L82" s="35"/>
      <c r="M82" s="174" t="str">
        <f>E17</f>
        <v xml:space="preserve"> </v>
      </c>
      <c r="N82" s="174"/>
      <c r="O82" s="174"/>
      <c r="P82" s="174"/>
      <c r="Q82" s="174"/>
      <c r="R82" s="36"/>
      <c r="T82" s="123"/>
      <c r="U82" s="123"/>
    </row>
    <row r="83" spans="2:21" s="1" customFormat="1" ht="14.4" customHeight="1">
      <c r="B83" s="34"/>
      <c r="C83" s="29" t="s">
        <v>31</v>
      </c>
      <c r="D83" s="35"/>
      <c r="E83" s="35"/>
      <c r="F83" s="27" t="str">
        <f>IF(E14="","",E14)</f>
        <v>Vyplň údaj</v>
      </c>
      <c r="G83" s="35"/>
      <c r="H83" s="35"/>
      <c r="I83" s="35"/>
      <c r="J83" s="35"/>
      <c r="K83" s="29" t="s">
        <v>35</v>
      </c>
      <c r="L83" s="35"/>
      <c r="M83" s="174" t="str">
        <f>E20</f>
        <v xml:space="preserve"> </v>
      </c>
      <c r="N83" s="174"/>
      <c r="O83" s="174"/>
      <c r="P83" s="174"/>
      <c r="Q83" s="174"/>
      <c r="R83" s="36"/>
      <c r="T83" s="123"/>
      <c r="U83" s="123"/>
    </row>
    <row r="84" spans="2:21" s="1" customFormat="1" ht="10.35" customHeight="1">
      <c r="B84" s="34"/>
      <c r="C84" s="35"/>
      <c r="D84" s="35"/>
      <c r="E84" s="35"/>
      <c r="F84" s="35"/>
      <c r="G84" s="35"/>
      <c r="H84" s="35"/>
      <c r="I84" s="35"/>
      <c r="J84" s="35"/>
      <c r="K84" s="35"/>
      <c r="L84" s="35"/>
      <c r="M84" s="35"/>
      <c r="N84" s="35"/>
      <c r="O84" s="35"/>
      <c r="P84" s="35"/>
      <c r="Q84" s="35"/>
      <c r="R84" s="36"/>
      <c r="T84" s="123"/>
      <c r="U84" s="123"/>
    </row>
    <row r="85" spans="2:21" s="1" customFormat="1" ht="29.25" customHeight="1">
      <c r="B85" s="34"/>
      <c r="C85" s="224" t="s">
        <v>101</v>
      </c>
      <c r="D85" s="225"/>
      <c r="E85" s="225"/>
      <c r="F85" s="225"/>
      <c r="G85" s="225"/>
      <c r="H85" s="112"/>
      <c r="I85" s="112"/>
      <c r="J85" s="112"/>
      <c r="K85" s="112"/>
      <c r="L85" s="112"/>
      <c r="M85" s="112"/>
      <c r="N85" s="224" t="s">
        <v>102</v>
      </c>
      <c r="O85" s="225"/>
      <c r="P85" s="225"/>
      <c r="Q85" s="225"/>
      <c r="R85" s="36"/>
      <c r="T85" s="123"/>
      <c r="U85" s="123"/>
    </row>
    <row r="86" spans="2:21" s="1" customFormat="1" ht="10.35" customHeight="1">
      <c r="B86" s="34"/>
      <c r="C86" s="35"/>
      <c r="D86" s="35"/>
      <c r="E86" s="35"/>
      <c r="F86" s="35"/>
      <c r="G86" s="35"/>
      <c r="H86" s="35"/>
      <c r="I86" s="35"/>
      <c r="J86" s="35"/>
      <c r="K86" s="35"/>
      <c r="L86" s="35"/>
      <c r="M86" s="35"/>
      <c r="N86" s="35"/>
      <c r="O86" s="35"/>
      <c r="P86" s="35"/>
      <c r="Q86" s="35"/>
      <c r="R86" s="36"/>
      <c r="T86" s="123"/>
      <c r="U86" s="123"/>
    </row>
    <row r="87" spans="2:47" s="1" customFormat="1" ht="29.25" customHeight="1">
      <c r="B87" s="34"/>
      <c r="C87" s="124" t="s">
        <v>103</v>
      </c>
      <c r="D87" s="35"/>
      <c r="E87" s="35"/>
      <c r="F87" s="35"/>
      <c r="G87" s="35"/>
      <c r="H87" s="35"/>
      <c r="I87" s="35"/>
      <c r="J87" s="35"/>
      <c r="K87" s="35"/>
      <c r="L87" s="35"/>
      <c r="M87" s="35"/>
      <c r="N87" s="211">
        <f>N118</f>
        <v>0</v>
      </c>
      <c r="O87" s="226"/>
      <c r="P87" s="226"/>
      <c r="Q87" s="226"/>
      <c r="R87" s="36"/>
      <c r="T87" s="123"/>
      <c r="U87" s="123"/>
      <c r="AU87" s="18" t="s">
        <v>104</v>
      </c>
    </row>
    <row r="88" spans="2:21" s="6" customFormat="1" ht="24.9" customHeight="1">
      <c r="B88" s="125"/>
      <c r="C88" s="126"/>
      <c r="D88" s="127" t="s">
        <v>105</v>
      </c>
      <c r="E88" s="126"/>
      <c r="F88" s="126"/>
      <c r="G88" s="126"/>
      <c r="H88" s="126"/>
      <c r="I88" s="126"/>
      <c r="J88" s="126"/>
      <c r="K88" s="126"/>
      <c r="L88" s="126"/>
      <c r="M88" s="126"/>
      <c r="N88" s="227">
        <f>N119</f>
        <v>0</v>
      </c>
      <c r="O88" s="228"/>
      <c r="P88" s="228"/>
      <c r="Q88" s="228"/>
      <c r="R88" s="128"/>
      <c r="T88" s="129"/>
      <c r="U88" s="129"/>
    </row>
    <row r="89" spans="2:21" s="7" customFormat="1" ht="19.95" customHeight="1">
      <c r="B89" s="130"/>
      <c r="C89" s="131"/>
      <c r="D89" s="100" t="s">
        <v>106</v>
      </c>
      <c r="E89" s="131"/>
      <c r="F89" s="131"/>
      <c r="G89" s="131"/>
      <c r="H89" s="131"/>
      <c r="I89" s="131"/>
      <c r="J89" s="131"/>
      <c r="K89" s="131"/>
      <c r="L89" s="131"/>
      <c r="M89" s="131"/>
      <c r="N89" s="207">
        <f>N120</f>
        <v>0</v>
      </c>
      <c r="O89" s="229"/>
      <c r="P89" s="229"/>
      <c r="Q89" s="229"/>
      <c r="R89" s="132"/>
      <c r="T89" s="133"/>
      <c r="U89" s="133"/>
    </row>
    <row r="90" spans="2:21" s="7" customFormat="1" ht="19.95" customHeight="1">
      <c r="B90" s="130"/>
      <c r="C90" s="131"/>
      <c r="D90" s="100" t="s">
        <v>107</v>
      </c>
      <c r="E90" s="131"/>
      <c r="F90" s="131"/>
      <c r="G90" s="131"/>
      <c r="H90" s="131"/>
      <c r="I90" s="131"/>
      <c r="J90" s="131"/>
      <c r="K90" s="131"/>
      <c r="L90" s="131"/>
      <c r="M90" s="131"/>
      <c r="N90" s="207">
        <f>N138</f>
        <v>0</v>
      </c>
      <c r="O90" s="229"/>
      <c r="P90" s="229"/>
      <c r="Q90" s="229"/>
      <c r="R90" s="132"/>
      <c r="T90" s="133"/>
      <c r="U90" s="133"/>
    </row>
    <row r="91" spans="2:21" s="7" customFormat="1" ht="19.95" customHeight="1">
      <c r="B91" s="130"/>
      <c r="C91" s="131"/>
      <c r="D91" s="100" t="s">
        <v>108</v>
      </c>
      <c r="E91" s="131"/>
      <c r="F91" s="131"/>
      <c r="G91" s="131"/>
      <c r="H91" s="131"/>
      <c r="I91" s="131"/>
      <c r="J91" s="131"/>
      <c r="K91" s="131"/>
      <c r="L91" s="131"/>
      <c r="M91" s="131"/>
      <c r="N91" s="207">
        <f>N148</f>
        <v>0</v>
      </c>
      <c r="O91" s="229"/>
      <c r="P91" s="229"/>
      <c r="Q91" s="229"/>
      <c r="R91" s="132"/>
      <c r="T91" s="133"/>
      <c r="U91" s="133"/>
    </row>
    <row r="92" spans="2:21" s="7" customFormat="1" ht="19.95" customHeight="1">
      <c r="B92" s="130"/>
      <c r="C92" s="131"/>
      <c r="D92" s="100" t="s">
        <v>109</v>
      </c>
      <c r="E92" s="131"/>
      <c r="F92" s="131"/>
      <c r="G92" s="131"/>
      <c r="H92" s="131"/>
      <c r="I92" s="131"/>
      <c r="J92" s="131"/>
      <c r="K92" s="131"/>
      <c r="L92" s="131"/>
      <c r="M92" s="131"/>
      <c r="N92" s="207">
        <f>N151</f>
        <v>0</v>
      </c>
      <c r="O92" s="229"/>
      <c r="P92" s="229"/>
      <c r="Q92" s="229"/>
      <c r="R92" s="132"/>
      <c r="T92" s="133"/>
      <c r="U92" s="133"/>
    </row>
    <row r="93" spans="2:21" s="1" customFormat="1" ht="21.75" customHeight="1">
      <c r="B93" s="34"/>
      <c r="C93" s="35"/>
      <c r="D93" s="35"/>
      <c r="E93" s="35"/>
      <c r="F93" s="35"/>
      <c r="G93" s="35"/>
      <c r="H93" s="35"/>
      <c r="I93" s="35"/>
      <c r="J93" s="35"/>
      <c r="K93" s="35"/>
      <c r="L93" s="35"/>
      <c r="M93" s="35"/>
      <c r="N93" s="35"/>
      <c r="O93" s="35"/>
      <c r="P93" s="35"/>
      <c r="Q93" s="35"/>
      <c r="R93" s="36"/>
      <c r="T93" s="123"/>
      <c r="U93" s="123"/>
    </row>
    <row r="94" spans="2:21" s="1" customFormat="1" ht="29.25" customHeight="1">
      <c r="B94" s="34"/>
      <c r="C94" s="124" t="s">
        <v>110</v>
      </c>
      <c r="D94" s="35"/>
      <c r="E94" s="35"/>
      <c r="F94" s="35"/>
      <c r="G94" s="35"/>
      <c r="H94" s="35"/>
      <c r="I94" s="35"/>
      <c r="J94" s="35"/>
      <c r="K94" s="35"/>
      <c r="L94" s="35"/>
      <c r="M94" s="35"/>
      <c r="N94" s="226">
        <f>ROUND(N95+N96+N97+N98+N99+N100,2)</f>
        <v>0</v>
      </c>
      <c r="O94" s="230"/>
      <c r="P94" s="230"/>
      <c r="Q94" s="230"/>
      <c r="R94" s="36"/>
      <c r="T94" s="134"/>
      <c r="U94" s="135" t="s">
        <v>40</v>
      </c>
    </row>
    <row r="95" spans="2:65" s="1" customFormat="1" ht="18" customHeight="1">
      <c r="B95" s="34"/>
      <c r="C95" s="35"/>
      <c r="D95" s="208" t="s">
        <v>111</v>
      </c>
      <c r="E95" s="209"/>
      <c r="F95" s="209"/>
      <c r="G95" s="209"/>
      <c r="H95" s="209"/>
      <c r="I95" s="35"/>
      <c r="J95" s="35"/>
      <c r="K95" s="35"/>
      <c r="L95" s="35"/>
      <c r="M95" s="35"/>
      <c r="N95" s="206">
        <f>ROUND(N87*T95,2)</f>
        <v>0</v>
      </c>
      <c r="O95" s="207"/>
      <c r="P95" s="207"/>
      <c r="Q95" s="207"/>
      <c r="R95" s="36"/>
      <c r="S95" s="136"/>
      <c r="T95" s="137"/>
      <c r="U95" s="138" t="s">
        <v>41</v>
      </c>
      <c r="V95" s="136"/>
      <c r="W95" s="136"/>
      <c r="X95" s="136"/>
      <c r="Y95" s="136"/>
      <c r="Z95" s="136"/>
      <c r="AA95" s="136"/>
      <c r="AB95" s="136"/>
      <c r="AC95" s="136"/>
      <c r="AD95" s="136"/>
      <c r="AE95" s="136"/>
      <c r="AF95" s="136"/>
      <c r="AG95" s="136"/>
      <c r="AH95" s="136"/>
      <c r="AI95" s="136"/>
      <c r="AJ95" s="136"/>
      <c r="AK95" s="136"/>
      <c r="AL95" s="136"/>
      <c r="AM95" s="136"/>
      <c r="AN95" s="136"/>
      <c r="AO95" s="136"/>
      <c r="AP95" s="136"/>
      <c r="AQ95" s="136"/>
      <c r="AR95" s="136"/>
      <c r="AS95" s="136"/>
      <c r="AT95" s="136"/>
      <c r="AU95" s="136"/>
      <c r="AV95" s="136"/>
      <c r="AW95" s="136"/>
      <c r="AX95" s="136"/>
      <c r="AY95" s="139" t="s">
        <v>112</v>
      </c>
      <c r="AZ95" s="136"/>
      <c r="BA95" s="136"/>
      <c r="BB95" s="136"/>
      <c r="BC95" s="136"/>
      <c r="BD95" s="136"/>
      <c r="BE95" s="140">
        <f aca="true" t="shared" si="0" ref="BE95:BE100">IF(U95="základní",N95,0)</f>
        <v>0</v>
      </c>
      <c r="BF95" s="140">
        <f aca="true" t="shared" si="1" ref="BF95:BF100">IF(U95="snížená",N95,0)</f>
        <v>0</v>
      </c>
      <c r="BG95" s="140">
        <f aca="true" t="shared" si="2" ref="BG95:BG100">IF(U95="zákl. přenesená",N95,0)</f>
        <v>0</v>
      </c>
      <c r="BH95" s="140">
        <f aca="true" t="shared" si="3" ref="BH95:BH100">IF(U95="sníž. přenesená",N95,0)</f>
        <v>0</v>
      </c>
      <c r="BI95" s="140">
        <f aca="true" t="shared" si="4" ref="BI95:BI100">IF(U95="nulová",N95,0)</f>
        <v>0</v>
      </c>
      <c r="BJ95" s="139" t="s">
        <v>81</v>
      </c>
      <c r="BK95" s="136"/>
      <c r="BL95" s="136"/>
      <c r="BM95" s="136"/>
    </row>
    <row r="96" spans="2:65" s="1" customFormat="1" ht="18" customHeight="1">
      <c r="B96" s="34"/>
      <c r="C96" s="35"/>
      <c r="D96" s="208" t="s">
        <v>113</v>
      </c>
      <c r="E96" s="209"/>
      <c r="F96" s="209"/>
      <c r="G96" s="209"/>
      <c r="H96" s="209"/>
      <c r="I96" s="35"/>
      <c r="J96" s="35"/>
      <c r="K96" s="35"/>
      <c r="L96" s="35"/>
      <c r="M96" s="35"/>
      <c r="N96" s="206">
        <f>ROUND(N87*T96,2)</f>
        <v>0</v>
      </c>
      <c r="O96" s="207"/>
      <c r="P96" s="207"/>
      <c r="Q96" s="207"/>
      <c r="R96" s="36"/>
      <c r="S96" s="136"/>
      <c r="T96" s="137"/>
      <c r="U96" s="138" t="s">
        <v>41</v>
      </c>
      <c r="V96" s="136"/>
      <c r="W96" s="136"/>
      <c r="X96" s="136"/>
      <c r="Y96" s="136"/>
      <c r="Z96" s="136"/>
      <c r="AA96" s="136"/>
      <c r="AB96" s="136"/>
      <c r="AC96" s="136"/>
      <c r="AD96" s="136"/>
      <c r="AE96" s="136"/>
      <c r="AF96" s="136"/>
      <c r="AG96" s="136"/>
      <c r="AH96" s="136"/>
      <c r="AI96" s="136"/>
      <c r="AJ96" s="136"/>
      <c r="AK96" s="136"/>
      <c r="AL96" s="136"/>
      <c r="AM96" s="136"/>
      <c r="AN96" s="136"/>
      <c r="AO96" s="136"/>
      <c r="AP96" s="136"/>
      <c r="AQ96" s="136"/>
      <c r="AR96" s="136"/>
      <c r="AS96" s="136"/>
      <c r="AT96" s="136"/>
      <c r="AU96" s="136"/>
      <c r="AV96" s="136"/>
      <c r="AW96" s="136"/>
      <c r="AX96" s="136"/>
      <c r="AY96" s="139" t="s">
        <v>112</v>
      </c>
      <c r="AZ96" s="136"/>
      <c r="BA96" s="136"/>
      <c r="BB96" s="136"/>
      <c r="BC96" s="136"/>
      <c r="BD96" s="136"/>
      <c r="BE96" s="140">
        <f t="shared" si="0"/>
        <v>0</v>
      </c>
      <c r="BF96" s="140">
        <f t="shared" si="1"/>
        <v>0</v>
      </c>
      <c r="BG96" s="140">
        <f t="shared" si="2"/>
        <v>0</v>
      </c>
      <c r="BH96" s="140">
        <f t="shared" si="3"/>
        <v>0</v>
      </c>
      <c r="BI96" s="140">
        <f t="shared" si="4"/>
        <v>0</v>
      </c>
      <c r="BJ96" s="139" t="s">
        <v>81</v>
      </c>
      <c r="BK96" s="136"/>
      <c r="BL96" s="136"/>
      <c r="BM96" s="136"/>
    </row>
    <row r="97" spans="2:65" s="1" customFormat="1" ht="18" customHeight="1">
      <c r="B97" s="34"/>
      <c r="C97" s="35"/>
      <c r="D97" s="208" t="s">
        <v>114</v>
      </c>
      <c r="E97" s="209"/>
      <c r="F97" s="209"/>
      <c r="G97" s="209"/>
      <c r="H97" s="209"/>
      <c r="I97" s="35"/>
      <c r="J97" s="35"/>
      <c r="K97" s="35"/>
      <c r="L97" s="35"/>
      <c r="M97" s="35"/>
      <c r="N97" s="206">
        <f>ROUND(N87*T97,2)</f>
        <v>0</v>
      </c>
      <c r="O97" s="207"/>
      <c r="P97" s="207"/>
      <c r="Q97" s="207"/>
      <c r="R97" s="36"/>
      <c r="S97" s="136"/>
      <c r="T97" s="137"/>
      <c r="U97" s="138" t="s">
        <v>41</v>
      </c>
      <c r="V97" s="136"/>
      <c r="W97" s="136"/>
      <c r="X97" s="136"/>
      <c r="Y97" s="136"/>
      <c r="Z97" s="136"/>
      <c r="AA97" s="136"/>
      <c r="AB97" s="136"/>
      <c r="AC97" s="136"/>
      <c r="AD97" s="136"/>
      <c r="AE97" s="136"/>
      <c r="AF97" s="136"/>
      <c r="AG97" s="136"/>
      <c r="AH97" s="136"/>
      <c r="AI97" s="136"/>
      <c r="AJ97" s="136"/>
      <c r="AK97" s="136"/>
      <c r="AL97" s="136"/>
      <c r="AM97" s="136"/>
      <c r="AN97" s="136"/>
      <c r="AO97" s="136"/>
      <c r="AP97" s="136"/>
      <c r="AQ97" s="136"/>
      <c r="AR97" s="136"/>
      <c r="AS97" s="136"/>
      <c r="AT97" s="136"/>
      <c r="AU97" s="136"/>
      <c r="AV97" s="136"/>
      <c r="AW97" s="136"/>
      <c r="AX97" s="136"/>
      <c r="AY97" s="139" t="s">
        <v>112</v>
      </c>
      <c r="AZ97" s="136"/>
      <c r="BA97" s="136"/>
      <c r="BB97" s="136"/>
      <c r="BC97" s="136"/>
      <c r="BD97" s="136"/>
      <c r="BE97" s="140">
        <f t="shared" si="0"/>
        <v>0</v>
      </c>
      <c r="BF97" s="140">
        <f t="shared" si="1"/>
        <v>0</v>
      </c>
      <c r="BG97" s="140">
        <f t="shared" si="2"/>
        <v>0</v>
      </c>
      <c r="BH97" s="140">
        <f t="shared" si="3"/>
        <v>0</v>
      </c>
      <c r="BI97" s="140">
        <f t="shared" si="4"/>
        <v>0</v>
      </c>
      <c r="BJ97" s="139" t="s">
        <v>81</v>
      </c>
      <c r="BK97" s="136"/>
      <c r="BL97" s="136"/>
      <c r="BM97" s="136"/>
    </row>
    <row r="98" spans="2:65" s="1" customFormat="1" ht="18" customHeight="1">
      <c r="B98" s="34"/>
      <c r="C98" s="35"/>
      <c r="D98" s="208" t="s">
        <v>115</v>
      </c>
      <c r="E98" s="209"/>
      <c r="F98" s="209"/>
      <c r="G98" s="209"/>
      <c r="H98" s="209"/>
      <c r="I98" s="35"/>
      <c r="J98" s="35"/>
      <c r="K98" s="35"/>
      <c r="L98" s="35"/>
      <c r="M98" s="35"/>
      <c r="N98" s="206">
        <f>ROUND(N87*T98,2)</f>
        <v>0</v>
      </c>
      <c r="O98" s="207"/>
      <c r="P98" s="207"/>
      <c r="Q98" s="207"/>
      <c r="R98" s="36"/>
      <c r="S98" s="136"/>
      <c r="T98" s="137"/>
      <c r="U98" s="138" t="s">
        <v>41</v>
      </c>
      <c r="V98" s="136"/>
      <c r="W98" s="136"/>
      <c r="X98" s="136"/>
      <c r="Y98" s="136"/>
      <c r="Z98" s="136"/>
      <c r="AA98" s="136"/>
      <c r="AB98" s="136"/>
      <c r="AC98" s="136"/>
      <c r="AD98" s="136"/>
      <c r="AE98" s="136"/>
      <c r="AF98" s="136"/>
      <c r="AG98" s="136"/>
      <c r="AH98" s="136"/>
      <c r="AI98" s="136"/>
      <c r="AJ98" s="136"/>
      <c r="AK98" s="136"/>
      <c r="AL98" s="136"/>
      <c r="AM98" s="136"/>
      <c r="AN98" s="136"/>
      <c r="AO98" s="136"/>
      <c r="AP98" s="136"/>
      <c r="AQ98" s="136"/>
      <c r="AR98" s="136"/>
      <c r="AS98" s="136"/>
      <c r="AT98" s="136"/>
      <c r="AU98" s="136"/>
      <c r="AV98" s="136"/>
      <c r="AW98" s="136"/>
      <c r="AX98" s="136"/>
      <c r="AY98" s="139" t="s">
        <v>112</v>
      </c>
      <c r="AZ98" s="136"/>
      <c r="BA98" s="136"/>
      <c r="BB98" s="136"/>
      <c r="BC98" s="136"/>
      <c r="BD98" s="136"/>
      <c r="BE98" s="140">
        <f t="shared" si="0"/>
        <v>0</v>
      </c>
      <c r="BF98" s="140">
        <f t="shared" si="1"/>
        <v>0</v>
      </c>
      <c r="BG98" s="140">
        <f t="shared" si="2"/>
        <v>0</v>
      </c>
      <c r="BH98" s="140">
        <f t="shared" si="3"/>
        <v>0</v>
      </c>
      <c r="BI98" s="140">
        <f t="shared" si="4"/>
        <v>0</v>
      </c>
      <c r="BJ98" s="139" t="s">
        <v>81</v>
      </c>
      <c r="BK98" s="136"/>
      <c r="BL98" s="136"/>
      <c r="BM98" s="136"/>
    </row>
    <row r="99" spans="2:65" s="1" customFormat="1" ht="18" customHeight="1">
      <c r="B99" s="34"/>
      <c r="C99" s="35"/>
      <c r="D99" s="208" t="s">
        <v>116</v>
      </c>
      <c r="E99" s="209"/>
      <c r="F99" s="209"/>
      <c r="G99" s="209"/>
      <c r="H99" s="209"/>
      <c r="I99" s="35"/>
      <c r="J99" s="35"/>
      <c r="K99" s="35"/>
      <c r="L99" s="35"/>
      <c r="M99" s="35"/>
      <c r="N99" s="206">
        <f>ROUND(N87*T99,2)</f>
        <v>0</v>
      </c>
      <c r="O99" s="207"/>
      <c r="P99" s="207"/>
      <c r="Q99" s="207"/>
      <c r="R99" s="36"/>
      <c r="S99" s="136"/>
      <c r="T99" s="137"/>
      <c r="U99" s="138" t="s">
        <v>41</v>
      </c>
      <c r="V99" s="136"/>
      <c r="W99" s="136"/>
      <c r="X99" s="136"/>
      <c r="Y99" s="136"/>
      <c r="Z99" s="136"/>
      <c r="AA99" s="136"/>
      <c r="AB99" s="136"/>
      <c r="AC99" s="136"/>
      <c r="AD99" s="136"/>
      <c r="AE99" s="136"/>
      <c r="AF99" s="136"/>
      <c r="AG99" s="136"/>
      <c r="AH99" s="136"/>
      <c r="AI99" s="136"/>
      <c r="AJ99" s="136"/>
      <c r="AK99" s="136"/>
      <c r="AL99" s="136"/>
      <c r="AM99" s="136"/>
      <c r="AN99" s="136"/>
      <c r="AO99" s="136"/>
      <c r="AP99" s="136"/>
      <c r="AQ99" s="136"/>
      <c r="AR99" s="136"/>
      <c r="AS99" s="136"/>
      <c r="AT99" s="136"/>
      <c r="AU99" s="136"/>
      <c r="AV99" s="136"/>
      <c r="AW99" s="136"/>
      <c r="AX99" s="136"/>
      <c r="AY99" s="139" t="s">
        <v>112</v>
      </c>
      <c r="AZ99" s="136"/>
      <c r="BA99" s="136"/>
      <c r="BB99" s="136"/>
      <c r="BC99" s="136"/>
      <c r="BD99" s="136"/>
      <c r="BE99" s="140">
        <f t="shared" si="0"/>
        <v>0</v>
      </c>
      <c r="BF99" s="140">
        <f t="shared" si="1"/>
        <v>0</v>
      </c>
      <c r="BG99" s="140">
        <f t="shared" si="2"/>
        <v>0</v>
      </c>
      <c r="BH99" s="140">
        <f t="shared" si="3"/>
        <v>0</v>
      </c>
      <c r="BI99" s="140">
        <f t="shared" si="4"/>
        <v>0</v>
      </c>
      <c r="BJ99" s="139" t="s">
        <v>81</v>
      </c>
      <c r="BK99" s="136"/>
      <c r="BL99" s="136"/>
      <c r="BM99" s="136"/>
    </row>
    <row r="100" spans="2:65" s="1" customFormat="1" ht="18" customHeight="1">
      <c r="B100" s="34"/>
      <c r="C100" s="35"/>
      <c r="D100" s="100" t="s">
        <v>117</v>
      </c>
      <c r="E100" s="35"/>
      <c r="F100" s="35"/>
      <c r="G100" s="35"/>
      <c r="H100" s="35"/>
      <c r="I100" s="35"/>
      <c r="J100" s="35"/>
      <c r="K100" s="35"/>
      <c r="L100" s="35"/>
      <c r="M100" s="35"/>
      <c r="N100" s="206">
        <f>ROUND(N87*T100,2)</f>
        <v>0</v>
      </c>
      <c r="O100" s="207"/>
      <c r="P100" s="207"/>
      <c r="Q100" s="207"/>
      <c r="R100" s="36"/>
      <c r="S100" s="136"/>
      <c r="T100" s="141"/>
      <c r="U100" s="142" t="s">
        <v>41</v>
      </c>
      <c r="V100" s="136"/>
      <c r="W100" s="136"/>
      <c r="X100" s="136"/>
      <c r="Y100" s="136"/>
      <c r="Z100" s="136"/>
      <c r="AA100" s="136"/>
      <c r="AB100" s="136"/>
      <c r="AC100" s="136"/>
      <c r="AD100" s="136"/>
      <c r="AE100" s="136"/>
      <c r="AF100" s="136"/>
      <c r="AG100" s="136"/>
      <c r="AH100" s="136"/>
      <c r="AI100" s="136"/>
      <c r="AJ100" s="136"/>
      <c r="AK100" s="136"/>
      <c r="AL100" s="136"/>
      <c r="AM100" s="136"/>
      <c r="AN100" s="136"/>
      <c r="AO100" s="136"/>
      <c r="AP100" s="136"/>
      <c r="AQ100" s="136"/>
      <c r="AR100" s="136"/>
      <c r="AS100" s="136"/>
      <c r="AT100" s="136"/>
      <c r="AU100" s="136"/>
      <c r="AV100" s="136"/>
      <c r="AW100" s="136"/>
      <c r="AX100" s="136"/>
      <c r="AY100" s="139" t="s">
        <v>118</v>
      </c>
      <c r="AZ100" s="136"/>
      <c r="BA100" s="136"/>
      <c r="BB100" s="136"/>
      <c r="BC100" s="136"/>
      <c r="BD100" s="136"/>
      <c r="BE100" s="140">
        <f t="shared" si="0"/>
        <v>0</v>
      </c>
      <c r="BF100" s="140">
        <f t="shared" si="1"/>
        <v>0</v>
      </c>
      <c r="BG100" s="140">
        <f t="shared" si="2"/>
        <v>0</v>
      </c>
      <c r="BH100" s="140">
        <f t="shared" si="3"/>
        <v>0</v>
      </c>
      <c r="BI100" s="140">
        <f t="shared" si="4"/>
        <v>0</v>
      </c>
      <c r="BJ100" s="139" t="s">
        <v>81</v>
      </c>
      <c r="BK100" s="136"/>
      <c r="BL100" s="136"/>
      <c r="BM100" s="136"/>
    </row>
    <row r="101" spans="2:21" s="1" customFormat="1" ht="12">
      <c r="B101" s="34"/>
      <c r="C101" s="35"/>
      <c r="D101" s="35"/>
      <c r="E101" s="35"/>
      <c r="F101" s="35"/>
      <c r="G101" s="35"/>
      <c r="H101" s="35"/>
      <c r="I101" s="35"/>
      <c r="J101" s="35"/>
      <c r="K101" s="35"/>
      <c r="L101" s="35"/>
      <c r="M101" s="35"/>
      <c r="N101" s="35"/>
      <c r="O101" s="35"/>
      <c r="P101" s="35"/>
      <c r="Q101" s="35"/>
      <c r="R101" s="36"/>
      <c r="T101" s="123"/>
      <c r="U101" s="123"/>
    </row>
    <row r="102" spans="2:21" s="1" customFormat="1" ht="29.25" customHeight="1">
      <c r="B102" s="34"/>
      <c r="C102" s="111" t="s">
        <v>91</v>
      </c>
      <c r="D102" s="112"/>
      <c r="E102" s="112"/>
      <c r="F102" s="112"/>
      <c r="G102" s="112"/>
      <c r="H102" s="112"/>
      <c r="I102" s="112"/>
      <c r="J102" s="112"/>
      <c r="K102" s="112"/>
      <c r="L102" s="212">
        <f>ROUND(SUM(N87+N94),2)</f>
        <v>0</v>
      </c>
      <c r="M102" s="212"/>
      <c r="N102" s="212"/>
      <c r="O102" s="212"/>
      <c r="P102" s="212"/>
      <c r="Q102" s="212"/>
      <c r="R102" s="36"/>
      <c r="T102" s="123"/>
      <c r="U102" s="123"/>
    </row>
    <row r="103" spans="2:21" s="1" customFormat="1" ht="6.9" customHeight="1">
      <c r="B103" s="58"/>
      <c r="C103" s="59"/>
      <c r="D103" s="59"/>
      <c r="E103" s="59"/>
      <c r="F103" s="59"/>
      <c r="G103" s="59"/>
      <c r="H103" s="59"/>
      <c r="I103" s="59"/>
      <c r="J103" s="59"/>
      <c r="K103" s="59"/>
      <c r="L103" s="59"/>
      <c r="M103" s="59"/>
      <c r="N103" s="59"/>
      <c r="O103" s="59"/>
      <c r="P103" s="59"/>
      <c r="Q103" s="59"/>
      <c r="R103" s="60"/>
      <c r="T103" s="123"/>
      <c r="U103" s="123"/>
    </row>
    <row r="107" spans="2:18" s="1" customFormat="1" ht="6.9" customHeight="1">
      <c r="B107" s="61"/>
      <c r="C107" s="62"/>
      <c r="D107" s="62"/>
      <c r="E107" s="62"/>
      <c r="F107" s="62"/>
      <c r="G107" s="62"/>
      <c r="H107" s="62"/>
      <c r="I107" s="62"/>
      <c r="J107" s="62"/>
      <c r="K107" s="62"/>
      <c r="L107" s="62"/>
      <c r="M107" s="62"/>
      <c r="N107" s="62"/>
      <c r="O107" s="62"/>
      <c r="P107" s="62"/>
      <c r="Q107" s="62"/>
      <c r="R107" s="63"/>
    </row>
    <row r="108" spans="2:18" s="1" customFormat="1" ht="36.9" customHeight="1">
      <c r="B108" s="34"/>
      <c r="C108" s="170" t="s">
        <v>119</v>
      </c>
      <c r="D108" s="215"/>
      <c r="E108" s="215"/>
      <c r="F108" s="215"/>
      <c r="G108" s="215"/>
      <c r="H108" s="215"/>
      <c r="I108" s="215"/>
      <c r="J108" s="215"/>
      <c r="K108" s="215"/>
      <c r="L108" s="215"/>
      <c r="M108" s="215"/>
      <c r="N108" s="215"/>
      <c r="O108" s="215"/>
      <c r="P108" s="215"/>
      <c r="Q108" s="215"/>
      <c r="R108" s="36"/>
    </row>
    <row r="109" spans="2:18" s="1" customFormat="1" ht="6.9" customHeight="1">
      <c r="B109" s="34"/>
      <c r="C109" s="35"/>
      <c r="D109" s="35"/>
      <c r="E109" s="35"/>
      <c r="F109" s="35"/>
      <c r="G109" s="35"/>
      <c r="H109" s="35"/>
      <c r="I109" s="35"/>
      <c r="J109" s="35"/>
      <c r="K109" s="35"/>
      <c r="L109" s="35"/>
      <c r="M109" s="35"/>
      <c r="N109" s="35"/>
      <c r="O109" s="35"/>
      <c r="P109" s="35"/>
      <c r="Q109" s="35"/>
      <c r="R109" s="36"/>
    </row>
    <row r="110" spans="2:18" s="1" customFormat="1" ht="36.9" customHeight="1">
      <c r="B110" s="34"/>
      <c r="C110" s="68" t="s">
        <v>19</v>
      </c>
      <c r="D110" s="35"/>
      <c r="E110" s="35"/>
      <c r="F110" s="190" t="str">
        <f>F6</f>
        <v>Dodávka nového režijního studia a oprava video kostky na Zimním stadionu</v>
      </c>
      <c r="G110" s="215"/>
      <c r="H110" s="215"/>
      <c r="I110" s="215"/>
      <c r="J110" s="215"/>
      <c r="K110" s="215"/>
      <c r="L110" s="215"/>
      <c r="M110" s="215"/>
      <c r="N110" s="215"/>
      <c r="O110" s="215"/>
      <c r="P110" s="215"/>
      <c r="Q110" s="35"/>
      <c r="R110" s="36"/>
    </row>
    <row r="111" spans="2:18" s="1" customFormat="1" ht="6.9" customHeight="1">
      <c r="B111" s="34"/>
      <c r="C111" s="35"/>
      <c r="D111" s="35"/>
      <c r="E111" s="35"/>
      <c r="F111" s="35"/>
      <c r="G111" s="35"/>
      <c r="H111" s="35"/>
      <c r="I111" s="35"/>
      <c r="J111" s="35"/>
      <c r="K111" s="35"/>
      <c r="L111" s="35"/>
      <c r="M111" s="35"/>
      <c r="N111" s="35"/>
      <c r="O111" s="35"/>
      <c r="P111" s="35"/>
      <c r="Q111" s="35"/>
      <c r="R111" s="36"/>
    </row>
    <row r="112" spans="2:18" s="1" customFormat="1" ht="18" customHeight="1">
      <c r="B112" s="34"/>
      <c r="C112" s="29" t="s">
        <v>24</v>
      </c>
      <c r="D112" s="35"/>
      <c r="E112" s="35"/>
      <c r="F112" s="27" t="str">
        <f>F8</f>
        <v xml:space="preserve"> </v>
      </c>
      <c r="G112" s="35"/>
      <c r="H112" s="35"/>
      <c r="I112" s="35"/>
      <c r="J112" s="35"/>
      <c r="K112" s="29" t="s">
        <v>26</v>
      </c>
      <c r="L112" s="35"/>
      <c r="M112" s="217" t="str">
        <f>IF(O8="","",O8)</f>
        <v>12. 6. 2018</v>
      </c>
      <c r="N112" s="217"/>
      <c r="O112" s="217"/>
      <c r="P112" s="217"/>
      <c r="Q112" s="35"/>
      <c r="R112" s="36"/>
    </row>
    <row r="113" spans="2:18" s="1" customFormat="1" ht="6.9" customHeight="1">
      <c r="B113" s="34"/>
      <c r="C113" s="35"/>
      <c r="D113" s="35"/>
      <c r="E113" s="35"/>
      <c r="F113" s="35"/>
      <c r="G113" s="35"/>
      <c r="H113" s="35"/>
      <c r="I113" s="35"/>
      <c r="J113" s="35"/>
      <c r="K113" s="35"/>
      <c r="L113" s="35"/>
      <c r="M113" s="35"/>
      <c r="N113" s="35"/>
      <c r="O113" s="35"/>
      <c r="P113" s="35"/>
      <c r="Q113" s="35"/>
      <c r="R113" s="36"/>
    </row>
    <row r="114" spans="2:18" s="1" customFormat="1" ht="13.2">
      <c r="B114" s="34"/>
      <c r="C114" s="29" t="s">
        <v>28</v>
      </c>
      <c r="D114" s="35"/>
      <c r="E114" s="35"/>
      <c r="F114" s="27" t="str">
        <f>E11</f>
        <v xml:space="preserve"> </v>
      </c>
      <c r="G114" s="35"/>
      <c r="H114" s="35"/>
      <c r="I114" s="35"/>
      <c r="J114" s="35"/>
      <c r="K114" s="29" t="s">
        <v>33</v>
      </c>
      <c r="L114" s="35"/>
      <c r="M114" s="174" t="str">
        <f>E17</f>
        <v xml:space="preserve"> </v>
      </c>
      <c r="N114" s="174"/>
      <c r="O114" s="174"/>
      <c r="P114" s="174"/>
      <c r="Q114" s="174"/>
      <c r="R114" s="36"/>
    </row>
    <row r="115" spans="2:18" s="1" customFormat="1" ht="14.4" customHeight="1">
      <c r="B115" s="34"/>
      <c r="C115" s="29" t="s">
        <v>31</v>
      </c>
      <c r="D115" s="35"/>
      <c r="E115" s="35"/>
      <c r="F115" s="27" t="str">
        <f>IF(E14="","",E14)</f>
        <v>Vyplň údaj</v>
      </c>
      <c r="G115" s="35"/>
      <c r="H115" s="35"/>
      <c r="I115" s="35"/>
      <c r="J115" s="35"/>
      <c r="K115" s="29" t="s">
        <v>35</v>
      </c>
      <c r="L115" s="35"/>
      <c r="M115" s="174" t="str">
        <f>E20</f>
        <v xml:space="preserve"> </v>
      </c>
      <c r="N115" s="174"/>
      <c r="O115" s="174"/>
      <c r="P115" s="174"/>
      <c r="Q115" s="174"/>
      <c r="R115" s="36"/>
    </row>
    <row r="116" spans="2:18" s="1" customFormat="1" ht="10.35" customHeight="1">
      <c r="B116" s="34"/>
      <c r="C116" s="35"/>
      <c r="D116" s="35"/>
      <c r="E116" s="35"/>
      <c r="F116" s="35"/>
      <c r="G116" s="35"/>
      <c r="H116" s="35"/>
      <c r="I116" s="35"/>
      <c r="J116" s="35"/>
      <c r="K116" s="35"/>
      <c r="L116" s="35"/>
      <c r="M116" s="35"/>
      <c r="N116" s="35"/>
      <c r="O116" s="35"/>
      <c r="P116" s="35"/>
      <c r="Q116" s="35"/>
      <c r="R116" s="36"/>
    </row>
    <row r="117" spans="2:27" s="8" customFormat="1" ht="29.25" customHeight="1">
      <c r="B117" s="143"/>
      <c r="C117" s="144" t="s">
        <v>120</v>
      </c>
      <c r="D117" s="145" t="s">
        <v>121</v>
      </c>
      <c r="E117" s="145" t="s">
        <v>58</v>
      </c>
      <c r="F117" s="231" t="s">
        <v>122</v>
      </c>
      <c r="G117" s="231"/>
      <c r="H117" s="231"/>
      <c r="I117" s="231"/>
      <c r="J117" s="145" t="s">
        <v>123</v>
      </c>
      <c r="K117" s="145" t="s">
        <v>124</v>
      </c>
      <c r="L117" s="231" t="s">
        <v>125</v>
      </c>
      <c r="M117" s="231"/>
      <c r="N117" s="231" t="s">
        <v>102</v>
      </c>
      <c r="O117" s="231"/>
      <c r="P117" s="231"/>
      <c r="Q117" s="232"/>
      <c r="R117" s="146"/>
      <c r="T117" s="79" t="s">
        <v>126</v>
      </c>
      <c r="U117" s="80" t="s">
        <v>40</v>
      </c>
      <c r="V117" s="80" t="s">
        <v>127</v>
      </c>
      <c r="W117" s="80" t="s">
        <v>128</v>
      </c>
      <c r="X117" s="80" t="s">
        <v>129</v>
      </c>
      <c r="Y117" s="80" t="s">
        <v>130</v>
      </c>
      <c r="Z117" s="80" t="s">
        <v>131</v>
      </c>
      <c r="AA117" s="81" t="s">
        <v>132</v>
      </c>
    </row>
    <row r="118" spans="2:63" s="1" customFormat="1" ht="29.25" customHeight="1">
      <c r="B118" s="34"/>
      <c r="C118" s="83" t="s">
        <v>99</v>
      </c>
      <c r="D118" s="35"/>
      <c r="E118" s="35"/>
      <c r="F118" s="35"/>
      <c r="G118" s="35"/>
      <c r="H118" s="35"/>
      <c r="I118" s="35"/>
      <c r="J118" s="35"/>
      <c r="K118" s="35"/>
      <c r="L118" s="35"/>
      <c r="M118" s="35"/>
      <c r="N118" s="240">
        <f>BK118</f>
        <v>0</v>
      </c>
      <c r="O118" s="241"/>
      <c r="P118" s="241"/>
      <c r="Q118" s="241"/>
      <c r="R118" s="36"/>
      <c r="T118" s="82"/>
      <c r="U118" s="50"/>
      <c r="V118" s="50"/>
      <c r="W118" s="147">
        <f>W119+W158</f>
        <v>0</v>
      </c>
      <c r="X118" s="50"/>
      <c r="Y118" s="147">
        <f>Y119+Y158</f>
        <v>8.696399999999999</v>
      </c>
      <c r="Z118" s="50"/>
      <c r="AA118" s="148">
        <f>AA119+AA158</f>
        <v>0</v>
      </c>
      <c r="AT118" s="18" t="s">
        <v>75</v>
      </c>
      <c r="AU118" s="18" t="s">
        <v>104</v>
      </c>
      <c r="BK118" s="149">
        <f>BK119+BK158</f>
        <v>0</v>
      </c>
    </row>
    <row r="119" spans="2:63" s="9" customFormat="1" ht="37.35" customHeight="1">
      <c r="B119" s="150"/>
      <c r="C119" s="151"/>
      <c r="D119" s="152" t="s">
        <v>105</v>
      </c>
      <c r="E119" s="152"/>
      <c r="F119" s="152"/>
      <c r="G119" s="152"/>
      <c r="H119" s="152"/>
      <c r="I119" s="152"/>
      <c r="J119" s="152"/>
      <c r="K119" s="152"/>
      <c r="L119" s="152"/>
      <c r="M119" s="152"/>
      <c r="N119" s="242">
        <f>BK119</f>
        <v>0</v>
      </c>
      <c r="O119" s="227"/>
      <c r="P119" s="227"/>
      <c r="Q119" s="227"/>
      <c r="R119" s="153"/>
      <c r="T119" s="154"/>
      <c r="U119" s="151"/>
      <c r="V119" s="151"/>
      <c r="W119" s="155">
        <f>W120+W138+W148+W151</f>
        <v>0</v>
      </c>
      <c r="X119" s="151"/>
      <c r="Y119" s="155">
        <f>Y120+Y138+Y148+Y151</f>
        <v>8.696399999999999</v>
      </c>
      <c r="Z119" s="151"/>
      <c r="AA119" s="156">
        <f>AA120+AA138+AA148+AA151</f>
        <v>0</v>
      </c>
      <c r="AR119" s="157" t="s">
        <v>133</v>
      </c>
      <c r="AT119" s="158" t="s">
        <v>75</v>
      </c>
      <c r="AU119" s="158" t="s">
        <v>76</v>
      </c>
      <c r="AY119" s="157" t="s">
        <v>134</v>
      </c>
      <c r="BK119" s="159">
        <f>BK120+BK138+BK148+BK151</f>
        <v>0</v>
      </c>
    </row>
    <row r="120" spans="2:63" s="9" customFormat="1" ht="19.95" customHeight="1">
      <c r="B120" s="150"/>
      <c r="C120" s="151"/>
      <c r="D120" s="160" t="s">
        <v>106</v>
      </c>
      <c r="E120" s="160"/>
      <c r="F120" s="160"/>
      <c r="G120" s="160"/>
      <c r="H120" s="160"/>
      <c r="I120" s="160"/>
      <c r="J120" s="160"/>
      <c r="K120" s="160"/>
      <c r="L120" s="160"/>
      <c r="M120" s="160"/>
      <c r="N120" s="243">
        <f>BK120</f>
        <v>0</v>
      </c>
      <c r="O120" s="244"/>
      <c r="P120" s="244"/>
      <c r="Q120" s="244"/>
      <c r="R120" s="153"/>
      <c r="T120" s="154"/>
      <c r="U120" s="151"/>
      <c r="V120" s="151"/>
      <c r="W120" s="155">
        <f>SUM(W121:W137)</f>
        <v>0</v>
      </c>
      <c r="X120" s="151"/>
      <c r="Y120" s="155">
        <f>SUM(Y121:Y137)</f>
        <v>0</v>
      </c>
      <c r="Z120" s="151"/>
      <c r="AA120" s="156">
        <f>SUM(AA121:AA137)</f>
        <v>0</v>
      </c>
      <c r="AR120" s="157" t="s">
        <v>133</v>
      </c>
      <c r="AT120" s="158" t="s">
        <v>75</v>
      </c>
      <c r="AU120" s="158" t="s">
        <v>81</v>
      </c>
      <c r="AY120" s="157" t="s">
        <v>134</v>
      </c>
      <c r="BK120" s="159">
        <f>SUM(BK121:BK137)</f>
        <v>0</v>
      </c>
    </row>
    <row r="121" spans="2:65" s="1" customFormat="1" ht="91.2" customHeight="1">
      <c r="B121" s="34"/>
      <c r="C121" s="161" t="s">
        <v>81</v>
      </c>
      <c r="D121" s="161" t="s">
        <v>135</v>
      </c>
      <c r="E121" s="162" t="s">
        <v>136</v>
      </c>
      <c r="F121" s="233" t="s">
        <v>137</v>
      </c>
      <c r="G121" s="233"/>
      <c r="H121" s="233"/>
      <c r="I121" s="233"/>
      <c r="J121" s="163" t="s">
        <v>138</v>
      </c>
      <c r="K121" s="164">
        <v>1</v>
      </c>
      <c r="L121" s="234">
        <v>0</v>
      </c>
      <c r="M121" s="235"/>
      <c r="N121" s="236">
        <f>ROUND(L121*K121,2)</f>
        <v>0</v>
      </c>
      <c r="O121" s="236"/>
      <c r="P121" s="236"/>
      <c r="Q121" s="236"/>
      <c r="R121" s="36"/>
      <c r="T121" s="165" t="s">
        <v>22</v>
      </c>
      <c r="U121" s="43" t="s">
        <v>41</v>
      </c>
      <c r="V121" s="35"/>
      <c r="W121" s="166">
        <f>V121*K121</f>
        <v>0</v>
      </c>
      <c r="X121" s="166">
        <v>0</v>
      </c>
      <c r="Y121" s="166">
        <f>X121*K121</f>
        <v>0</v>
      </c>
      <c r="Z121" s="166">
        <v>0</v>
      </c>
      <c r="AA121" s="167">
        <f>Z121*K121</f>
        <v>0</v>
      </c>
      <c r="AR121" s="18" t="s">
        <v>139</v>
      </c>
      <c r="AT121" s="18" t="s">
        <v>135</v>
      </c>
      <c r="AU121" s="18" t="s">
        <v>97</v>
      </c>
      <c r="AY121" s="18" t="s">
        <v>134</v>
      </c>
      <c r="BE121" s="104">
        <f>IF(U121="základní",N121,0)</f>
        <v>0</v>
      </c>
      <c r="BF121" s="104">
        <f>IF(U121="snížená",N121,0)</f>
        <v>0</v>
      </c>
      <c r="BG121" s="104">
        <f>IF(U121="zákl. přenesená",N121,0)</f>
        <v>0</v>
      </c>
      <c r="BH121" s="104">
        <f>IF(U121="sníž. přenesená",N121,0)</f>
        <v>0</v>
      </c>
      <c r="BI121" s="104">
        <f>IF(U121="nulová",N121,0)</f>
        <v>0</v>
      </c>
      <c r="BJ121" s="18" t="s">
        <v>81</v>
      </c>
      <c r="BK121" s="104">
        <f>ROUND(L121*K121,2)</f>
        <v>0</v>
      </c>
      <c r="BL121" s="18" t="s">
        <v>139</v>
      </c>
      <c r="BM121" s="18" t="s">
        <v>140</v>
      </c>
    </row>
    <row r="122" spans="2:47" s="1" customFormat="1" ht="399" customHeight="1">
      <c r="B122" s="34"/>
      <c r="C122" s="35"/>
      <c r="D122" s="35"/>
      <c r="E122" s="35"/>
      <c r="F122" s="237" t="s">
        <v>141</v>
      </c>
      <c r="G122" s="238"/>
      <c r="H122" s="238"/>
      <c r="I122" s="238"/>
      <c r="J122" s="35"/>
      <c r="K122" s="35"/>
      <c r="L122" s="35"/>
      <c r="M122" s="35"/>
      <c r="N122" s="35"/>
      <c r="O122" s="35"/>
      <c r="P122" s="35"/>
      <c r="Q122" s="35"/>
      <c r="R122" s="36"/>
      <c r="T122" s="137"/>
      <c r="U122" s="35"/>
      <c r="V122" s="35"/>
      <c r="W122" s="35"/>
      <c r="X122" s="35"/>
      <c r="Y122" s="35"/>
      <c r="Z122" s="35"/>
      <c r="AA122" s="77"/>
      <c r="AT122" s="18" t="s">
        <v>142</v>
      </c>
      <c r="AU122" s="18" t="s">
        <v>97</v>
      </c>
    </row>
    <row r="123" spans="2:65" s="1" customFormat="1" ht="22.8" customHeight="1">
      <c r="B123" s="34"/>
      <c r="C123" s="161" t="s">
        <v>97</v>
      </c>
      <c r="D123" s="161" t="s">
        <v>135</v>
      </c>
      <c r="E123" s="162" t="s">
        <v>143</v>
      </c>
      <c r="F123" s="233" t="s">
        <v>144</v>
      </c>
      <c r="G123" s="233"/>
      <c r="H123" s="233"/>
      <c r="I123" s="233"/>
      <c r="J123" s="163" t="s">
        <v>138</v>
      </c>
      <c r="K123" s="164">
        <v>1</v>
      </c>
      <c r="L123" s="234">
        <v>0</v>
      </c>
      <c r="M123" s="235"/>
      <c r="N123" s="236">
        <f>ROUND(L123*K123,2)</f>
        <v>0</v>
      </c>
      <c r="O123" s="236"/>
      <c r="P123" s="236"/>
      <c r="Q123" s="236"/>
      <c r="R123" s="36"/>
      <c r="T123" s="165" t="s">
        <v>22</v>
      </c>
      <c r="U123" s="43" t="s">
        <v>41</v>
      </c>
      <c r="V123" s="35"/>
      <c r="W123" s="166">
        <f>V123*K123</f>
        <v>0</v>
      </c>
      <c r="X123" s="166">
        <v>0</v>
      </c>
      <c r="Y123" s="166">
        <f>X123*K123</f>
        <v>0</v>
      </c>
      <c r="Z123" s="166">
        <v>0</v>
      </c>
      <c r="AA123" s="167">
        <f>Z123*K123</f>
        <v>0</v>
      </c>
      <c r="AR123" s="18" t="s">
        <v>139</v>
      </c>
      <c r="AT123" s="18" t="s">
        <v>135</v>
      </c>
      <c r="AU123" s="18" t="s">
        <v>97</v>
      </c>
      <c r="AY123" s="18" t="s">
        <v>134</v>
      </c>
      <c r="BE123" s="104">
        <f>IF(U123="základní",N123,0)</f>
        <v>0</v>
      </c>
      <c r="BF123" s="104">
        <f>IF(U123="snížená",N123,0)</f>
        <v>0</v>
      </c>
      <c r="BG123" s="104">
        <f>IF(U123="zákl. přenesená",N123,0)</f>
        <v>0</v>
      </c>
      <c r="BH123" s="104">
        <f>IF(U123="sníž. přenesená",N123,0)</f>
        <v>0</v>
      </c>
      <c r="BI123" s="104">
        <f>IF(U123="nulová",N123,0)</f>
        <v>0</v>
      </c>
      <c r="BJ123" s="18" t="s">
        <v>81</v>
      </c>
      <c r="BK123" s="104">
        <f>ROUND(L123*K123,2)</f>
        <v>0</v>
      </c>
      <c r="BL123" s="18" t="s">
        <v>139</v>
      </c>
      <c r="BM123" s="18" t="s">
        <v>145</v>
      </c>
    </row>
    <row r="124" spans="2:47" s="1" customFormat="1" ht="319.2" customHeight="1">
      <c r="B124" s="34"/>
      <c r="C124" s="35"/>
      <c r="D124" s="35"/>
      <c r="E124" s="35"/>
      <c r="F124" s="237" t="s">
        <v>146</v>
      </c>
      <c r="G124" s="238"/>
      <c r="H124" s="238"/>
      <c r="I124" s="238"/>
      <c r="J124" s="35"/>
      <c r="K124" s="35"/>
      <c r="L124" s="35"/>
      <c r="M124" s="35"/>
      <c r="N124" s="35"/>
      <c r="O124" s="35"/>
      <c r="P124" s="35"/>
      <c r="Q124" s="35"/>
      <c r="R124" s="36"/>
      <c r="T124" s="137"/>
      <c r="U124" s="35"/>
      <c r="V124" s="35"/>
      <c r="W124" s="35"/>
      <c r="X124" s="35"/>
      <c r="Y124" s="35"/>
      <c r="Z124" s="35"/>
      <c r="AA124" s="77"/>
      <c r="AT124" s="18" t="s">
        <v>142</v>
      </c>
      <c r="AU124" s="18" t="s">
        <v>97</v>
      </c>
    </row>
    <row r="125" spans="2:65" s="1" customFormat="1" ht="57" customHeight="1">
      <c r="B125" s="34"/>
      <c r="C125" s="161" t="s">
        <v>133</v>
      </c>
      <c r="D125" s="161" t="s">
        <v>135</v>
      </c>
      <c r="E125" s="162" t="s">
        <v>147</v>
      </c>
      <c r="F125" s="233" t="s">
        <v>148</v>
      </c>
      <c r="G125" s="233"/>
      <c r="H125" s="233"/>
      <c r="I125" s="233"/>
      <c r="J125" s="163" t="s">
        <v>149</v>
      </c>
      <c r="K125" s="164">
        <v>6</v>
      </c>
      <c r="L125" s="234">
        <v>0</v>
      </c>
      <c r="M125" s="235"/>
      <c r="N125" s="236">
        <f>ROUND(L125*K125,2)</f>
        <v>0</v>
      </c>
      <c r="O125" s="236"/>
      <c r="P125" s="236"/>
      <c r="Q125" s="236"/>
      <c r="R125" s="36"/>
      <c r="T125" s="165" t="s">
        <v>22</v>
      </c>
      <c r="U125" s="43" t="s">
        <v>41</v>
      </c>
      <c r="V125" s="35"/>
      <c r="W125" s="166">
        <f>V125*K125</f>
        <v>0</v>
      </c>
      <c r="X125" s="166">
        <v>0</v>
      </c>
      <c r="Y125" s="166">
        <f>X125*K125</f>
        <v>0</v>
      </c>
      <c r="Z125" s="166">
        <v>0</v>
      </c>
      <c r="AA125" s="167">
        <f>Z125*K125</f>
        <v>0</v>
      </c>
      <c r="AR125" s="18" t="s">
        <v>139</v>
      </c>
      <c r="AT125" s="18" t="s">
        <v>135</v>
      </c>
      <c r="AU125" s="18" t="s">
        <v>97</v>
      </c>
      <c r="AY125" s="18" t="s">
        <v>134</v>
      </c>
      <c r="BE125" s="104">
        <f>IF(U125="základní",N125,0)</f>
        <v>0</v>
      </c>
      <c r="BF125" s="104">
        <f>IF(U125="snížená",N125,0)</f>
        <v>0</v>
      </c>
      <c r="BG125" s="104">
        <f>IF(U125="zákl. přenesená",N125,0)</f>
        <v>0</v>
      </c>
      <c r="BH125" s="104">
        <f>IF(U125="sníž. přenesená",N125,0)</f>
        <v>0</v>
      </c>
      <c r="BI125" s="104">
        <f>IF(U125="nulová",N125,0)</f>
        <v>0</v>
      </c>
      <c r="BJ125" s="18" t="s">
        <v>81</v>
      </c>
      <c r="BK125" s="104">
        <f>ROUND(L125*K125,2)</f>
        <v>0</v>
      </c>
      <c r="BL125" s="18" t="s">
        <v>139</v>
      </c>
      <c r="BM125" s="18" t="s">
        <v>150</v>
      </c>
    </row>
    <row r="126" spans="2:47" s="1" customFormat="1" ht="353.4" customHeight="1">
      <c r="B126" s="34"/>
      <c r="C126" s="35"/>
      <c r="D126" s="35"/>
      <c r="E126" s="35"/>
      <c r="F126" s="237" t="s">
        <v>151</v>
      </c>
      <c r="G126" s="238"/>
      <c r="H126" s="238"/>
      <c r="I126" s="238"/>
      <c r="J126" s="35"/>
      <c r="K126" s="35"/>
      <c r="L126" s="35"/>
      <c r="M126" s="35"/>
      <c r="N126" s="35"/>
      <c r="O126" s="35"/>
      <c r="P126" s="35"/>
      <c r="Q126" s="35"/>
      <c r="R126" s="36"/>
      <c r="T126" s="137"/>
      <c r="U126" s="35"/>
      <c r="V126" s="35"/>
      <c r="W126" s="35"/>
      <c r="X126" s="35"/>
      <c r="Y126" s="35"/>
      <c r="Z126" s="35"/>
      <c r="AA126" s="77"/>
      <c r="AT126" s="18" t="s">
        <v>142</v>
      </c>
      <c r="AU126" s="18" t="s">
        <v>97</v>
      </c>
    </row>
    <row r="127" spans="2:65" s="1" customFormat="1" ht="14.4" customHeight="1">
      <c r="B127" s="34"/>
      <c r="C127" s="161" t="s">
        <v>152</v>
      </c>
      <c r="D127" s="161" t="s">
        <v>135</v>
      </c>
      <c r="E127" s="162" t="s">
        <v>153</v>
      </c>
      <c r="F127" s="233" t="s">
        <v>154</v>
      </c>
      <c r="G127" s="233"/>
      <c r="H127" s="233"/>
      <c r="I127" s="233"/>
      <c r="J127" s="163" t="s">
        <v>149</v>
      </c>
      <c r="K127" s="164">
        <v>2</v>
      </c>
      <c r="L127" s="234">
        <v>0</v>
      </c>
      <c r="M127" s="235"/>
      <c r="N127" s="236">
        <f>ROUND(L127*K127,2)</f>
        <v>0</v>
      </c>
      <c r="O127" s="236"/>
      <c r="P127" s="236"/>
      <c r="Q127" s="236"/>
      <c r="R127" s="36"/>
      <c r="T127" s="165" t="s">
        <v>22</v>
      </c>
      <c r="U127" s="43" t="s">
        <v>41</v>
      </c>
      <c r="V127" s="35"/>
      <c r="W127" s="166">
        <f>V127*K127</f>
        <v>0</v>
      </c>
      <c r="X127" s="166">
        <v>0</v>
      </c>
      <c r="Y127" s="166">
        <f>X127*K127</f>
        <v>0</v>
      </c>
      <c r="Z127" s="166">
        <v>0</v>
      </c>
      <c r="AA127" s="167">
        <f>Z127*K127</f>
        <v>0</v>
      </c>
      <c r="AR127" s="18" t="s">
        <v>139</v>
      </c>
      <c r="AT127" s="18" t="s">
        <v>135</v>
      </c>
      <c r="AU127" s="18" t="s">
        <v>97</v>
      </c>
      <c r="AY127" s="18" t="s">
        <v>134</v>
      </c>
      <c r="BE127" s="104">
        <f>IF(U127="základní",N127,0)</f>
        <v>0</v>
      </c>
      <c r="BF127" s="104">
        <f>IF(U127="snížená",N127,0)</f>
        <v>0</v>
      </c>
      <c r="BG127" s="104">
        <f>IF(U127="zákl. přenesená",N127,0)</f>
        <v>0</v>
      </c>
      <c r="BH127" s="104">
        <f>IF(U127="sníž. přenesená",N127,0)</f>
        <v>0</v>
      </c>
      <c r="BI127" s="104">
        <f>IF(U127="nulová",N127,0)</f>
        <v>0</v>
      </c>
      <c r="BJ127" s="18" t="s">
        <v>81</v>
      </c>
      <c r="BK127" s="104">
        <f>ROUND(L127*K127,2)</f>
        <v>0</v>
      </c>
      <c r="BL127" s="18" t="s">
        <v>139</v>
      </c>
      <c r="BM127" s="18" t="s">
        <v>155</v>
      </c>
    </row>
    <row r="128" spans="2:47" s="1" customFormat="1" ht="193.8" customHeight="1">
      <c r="B128" s="34"/>
      <c r="C128" s="35"/>
      <c r="D128" s="35"/>
      <c r="E128" s="35"/>
      <c r="F128" s="237" t="s">
        <v>156</v>
      </c>
      <c r="G128" s="238"/>
      <c r="H128" s="238"/>
      <c r="I128" s="238"/>
      <c r="J128" s="35"/>
      <c r="K128" s="35"/>
      <c r="L128" s="35"/>
      <c r="M128" s="35"/>
      <c r="N128" s="35"/>
      <c r="O128" s="35"/>
      <c r="P128" s="35"/>
      <c r="Q128" s="35"/>
      <c r="R128" s="36"/>
      <c r="T128" s="137"/>
      <c r="U128" s="35"/>
      <c r="V128" s="35"/>
      <c r="W128" s="35"/>
      <c r="X128" s="35"/>
      <c r="Y128" s="35"/>
      <c r="Z128" s="35"/>
      <c r="AA128" s="77"/>
      <c r="AT128" s="18" t="s">
        <v>142</v>
      </c>
      <c r="AU128" s="18" t="s">
        <v>97</v>
      </c>
    </row>
    <row r="129" spans="2:65" s="1" customFormat="1" ht="14.4" customHeight="1">
      <c r="B129" s="34"/>
      <c r="C129" s="161" t="s">
        <v>157</v>
      </c>
      <c r="D129" s="161" t="s">
        <v>135</v>
      </c>
      <c r="E129" s="162" t="s">
        <v>158</v>
      </c>
      <c r="F129" s="233" t="s">
        <v>159</v>
      </c>
      <c r="G129" s="233"/>
      <c r="H129" s="233"/>
      <c r="I129" s="233"/>
      <c r="J129" s="163" t="s">
        <v>149</v>
      </c>
      <c r="K129" s="164">
        <v>1</v>
      </c>
      <c r="L129" s="234">
        <v>0</v>
      </c>
      <c r="M129" s="235"/>
      <c r="N129" s="236">
        <f>ROUND(L129*K129,2)</f>
        <v>0</v>
      </c>
      <c r="O129" s="236"/>
      <c r="P129" s="236"/>
      <c r="Q129" s="236"/>
      <c r="R129" s="36"/>
      <c r="T129" s="165" t="s">
        <v>22</v>
      </c>
      <c r="U129" s="43" t="s">
        <v>41</v>
      </c>
      <c r="V129" s="35"/>
      <c r="W129" s="166">
        <f>V129*K129</f>
        <v>0</v>
      </c>
      <c r="X129" s="166">
        <v>0</v>
      </c>
      <c r="Y129" s="166">
        <f>X129*K129</f>
        <v>0</v>
      </c>
      <c r="Z129" s="166">
        <v>0</v>
      </c>
      <c r="AA129" s="167">
        <f>Z129*K129</f>
        <v>0</v>
      </c>
      <c r="AR129" s="18" t="s">
        <v>139</v>
      </c>
      <c r="AT129" s="18" t="s">
        <v>135</v>
      </c>
      <c r="AU129" s="18" t="s">
        <v>97</v>
      </c>
      <c r="AY129" s="18" t="s">
        <v>134</v>
      </c>
      <c r="BE129" s="104">
        <f>IF(U129="základní",N129,0)</f>
        <v>0</v>
      </c>
      <c r="BF129" s="104">
        <f>IF(U129="snížená",N129,0)</f>
        <v>0</v>
      </c>
      <c r="BG129" s="104">
        <f>IF(U129="zákl. přenesená",N129,0)</f>
        <v>0</v>
      </c>
      <c r="BH129" s="104">
        <f>IF(U129="sníž. přenesená",N129,0)</f>
        <v>0</v>
      </c>
      <c r="BI129" s="104">
        <f>IF(U129="nulová",N129,0)</f>
        <v>0</v>
      </c>
      <c r="BJ129" s="18" t="s">
        <v>81</v>
      </c>
      <c r="BK129" s="104">
        <f>ROUND(L129*K129,2)</f>
        <v>0</v>
      </c>
      <c r="BL129" s="18" t="s">
        <v>139</v>
      </c>
      <c r="BM129" s="18" t="s">
        <v>160</v>
      </c>
    </row>
    <row r="130" spans="2:47" s="1" customFormat="1" ht="408" customHeight="1">
      <c r="B130" s="34"/>
      <c r="C130" s="35"/>
      <c r="D130" s="35"/>
      <c r="E130" s="35"/>
      <c r="F130" s="239" t="s">
        <v>161</v>
      </c>
      <c r="G130" s="238"/>
      <c r="H130" s="238"/>
      <c r="I130" s="238"/>
      <c r="J130" s="35"/>
      <c r="K130" s="35"/>
      <c r="L130" s="35"/>
      <c r="M130" s="35"/>
      <c r="N130" s="35"/>
      <c r="O130" s="35"/>
      <c r="P130" s="35"/>
      <c r="Q130" s="35"/>
      <c r="R130" s="36"/>
      <c r="T130" s="137"/>
      <c r="U130" s="35"/>
      <c r="V130" s="35"/>
      <c r="W130" s="35"/>
      <c r="X130" s="35"/>
      <c r="Y130" s="35"/>
      <c r="Z130" s="35"/>
      <c r="AA130" s="77"/>
      <c r="AT130" s="18" t="s">
        <v>142</v>
      </c>
      <c r="AU130" s="18" t="s">
        <v>97</v>
      </c>
    </row>
    <row r="131" spans="2:65" s="1" customFormat="1" ht="14.4" customHeight="1">
      <c r="B131" s="34"/>
      <c r="C131" s="161" t="s">
        <v>162</v>
      </c>
      <c r="D131" s="161" t="s">
        <v>135</v>
      </c>
      <c r="E131" s="162" t="s">
        <v>163</v>
      </c>
      <c r="F131" s="233" t="s">
        <v>164</v>
      </c>
      <c r="G131" s="233"/>
      <c r="H131" s="233"/>
      <c r="I131" s="233"/>
      <c r="J131" s="163" t="s">
        <v>149</v>
      </c>
      <c r="K131" s="164">
        <v>4</v>
      </c>
      <c r="L131" s="234">
        <v>0</v>
      </c>
      <c r="M131" s="235"/>
      <c r="N131" s="236">
        <f>ROUND(L131*K131,2)</f>
        <v>0</v>
      </c>
      <c r="O131" s="236"/>
      <c r="P131" s="236"/>
      <c r="Q131" s="236"/>
      <c r="R131" s="36"/>
      <c r="T131" s="165" t="s">
        <v>22</v>
      </c>
      <c r="U131" s="43" t="s">
        <v>41</v>
      </c>
      <c r="V131" s="35"/>
      <c r="W131" s="166">
        <f>V131*K131</f>
        <v>0</v>
      </c>
      <c r="X131" s="166">
        <v>0</v>
      </c>
      <c r="Y131" s="166">
        <f>X131*K131</f>
        <v>0</v>
      </c>
      <c r="Z131" s="166">
        <v>0</v>
      </c>
      <c r="AA131" s="167">
        <f>Z131*K131</f>
        <v>0</v>
      </c>
      <c r="AR131" s="18" t="s">
        <v>139</v>
      </c>
      <c r="AT131" s="18" t="s">
        <v>135</v>
      </c>
      <c r="AU131" s="18" t="s">
        <v>97</v>
      </c>
      <c r="AY131" s="18" t="s">
        <v>134</v>
      </c>
      <c r="BE131" s="104">
        <f>IF(U131="základní",N131,0)</f>
        <v>0</v>
      </c>
      <c r="BF131" s="104">
        <f>IF(U131="snížená",N131,0)</f>
        <v>0</v>
      </c>
      <c r="BG131" s="104">
        <f>IF(U131="zákl. přenesená",N131,0)</f>
        <v>0</v>
      </c>
      <c r="BH131" s="104">
        <f>IF(U131="sníž. přenesená",N131,0)</f>
        <v>0</v>
      </c>
      <c r="BI131" s="104">
        <f>IF(U131="nulová",N131,0)</f>
        <v>0</v>
      </c>
      <c r="BJ131" s="18" t="s">
        <v>81</v>
      </c>
      <c r="BK131" s="104">
        <f>ROUND(L131*K131,2)</f>
        <v>0</v>
      </c>
      <c r="BL131" s="18" t="s">
        <v>139</v>
      </c>
      <c r="BM131" s="18" t="s">
        <v>165</v>
      </c>
    </row>
    <row r="132" spans="2:65" s="1" customFormat="1" ht="14.4" customHeight="1">
      <c r="B132" s="34"/>
      <c r="C132" s="161" t="s">
        <v>166</v>
      </c>
      <c r="D132" s="161" t="s">
        <v>135</v>
      </c>
      <c r="E132" s="162" t="s">
        <v>167</v>
      </c>
      <c r="F132" s="233" t="s">
        <v>168</v>
      </c>
      <c r="G132" s="233"/>
      <c r="H132" s="233"/>
      <c r="I132" s="233"/>
      <c r="J132" s="163" t="s">
        <v>149</v>
      </c>
      <c r="K132" s="164">
        <v>4</v>
      </c>
      <c r="L132" s="234">
        <v>0</v>
      </c>
      <c r="M132" s="235"/>
      <c r="N132" s="236">
        <f>ROUND(L132*K132,2)</f>
        <v>0</v>
      </c>
      <c r="O132" s="236"/>
      <c r="P132" s="236"/>
      <c r="Q132" s="236"/>
      <c r="R132" s="36"/>
      <c r="T132" s="165" t="s">
        <v>22</v>
      </c>
      <c r="U132" s="43" t="s">
        <v>41</v>
      </c>
      <c r="V132" s="35"/>
      <c r="W132" s="166">
        <f>V132*K132</f>
        <v>0</v>
      </c>
      <c r="X132" s="166">
        <v>0</v>
      </c>
      <c r="Y132" s="166">
        <f>X132*K132</f>
        <v>0</v>
      </c>
      <c r="Z132" s="166">
        <v>0</v>
      </c>
      <c r="AA132" s="167">
        <f>Z132*K132</f>
        <v>0</v>
      </c>
      <c r="AR132" s="18" t="s">
        <v>139</v>
      </c>
      <c r="AT132" s="18" t="s">
        <v>135</v>
      </c>
      <c r="AU132" s="18" t="s">
        <v>97</v>
      </c>
      <c r="AY132" s="18" t="s">
        <v>134</v>
      </c>
      <c r="BE132" s="104">
        <f>IF(U132="základní",N132,0)</f>
        <v>0</v>
      </c>
      <c r="BF132" s="104">
        <f>IF(U132="snížená",N132,0)</f>
        <v>0</v>
      </c>
      <c r="BG132" s="104">
        <f>IF(U132="zákl. přenesená",N132,0)</f>
        <v>0</v>
      </c>
      <c r="BH132" s="104">
        <f>IF(U132="sníž. přenesená",N132,0)</f>
        <v>0</v>
      </c>
      <c r="BI132" s="104">
        <f>IF(U132="nulová",N132,0)</f>
        <v>0</v>
      </c>
      <c r="BJ132" s="18" t="s">
        <v>81</v>
      </c>
      <c r="BK132" s="104">
        <f>ROUND(L132*K132,2)</f>
        <v>0</v>
      </c>
      <c r="BL132" s="18" t="s">
        <v>139</v>
      </c>
      <c r="BM132" s="18" t="s">
        <v>169</v>
      </c>
    </row>
    <row r="133" spans="2:65" s="1" customFormat="1" ht="14.4" customHeight="1">
      <c r="B133" s="34"/>
      <c r="C133" s="161" t="s">
        <v>170</v>
      </c>
      <c r="D133" s="161" t="s">
        <v>135</v>
      </c>
      <c r="E133" s="162" t="s">
        <v>171</v>
      </c>
      <c r="F133" s="233" t="s">
        <v>172</v>
      </c>
      <c r="G133" s="233"/>
      <c r="H133" s="233"/>
      <c r="I133" s="233"/>
      <c r="J133" s="163" t="s">
        <v>149</v>
      </c>
      <c r="K133" s="164">
        <v>500</v>
      </c>
      <c r="L133" s="234">
        <v>0</v>
      </c>
      <c r="M133" s="235"/>
      <c r="N133" s="236">
        <f>ROUND(L133*K133,2)</f>
        <v>0</v>
      </c>
      <c r="O133" s="236"/>
      <c r="P133" s="236"/>
      <c r="Q133" s="236"/>
      <c r="R133" s="36"/>
      <c r="T133" s="165" t="s">
        <v>22</v>
      </c>
      <c r="U133" s="43" t="s">
        <v>41</v>
      </c>
      <c r="V133" s="35"/>
      <c r="W133" s="166">
        <f>V133*K133</f>
        <v>0</v>
      </c>
      <c r="X133" s="166">
        <v>0</v>
      </c>
      <c r="Y133" s="166">
        <f>X133*K133</f>
        <v>0</v>
      </c>
      <c r="Z133" s="166">
        <v>0</v>
      </c>
      <c r="AA133" s="167">
        <f>Z133*K133</f>
        <v>0</v>
      </c>
      <c r="AR133" s="18" t="s">
        <v>139</v>
      </c>
      <c r="AT133" s="18" t="s">
        <v>135</v>
      </c>
      <c r="AU133" s="18" t="s">
        <v>97</v>
      </c>
      <c r="AY133" s="18" t="s">
        <v>134</v>
      </c>
      <c r="BE133" s="104">
        <f>IF(U133="základní",N133,0)</f>
        <v>0</v>
      </c>
      <c r="BF133" s="104">
        <f>IF(U133="snížená",N133,0)</f>
        <v>0</v>
      </c>
      <c r="BG133" s="104">
        <f>IF(U133="zákl. přenesená",N133,0)</f>
        <v>0</v>
      </c>
      <c r="BH133" s="104">
        <f>IF(U133="sníž. přenesená",N133,0)</f>
        <v>0</v>
      </c>
      <c r="BI133" s="104">
        <f>IF(U133="nulová",N133,0)</f>
        <v>0</v>
      </c>
      <c r="BJ133" s="18" t="s">
        <v>81</v>
      </c>
      <c r="BK133" s="104">
        <f>ROUND(L133*K133,2)</f>
        <v>0</v>
      </c>
      <c r="BL133" s="18" t="s">
        <v>139</v>
      </c>
      <c r="BM133" s="18" t="s">
        <v>173</v>
      </c>
    </row>
    <row r="134" spans="2:65" s="1" customFormat="1" ht="14.4" customHeight="1">
      <c r="B134" s="34"/>
      <c r="C134" s="161" t="s">
        <v>174</v>
      </c>
      <c r="D134" s="161" t="s">
        <v>135</v>
      </c>
      <c r="E134" s="162" t="s">
        <v>175</v>
      </c>
      <c r="F134" s="233" t="s">
        <v>176</v>
      </c>
      <c r="G134" s="233"/>
      <c r="H134" s="233"/>
      <c r="I134" s="233"/>
      <c r="J134" s="163" t="s">
        <v>149</v>
      </c>
      <c r="K134" s="164">
        <v>4</v>
      </c>
      <c r="L134" s="234">
        <v>0</v>
      </c>
      <c r="M134" s="235"/>
      <c r="N134" s="236">
        <f>ROUND(L134*K134,2)</f>
        <v>0</v>
      </c>
      <c r="O134" s="236"/>
      <c r="P134" s="236"/>
      <c r="Q134" s="236"/>
      <c r="R134" s="36"/>
      <c r="T134" s="165" t="s">
        <v>22</v>
      </c>
      <c r="U134" s="43" t="s">
        <v>41</v>
      </c>
      <c r="V134" s="35"/>
      <c r="W134" s="166">
        <f>V134*K134</f>
        <v>0</v>
      </c>
      <c r="X134" s="166">
        <v>0</v>
      </c>
      <c r="Y134" s="166">
        <f>X134*K134</f>
        <v>0</v>
      </c>
      <c r="Z134" s="166">
        <v>0</v>
      </c>
      <c r="AA134" s="167">
        <f>Z134*K134</f>
        <v>0</v>
      </c>
      <c r="AR134" s="18" t="s">
        <v>139</v>
      </c>
      <c r="AT134" s="18" t="s">
        <v>135</v>
      </c>
      <c r="AU134" s="18" t="s">
        <v>97</v>
      </c>
      <c r="AY134" s="18" t="s">
        <v>134</v>
      </c>
      <c r="BE134" s="104">
        <f>IF(U134="základní",N134,0)</f>
        <v>0</v>
      </c>
      <c r="BF134" s="104">
        <f>IF(U134="snížená",N134,0)</f>
        <v>0</v>
      </c>
      <c r="BG134" s="104">
        <f>IF(U134="zákl. přenesená",N134,0)</f>
        <v>0</v>
      </c>
      <c r="BH134" s="104">
        <f>IF(U134="sníž. přenesená",N134,0)</f>
        <v>0</v>
      </c>
      <c r="BI134" s="104">
        <f>IF(U134="nulová",N134,0)</f>
        <v>0</v>
      </c>
      <c r="BJ134" s="18" t="s">
        <v>81</v>
      </c>
      <c r="BK134" s="104">
        <f>ROUND(L134*K134,2)</f>
        <v>0</v>
      </c>
      <c r="BL134" s="18" t="s">
        <v>139</v>
      </c>
      <c r="BM134" s="18" t="s">
        <v>177</v>
      </c>
    </row>
    <row r="135" spans="2:47" s="1" customFormat="1" ht="91.2" customHeight="1">
      <c r="B135" s="34"/>
      <c r="C135" s="35"/>
      <c r="D135" s="35"/>
      <c r="E135" s="35"/>
      <c r="F135" s="237" t="s">
        <v>178</v>
      </c>
      <c r="G135" s="238"/>
      <c r="H135" s="238"/>
      <c r="I135" s="238"/>
      <c r="J135" s="35"/>
      <c r="K135" s="35"/>
      <c r="L135" s="35"/>
      <c r="M135" s="35"/>
      <c r="N135" s="35"/>
      <c r="O135" s="35"/>
      <c r="P135" s="35"/>
      <c r="Q135" s="35"/>
      <c r="R135" s="36"/>
      <c r="T135" s="137"/>
      <c r="U135" s="35"/>
      <c r="V135" s="35"/>
      <c r="W135" s="35"/>
      <c r="X135" s="35"/>
      <c r="Y135" s="35"/>
      <c r="Z135" s="35"/>
      <c r="AA135" s="77"/>
      <c r="AT135" s="18" t="s">
        <v>142</v>
      </c>
      <c r="AU135" s="18" t="s">
        <v>97</v>
      </c>
    </row>
    <row r="136" spans="2:65" s="1" customFormat="1" ht="14.4" customHeight="1">
      <c r="B136" s="34"/>
      <c r="C136" s="161" t="s">
        <v>179</v>
      </c>
      <c r="D136" s="161" t="s">
        <v>135</v>
      </c>
      <c r="E136" s="162" t="s">
        <v>180</v>
      </c>
      <c r="F136" s="233" t="s">
        <v>181</v>
      </c>
      <c r="G136" s="233"/>
      <c r="H136" s="233"/>
      <c r="I136" s="233"/>
      <c r="J136" s="163" t="s">
        <v>149</v>
      </c>
      <c r="K136" s="164">
        <v>1</v>
      </c>
      <c r="L136" s="234">
        <v>0</v>
      </c>
      <c r="M136" s="235"/>
      <c r="N136" s="236">
        <f>ROUND(L136*K136,2)</f>
        <v>0</v>
      </c>
      <c r="O136" s="236"/>
      <c r="P136" s="236"/>
      <c r="Q136" s="236"/>
      <c r="R136" s="36"/>
      <c r="T136" s="165" t="s">
        <v>22</v>
      </c>
      <c r="U136" s="43" t="s">
        <v>41</v>
      </c>
      <c r="V136" s="35"/>
      <c r="W136" s="166">
        <f>V136*K136</f>
        <v>0</v>
      </c>
      <c r="X136" s="166">
        <v>0</v>
      </c>
      <c r="Y136" s="166">
        <f>X136*K136</f>
        <v>0</v>
      </c>
      <c r="Z136" s="166">
        <v>0</v>
      </c>
      <c r="AA136" s="167">
        <f>Z136*K136</f>
        <v>0</v>
      </c>
      <c r="AR136" s="18" t="s">
        <v>139</v>
      </c>
      <c r="AT136" s="18" t="s">
        <v>135</v>
      </c>
      <c r="AU136" s="18" t="s">
        <v>97</v>
      </c>
      <c r="AY136" s="18" t="s">
        <v>134</v>
      </c>
      <c r="BE136" s="104">
        <f>IF(U136="základní",N136,0)</f>
        <v>0</v>
      </c>
      <c r="BF136" s="104">
        <f>IF(U136="snížená",N136,0)</f>
        <v>0</v>
      </c>
      <c r="BG136" s="104">
        <f>IF(U136="zákl. přenesená",N136,0)</f>
        <v>0</v>
      </c>
      <c r="BH136" s="104">
        <f>IF(U136="sníž. přenesená",N136,0)</f>
        <v>0</v>
      </c>
      <c r="BI136" s="104">
        <f>IF(U136="nulová",N136,0)</f>
        <v>0</v>
      </c>
      <c r="BJ136" s="18" t="s">
        <v>81</v>
      </c>
      <c r="BK136" s="104">
        <f>ROUND(L136*K136,2)</f>
        <v>0</v>
      </c>
      <c r="BL136" s="18" t="s">
        <v>139</v>
      </c>
      <c r="BM136" s="18" t="s">
        <v>182</v>
      </c>
    </row>
    <row r="137" spans="2:47" s="1" customFormat="1" ht="22.8" customHeight="1">
      <c r="B137" s="34"/>
      <c r="C137" s="35"/>
      <c r="D137" s="35"/>
      <c r="E137" s="35"/>
      <c r="F137" s="237" t="s">
        <v>183</v>
      </c>
      <c r="G137" s="238"/>
      <c r="H137" s="238"/>
      <c r="I137" s="238"/>
      <c r="J137" s="35"/>
      <c r="K137" s="35"/>
      <c r="L137" s="35"/>
      <c r="M137" s="35"/>
      <c r="N137" s="35"/>
      <c r="O137" s="35"/>
      <c r="P137" s="35"/>
      <c r="Q137" s="35"/>
      <c r="R137" s="36"/>
      <c r="T137" s="137"/>
      <c r="U137" s="35"/>
      <c r="V137" s="35"/>
      <c r="W137" s="35"/>
      <c r="X137" s="35"/>
      <c r="Y137" s="35"/>
      <c r="Z137" s="35"/>
      <c r="AA137" s="77"/>
      <c r="AT137" s="18" t="s">
        <v>142</v>
      </c>
      <c r="AU137" s="18" t="s">
        <v>97</v>
      </c>
    </row>
    <row r="138" spans="2:63" s="9" customFormat="1" ht="29.85" customHeight="1">
      <c r="B138" s="150"/>
      <c r="C138" s="151"/>
      <c r="D138" s="160" t="s">
        <v>107</v>
      </c>
      <c r="E138" s="160"/>
      <c r="F138" s="160"/>
      <c r="G138" s="160"/>
      <c r="H138" s="160"/>
      <c r="I138" s="160"/>
      <c r="J138" s="160"/>
      <c r="K138" s="160"/>
      <c r="L138" s="160"/>
      <c r="M138" s="160"/>
      <c r="N138" s="243">
        <f>BK138</f>
        <v>0</v>
      </c>
      <c r="O138" s="244"/>
      <c r="P138" s="244"/>
      <c r="Q138" s="244"/>
      <c r="R138" s="153"/>
      <c r="T138" s="154"/>
      <c r="U138" s="151"/>
      <c r="V138" s="151"/>
      <c r="W138" s="155">
        <f>SUM(W139:W147)</f>
        <v>0</v>
      </c>
      <c r="X138" s="151"/>
      <c r="Y138" s="155">
        <f>SUM(Y139:Y147)</f>
        <v>0.07440000000000001</v>
      </c>
      <c r="Z138" s="151"/>
      <c r="AA138" s="156">
        <f>SUM(AA139:AA147)</f>
        <v>0</v>
      </c>
      <c r="AR138" s="157" t="s">
        <v>133</v>
      </c>
      <c r="AT138" s="158" t="s">
        <v>75</v>
      </c>
      <c r="AU138" s="158" t="s">
        <v>81</v>
      </c>
      <c r="AY138" s="157" t="s">
        <v>134</v>
      </c>
      <c r="BK138" s="159">
        <f>SUM(BK139:BK147)</f>
        <v>0</v>
      </c>
    </row>
    <row r="139" spans="2:65" s="1" customFormat="1" ht="45.6" customHeight="1">
      <c r="B139" s="34"/>
      <c r="C139" s="161" t="s">
        <v>184</v>
      </c>
      <c r="D139" s="161" t="s">
        <v>135</v>
      </c>
      <c r="E139" s="162" t="s">
        <v>185</v>
      </c>
      <c r="F139" s="233" t="s">
        <v>186</v>
      </c>
      <c r="G139" s="233"/>
      <c r="H139" s="233"/>
      <c r="I139" s="233"/>
      <c r="J139" s="163" t="s">
        <v>149</v>
      </c>
      <c r="K139" s="164">
        <v>32</v>
      </c>
      <c r="L139" s="234">
        <v>0</v>
      </c>
      <c r="M139" s="235"/>
      <c r="N139" s="236">
        <f aca="true" t="shared" si="5" ref="N139:N147">ROUND(L139*K139,2)</f>
        <v>0</v>
      </c>
      <c r="O139" s="236"/>
      <c r="P139" s="236"/>
      <c r="Q139" s="236"/>
      <c r="R139" s="36"/>
      <c r="T139" s="165" t="s">
        <v>22</v>
      </c>
      <c r="U139" s="43" t="s">
        <v>41</v>
      </c>
      <c r="V139" s="35"/>
      <c r="W139" s="166">
        <f aca="true" t="shared" si="6" ref="W139:W147">V139*K139</f>
        <v>0</v>
      </c>
      <c r="X139" s="166">
        <v>0.00031</v>
      </c>
      <c r="Y139" s="166">
        <f aca="true" t="shared" si="7" ref="Y139:Y147">X139*K139</f>
        <v>0.00992</v>
      </c>
      <c r="Z139" s="166">
        <v>0</v>
      </c>
      <c r="AA139" s="167">
        <f aca="true" t="shared" si="8" ref="AA139:AA147">Z139*K139</f>
        <v>0</v>
      </c>
      <c r="AR139" s="18" t="s">
        <v>139</v>
      </c>
      <c r="AT139" s="18" t="s">
        <v>135</v>
      </c>
      <c r="AU139" s="18" t="s">
        <v>97</v>
      </c>
      <c r="AY139" s="18" t="s">
        <v>134</v>
      </c>
      <c r="BE139" s="104">
        <f aca="true" t="shared" si="9" ref="BE139:BE147">IF(U139="základní",N139,0)</f>
        <v>0</v>
      </c>
      <c r="BF139" s="104">
        <f aca="true" t="shared" si="10" ref="BF139:BF147">IF(U139="snížená",N139,0)</f>
        <v>0</v>
      </c>
      <c r="BG139" s="104">
        <f aca="true" t="shared" si="11" ref="BG139:BG147">IF(U139="zákl. přenesená",N139,0)</f>
        <v>0</v>
      </c>
      <c r="BH139" s="104">
        <f aca="true" t="shared" si="12" ref="BH139:BH147">IF(U139="sníž. přenesená",N139,0)</f>
        <v>0</v>
      </c>
      <c r="BI139" s="104">
        <f aca="true" t="shared" si="13" ref="BI139:BI147">IF(U139="nulová",N139,0)</f>
        <v>0</v>
      </c>
      <c r="BJ139" s="18" t="s">
        <v>81</v>
      </c>
      <c r="BK139" s="104">
        <f aca="true" t="shared" si="14" ref="BK139:BK147">ROUND(L139*K139,2)</f>
        <v>0</v>
      </c>
      <c r="BL139" s="18" t="s">
        <v>139</v>
      </c>
      <c r="BM139" s="18" t="s">
        <v>187</v>
      </c>
    </row>
    <row r="140" spans="2:65" s="1" customFormat="1" ht="34.2" customHeight="1">
      <c r="B140" s="34"/>
      <c r="C140" s="161" t="s">
        <v>188</v>
      </c>
      <c r="D140" s="161" t="s">
        <v>135</v>
      </c>
      <c r="E140" s="162" t="s">
        <v>189</v>
      </c>
      <c r="F140" s="233" t="s">
        <v>190</v>
      </c>
      <c r="G140" s="233"/>
      <c r="H140" s="233"/>
      <c r="I140" s="233"/>
      <c r="J140" s="163" t="s">
        <v>149</v>
      </c>
      <c r="K140" s="164">
        <v>32</v>
      </c>
      <c r="L140" s="234">
        <v>0</v>
      </c>
      <c r="M140" s="235"/>
      <c r="N140" s="236">
        <f t="shared" si="5"/>
        <v>0</v>
      </c>
      <c r="O140" s="236"/>
      <c r="P140" s="236"/>
      <c r="Q140" s="236"/>
      <c r="R140" s="36"/>
      <c r="T140" s="165" t="s">
        <v>22</v>
      </c>
      <c r="U140" s="43" t="s">
        <v>41</v>
      </c>
      <c r="V140" s="35"/>
      <c r="W140" s="166">
        <f t="shared" si="6"/>
        <v>0</v>
      </c>
      <c r="X140" s="166">
        <v>0.00031</v>
      </c>
      <c r="Y140" s="166">
        <f t="shared" si="7"/>
        <v>0.00992</v>
      </c>
      <c r="Z140" s="166">
        <v>0</v>
      </c>
      <c r="AA140" s="167">
        <f t="shared" si="8"/>
        <v>0</v>
      </c>
      <c r="AR140" s="18" t="s">
        <v>139</v>
      </c>
      <c r="AT140" s="18" t="s">
        <v>135</v>
      </c>
      <c r="AU140" s="18" t="s">
        <v>97</v>
      </c>
      <c r="AY140" s="18" t="s">
        <v>134</v>
      </c>
      <c r="BE140" s="104">
        <f t="shared" si="9"/>
        <v>0</v>
      </c>
      <c r="BF140" s="104">
        <f t="shared" si="10"/>
        <v>0</v>
      </c>
      <c r="BG140" s="104">
        <f t="shared" si="11"/>
        <v>0</v>
      </c>
      <c r="BH140" s="104">
        <f t="shared" si="12"/>
        <v>0</v>
      </c>
      <c r="BI140" s="104">
        <f t="shared" si="13"/>
        <v>0</v>
      </c>
      <c r="BJ140" s="18" t="s">
        <v>81</v>
      </c>
      <c r="BK140" s="104">
        <f t="shared" si="14"/>
        <v>0</v>
      </c>
      <c r="BL140" s="18" t="s">
        <v>139</v>
      </c>
      <c r="BM140" s="18" t="s">
        <v>191</v>
      </c>
    </row>
    <row r="141" spans="2:65" s="1" customFormat="1" ht="45.6" customHeight="1">
      <c r="B141" s="34"/>
      <c r="C141" s="161" t="s">
        <v>192</v>
      </c>
      <c r="D141" s="161" t="s">
        <v>135</v>
      </c>
      <c r="E141" s="162" t="s">
        <v>193</v>
      </c>
      <c r="F141" s="233" t="s">
        <v>194</v>
      </c>
      <c r="G141" s="233"/>
      <c r="H141" s="233"/>
      <c r="I141" s="233"/>
      <c r="J141" s="163" t="s">
        <v>149</v>
      </c>
      <c r="K141" s="164">
        <v>40</v>
      </c>
      <c r="L141" s="234">
        <v>0</v>
      </c>
      <c r="M141" s="235"/>
      <c r="N141" s="236">
        <f t="shared" si="5"/>
        <v>0</v>
      </c>
      <c r="O141" s="236"/>
      <c r="P141" s="236"/>
      <c r="Q141" s="236"/>
      <c r="R141" s="36"/>
      <c r="T141" s="165" t="s">
        <v>22</v>
      </c>
      <c r="U141" s="43" t="s">
        <v>41</v>
      </c>
      <c r="V141" s="35"/>
      <c r="W141" s="166">
        <f t="shared" si="6"/>
        <v>0</v>
      </c>
      <c r="X141" s="166">
        <v>0.00031</v>
      </c>
      <c r="Y141" s="166">
        <f t="shared" si="7"/>
        <v>0.0124</v>
      </c>
      <c r="Z141" s="166">
        <v>0</v>
      </c>
      <c r="AA141" s="167">
        <f t="shared" si="8"/>
        <v>0</v>
      </c>
      <c r="AR141" s="18" t="s">
        <v>139</v>
      </c>
      <c r="AT141" s="18" t="s">
        <v>135</v>
      </c>
      <c r="AU141" s="18" t="s">
        <v>97</v>
      </c>
      <c r="AY141" s="18" t="s">
        <v>134</v>
      </c>
      <c r="BE141" s="104">
        <f t="shared" si="9"/>
        <v>0</v>
      </c>
      <c r="BF141" s="104">
        <f t="shared" si="10"/>
        <v>0</v>
      </c>
      <c r="BG141" s="104">
        <f t="shared" si="11"/>
        <v>0</v>
      </c>
      <c r="BH141" s="104">
        <f t="shared" si="12"/>
        <v>0</v>
      </c>
      <c r="BI141" s="104">
        <f t="shared" si="13"/>
        <v>0</v>
      </c>
      <c r="BJ141" s="18" t="s">
        <v>81</v>
      </c>
      <c r="BK141" s="104">
        <f t="shared" si="14"/>
        <v>0</v>
      </c>
      <c r="BL141" s="18" t="s">
        <v>139</v>
      </c>
      <c r="BM141" s="18" t="s">
        <v>195</v>
      </c>
    </row>
    <row r="142" spans="2:65" s="1" customFormat="1" ht="45.6" customHeight="1">
      <c r="B142" s="34"/>
      <c r="C142" s="161" t="s">
        <v>196</v>
      </c>
      <c r="D142" s="161" t="s">
        <v>135</v>
      </c>
      <c r="E142" s="162" t="s">
        <v>197</v>
      </c>
      <c r="F142" s="233" t="s">
        <v>198</v>
      </c>
      <c r="G142" s="233"/>
      <c r="H142" s="233"/>
      <c r="I142" s="233"/>
      <c r="J142" s="163" t="s">
        <v>149</v>
      </c>
      <c r="K142" s="164">
        <v>48</v>
      </c>
      <c r="L142" s="234">
        <v>0</v>
      </c>
      <c r="M142" s="235"/>
      <c r="N142" s="236">
        <f t="shared" si="5"/>
        <v>0</v>
      </c>
      <c r="O142" s="236"/>
      <c r="P142" s="236"/>
      <c r="Q142" s="236"/>
      <c r="R142" s="36"/>
      <c r="T142" s="165" t="s">
        <v>22</v>
      </c>
      <c r="U142" s="43" t="s">
        <v>41</v>
      </c>
      <c r="V142" s="35"/>
      <c r="W142" s="166">
        <f t="shared" si="6"/>
        <v>0</v>
      </c>
      <c r="X142" s="166">
        <v>0.00031</v>
      </c>
      <c r="Y142" s="166">
        <f t="shared" si="7"/>
        <v>0.01488</v>
      </c>
      <c r="Z142" s="166">
        <v>0</v>
      </c>
      <c r="AA142" s="167">
        <f t="shared" si="8"/>
        <v>0</v>
      </c>
      <c r="AR142" s="18" t="s">
        <v>139</v>
      </c>
      <c r="AT142" s="18" t="s">
        <v>135</v>
      </c>
      <c r="AU142" s="18" t="s">
        <v>97</v>
      </c>
      <c r="AY142" s="18" t="s">
        <v>134</v>
      </c>
      <c r="BE142" s="104">
        <f t="shared" si="9"/>
        <v>0</v>
      </c>
      <c r="BF142" s="104">
        <f t="shared" si="10"/>
        <v>0</v>
      </c>
      <c r="BG142" s="104">
        <f t="shared" si="11"/>
        <v>0</v>
      </c>
      <c r="BH142" s="104">
        <f t="shared" si="12"/>
        <v>0</v>
      </c>
      <c r="BI142" s="104">
        <f t="shared" si="13"/>
        <v>0</v>
      </c>
      <c r="BJ142" s="18" t="s">
        <v>81</v>
      </c>
      <c r="BK142" s="104">
        <f t="shared" si="14"/>
        <v>0</v>
      </c>
      <c r="BL142" s="18" t="s">
        <v>139</v>
      </c>
      <c r="BM142" s="18" t="s">
        <v>199</v>
      </c>
    </row>
    <row r="143" spans="2:65" s="1" customFormat="1" ht="34.2" customHeight="1">
      <c r="B143" s="34"/>
      <c r="C143" s="161" t="s">
        <v>11</v>
      </c>
      <c r="D143" s="161" t="s">
        <v>135</v>
      </c>
      <c r="E143" s="162" t="s">
        <v>200</v>
      </c>
      <c r="F143" s="233" t="s">
        <v>201</v>
      </c>
      <c r="G143" s="233"/>
      <c r="H143" s="233"/>
      <c r="I143" s="233"/>
      <c r="J143" s="163" t="s">
        <v>149</v>
      </c>
      <c r="K143" s="164">
        <v>24</v>
      </c>
      <c r="L143" s="234">
        <v>0</v>
      </c>
      <c r="M143" s="235"/>
      <c r="N143" s="236">
        <f t="shared" si="5"/>
        <v>0</v>
      </c>
      <c r="O143" s="236"/>
      <c r="P143" s="236"/>
      <c r="Q143" s="236"/>
      <c r="R143" s="36"/>
      <c r="T143" s="165" t="s">
        <v>22</v>
      </c>
      <c r="U143" s="43" t="s">
        <v>41</v>
      </c>
      <c r="V143" s="35"/>
      <c r="W143" s="166">
        <f t="shared" si="6"/>
        <v>0</v>
      </c>
      <c r="X143" s="166">
        <v>0.00031</v>
      </c>
      <c r="Y143" s="166">
        <f t="shared" si="7"/>
        <v>0.00744</v>
      </c>
      <c r="Z143" s="166">
        <v>0</v>
      </c>
      <c r="AA143" s="167">
        <f t="shared" si="8"/>
        <v>0</v>
      </c>
      <c r="AR143" s="18" t="s">
        <v>139</v>
      </c>
      <c r="AT143" s="18" t="s">
        <v>135</v>
      </c>
      <c r="AU143" s="18" t="s">
        <v>97</v>
      </c>
      <c r="AY143" s="18" t="s">
        <v>134</v>
      </c>
      <c r="BE143" s="104">
        <f t="shared" si="9"/>
        <v>0</v>
      </c>
      <c r="BF143" s="104">
        <f t="shared" si="10"/>
        <v>0</v>
      </c>
      <c r="BG143" s="104">
        <f t="shared" si="11"/>
        <v>0</v>
      </c>
      <c r="BH143" s="104">
        <f t="shared" si="12"/>
        <v>0</v>
      </c>
      <c r="BI143" s="104">
        <f t="shared" si="13"/>
        <v>0</v>
      </c>
      <c r="BJ143" s="18" t="s">
        <v>81</v>
      </c>
      <c r="BK143" s="104">
        <f t="shared" si="14"/>
        <v>0</v>
      </c>
      <c r="BL143" s="18" t="s">
        <v>139</v>
      </c>
      <c r="BM143" s="18" t="s">
        <v>202</v>
      </c>
    </row>
    <row r="144" spans="2:65" s="1" customFormat="1" ht="45.6" customHeight="1">
      <c r="B144" s="34"/>
      <c r="C144" s="161" t="s">
        <v>203</v>
      </c>
      <c r="D144" s="161" t="s">
        <v>135</v>
      </c>
      <c r="E144" s="162" t="s">
        <v>204</v>
      </c>
      <c r="F144" s="233" t="s">
        <v>205</v>
      </c>
      <c r="G144" s="233"/>
      <c r="H144" s="233"/>
      <c r="I144" s="233"/>
      <c r="J144" s="163" t="s">
        <v>149</v>
      </c>
      <c r="K144" s="164">
        <v>24</v>
      </c>
      <c r="L144" s="234">
        <v>0</v>
      </c>
      <c r="M144" s="235"/>
      <c r="N144" s="236">
        <f t="shared" si="5"/>
        <v>0</v>
      </c>
      <c r="O144" s="236"/>
      <c r="P144" s="236"/>
      <c r="Q144" s="236"/>
      <c r="R144" s="36"/>
      <c r="T144" s="165" t="s">
        <v>22</v>
      </c>
      <c r="U144" s="43" t="s">
        <v>41</v>
      </c>
      <c r="V144" s="35"/>
      <c r="W144" s="166">
        <f t="shared" si="6"/>
        <v>0</v>
      </c>
      <c r="X144" s="166">
        <v>0.00031</v>
      </c>
      <c r="Y144" s="166">
        <f t="shared" si="7"/>
        <v>0.00744</v>
      </c>
      <c r="Z144" s="166">
        <v>0</v>
      </c>
      <c r="AA144" s="167">
        <f t="shared" si="8"/>
        <v>0</v>
      </c>
      <c r="AR144" s="18" t="s">
        <v>139</v>
      </c>
      <c r="AT144" s="18" t="s">
        <v>135</v>
      </c>
      <c r="AU144" s="18" t="s">
        <v>97</v>
      </c>
      <c r="AY144" s="18" t="s">
        <v>134</v>
      </c>
      <c r="BE144" s="104">
        <f t="shared" si="9"/>
        <v>0</v>
      </c>
      <c r="BF144" s="104">
        <f t="shared" si="10"/>
        <v>0</v>
      </c>
      <c r="BG144" s="104">
        <f t="shared" si="11"/>
        <v>0</v>
      </c>
      <c r="BH144" s="104">
        <f t="shared" si="12"/>
        <v>0</v>
      </c>
      <c r="BI144" s="104">
        <f t="shared" si="13"/>
        <v>0</v>
      </c>
      <c r="BJ144" s="18" t="s">
        <v>81</v>
      </c>
      <c r="BK144" s="104">
        <f t="shared" si="14"/>
        <v>0</v>
      </c>
      <c r="BL144" s="18" t="s">
        <v>139</v>
      </c>
      <c r="BM144" s="18" t="s">
        <v>206</v>
      </c>
    </row>
    <row r="145" spans="2:65" s="1" customFormat="1" ht="45.6" customHeight="1">
      <c r="B145" s="34"/>
      <c r="C145" s="161" t="s">
        <v>207</v>
      </c>
      <c r="D145" s="161" t="s">
        <v>135</v>
      </c>
      <c r="E145" s="162" t="s">
        <v>208</v>
      </c>
      <c r="F145" s="233" t="s">
        <v>209</v>
      </c>
      <c r="G145" s="233"/>
      <c r="H145" s="233"/>
      <c r="I145" s="233"/>
      <c r="J145" s="163" t="s">
        <v>149</v>
      </c>
      <c r="K145" s="164">
        <v>16</v>
      </c>
      <c r="L145" s="234">
        <v>0</v>
      </c>
      <c r="M145" s="235"/>
      <c r="N145" s="236">
        <f t="shared" si="5"/>
        <v>0</v>
      </c>
      <c r="O145" s="236"/>
      <c r="P145" s="236"/>
      <c r="Q145" s="236"/>
      <c r="R145" s="36"/>
      <c r="T145" s="165" t="s">
        <v>22</v>
      </c>
      <c r="U145" s="43" t="s">
        <v>41</v>
      </c>
      <c r="V145" s="35"/>
      <c r="W145" s="166">
        <f t="shared" si="6"/>
        <v>0</v>
      </c>
      <c r="X145" s="166">
        <v>0.00031</v>
      </c>
      <c r="Y145" s="166">
        <f t="shared" si="7"/>
        <v>0.00496</v>
      </c>
      <c r="Z145" s="166">
        <v>0</v>
      </c>
      <c r="AA145" s="167">
        <f t="shared" si="8"/>
        <v>0</v>
      </c>
      <c r="AR145" s="18" t="s">
        <v>139</v>
      </c>
      <c r="AT145" s="18" t="s">
        <v>135</v>
      </c>
      <c r="AU145" s="18" t="s">
        <v>97</v>
      </c>
      <c r="AY145" s="18" t="s">
        <v>134</v>
      </c>
      <c r="BE145" s="104">
        <f t="shared" si="9"/>
        <v>0</v>
      </c>
      <c r="BF145" s="104">
        <f t="shared" si="10"/>
        <v>0</v>
      </c>
      <c r="BG145" s="104">
        <f t="shared" si="11"/>
        <v>0</v>
      </c>
      <c r="BH145" s="104">
        <f t="shared" si="12"/>
        <v>0</v>
      </c>
      <c r="BI145" s="104">
        <f t="shared" si="13"/>
        <v>0</v>
      </c>
      <c r="BJ145" s="18" t="s">
        <v>81</v>
      </c>
      <c r="BK145" s="104">
        <f t="shared" si="14"/>
        <v>0</v>
      </c>
      <c r="BL145" s="18" t="s">
        <v>139</v>
      </c>
      <c r="BM145" s="18" t="s">
        <v>210</v>
      </c>
    </row>
    <row r="146" spans="2:65" s="1" customFormat="1" ht="45.6" customHeight="1">
      <c r="B146" s="34"/>
      <c r="C146" s="161" t="s">
        <v>211</v>
      </c>
      <c r="D146" s="161" t="s">
        <v>135</v>
      </c>
      <c r="E146" s="162" t="s">
        <v>212</v>
      </c>
      <c r="F146" s="233" t="s">
        <v>213</v>
      </c>
      <c r="G146" s="233"/>
      <c r="H146" s="233"/>
      <c r="I146" s="233"/>
      <c r="J146" s="163" t="s">
        <v>149</v>
      </c>
      <c r="K146" s="164">
        <v>16</v>
      </c>
      <c r="L146" s="234">
        <v>0</v>
      </c>
      <c r="M146" s="235"/>
      <c r="N146" s="236">
        <f t="shared" si="5"/>
        <v>0</v>
      </c>
      <c r="O146" s="236"/>
      <c r="P146" s="236"/>
      <c r="Q146" s="236"/>
      <c r="R146" s="36"/>
      <c r="T146" s="165" t="s">
        <v>22</v>
      </c>
      <c r="U146" s="43" t="s">
        <v>41</v>
      </c>
      <c r="V146" s="35"/>
      <c r="W146" s="166">
        <f t="shared" si="6"/>
        <v>0</v>
      </c>
      <c r="X146" s="166">
        <v>0.00031</v>
      </c>
      <c r="Y146" s="166">
        <f t="shared" si="7"/>
        <v>0.00496</v>
      </c>
      <c r="Z146" s="166">
        <v>0</v>
      </c>
      <c r="AA146" s="167">
        <f t="shared" si="8"/>
        <v>0</v>
      </c>
      <c r="AR146" s="18" t="s">
        <v>139</v>
      </c>
      <c r="AT146" s="18" t="s">
        <v>135</v>
      </c>
      <c r="AU146" s="18" t="s">
        <v>97</v>
      </c>
      <c r="AY146" s="18" t="s">
        <v>134</v>
      </c>
      <c r="BE146" s="104">
        <f t="shared" si="9"/>
        <v>0</v>
      </c>
      <c r="BF146" s="104">
        <f t="shared" si="10"/>
        <v>0</v>
      </c>
      <c r="BG146" s="104">
        <f t="shared" si="11"/>
        <v>0</v>
      </c>
      <c r="BH146" s="104">
        <f t="shared" si="12"/>
        <v>0</v>
      </c>
      <c r="BI146" s="104">
        <f t="shared" si="13"/>
        <v>0</v>
      </c>
      <c r="BJ146" s="18" t="s">
        <v>81</v>
      </c>
      <c r="BK146" s="104">
        <f t="shared" si="14"/>
        <v>0</v>
      </c>
      <c r="BL146" s="18" t="s">
        <v>139</v>
      </c>
      <c r="BM146" s="18" t="s">
        <v>214</v>
      </c>
    </row>
    <row r="147" spans="2:65" s="1" customFormat="1" ht="45.6" customHeight="1">
      <c r="B147" s="34"/>
      <c r="C147" s="161" t="s">
        <v>215</v>
      </c>
      <c r="D147" s="161" t="s">
        <v>135</v>
      </c>
      <c r="E147" s="162" t="s">
        <v>216</v>
      </c>
      <c r="F147" s="233" t="s">
        <v>217</v>
      </c>
      <c r="G147" s="233"/>
      <c r="H147" s="233"/>
      <c r="I147" s="233"/>
      <c r="J147" s="163" t="s">
        <v>149</v>
      </c>
      <c r="K147" s="164">
        <v>8</v>
      </c>
      <c r="L147" s="234">
        <v>0</v>
      </c>
      <c r="M147" s="235"/>
      <c r="N147" s="236">
        <f t="shared" si="5"/>
        <v>0</v>
      </c>
      <c r="O147" s="236"/>
      <c r="P147" s="236"/>
      <c r="Q147" s="236"/>
      <c r="R147" s="36"/>
      <c r="T147" s="165" t="s">
        <v>22</v>
      </c>
      <c r="U147" s="43" t="s">
        <v>41</v>
      </c>
      <c r="V147" s="35"/>
      <c r="W147" s="166">
        <f t="shared" si="6"/>
        <v>0</v>
      </c>
      <c r="X147" s="166">
        <v>0.00031</v>
      </c>
      <c r="Y147" s="166">
        <f t="shared" si="7"/>
        <v>0.00248</v>
      </c>
      <c r="Z147" s="166">
        <v>0</v>
      </c>
      <c r="AA147" s="167">
        <f t="shared" si="8"/>
        <v>0</v>
      </c>
      <c r="AR147" s="18" t="s">
        <v>139</v>
      </c>
      <c r="AT147" s="18" t="s">
        <v>135</v>
      </c>
      <c r="AU147" s="18" t="s">
        <v>97</v>
      </c>
      <c r="AY147" s="18" t="s">
        <v>134</v>
      </c>
      <c r="BE147" s="104">
        <f t="shared" si="9"/>
        <v>0</v>
      </c>
      <c r="BF147" s="104">
        <f t="shared" si="10"/>
        <v>0</v>
      </c>
      <c r="BG147" s="104">
        <f t="shared" si="11"/>
        <v>0</v>
      </c>
      <c r="BH147" s="104">
        <f t="shared" si="12"/>
        <v>0</v>
      </c>
      <c r="BI147" s="104">
        <f t="shared" si="13"/>
        <v>0</v>
      </c>
      <c r="BJ147" s="18" t="s">
        <v>81</v>
      </c>
      <c r="BK147" s="104">
        <f t="shared" si="14"/>
        <v>0</v>
      </c>
      <c r="BL147" s="18" t="s">
        <v>139</v>
      </c>
      <c r="BM147" s="18" t="s">
        <v>218</v>
      </c>
    </row>
    <row r="148" spans="2:63" s="9" customFormat="1" ht="29.85" customHeight="1">
      <c r="B148" s="150"/>
      <c r="C148" s="151"/>
      <c r="D148" s="160" t="s">
        <v>108</v>
      </c>
      <c r="E148" s="160"/>
      <c r="F148" s="160"/>
      <c r="G148" s="160"/>
      <c r="H148" s="160"/>
      <c r="I148" s="160"/>
      <c r="J148" s="160"/>
      <c r="K148" s="160"/>
      <c r="L148" s="160"/>
      <c r="M148" s="160"/>
      <c r="N148" s="245">
        <f>BK148</f>
        <v>0</v>
      </c>
      <c r="O148" s="246"/>
      <c r="P148" s="246"/>
      <c r="Q148" s="246"/>
      <c r="R148" s="153"/>
      <c r="T148" s="154"/>
      <c r="U148" s="151"/>
      <c r="V148" s="151"/>
      <c r="W148" s="155">
        <f>SUM(W149:W150)</f>
        <v>0</v>
      </c>
      <c r="X148" s="151"/>
      <c r="Y148" s="155">
        <f>SUM(Y149:Y150)</f>
        <v>0.03832</v>
      </c>
      <c r="Z148" s="151"/>
      <c r="AA148" s="156">
        <f>SUM(AA149:AA150)</f>
        <v>0</v>
      </c>
      <c r="AR148" s="157" t="s">
        <v>133</v>
      </c>
      <c r="AT148" s="158" t="s">
        <v>75</v>
      </c>
      <c r="AU148" s="158" t="s">
        <v>81</v>
      </c>
      <c r="AY148" s="157" t="s">
        <v>134</v>
      </c>
      <c r="BK148" s="159">
        <f>SUM(BK149:BK150)</f>
        <v>0</v>
      </c>
    </row>
    <row r="149" spans="2:65" s="1" customFormat="1" ht="45.6" customHeight="1">
      <c r="B149" s="34"/>
      <c r="C149" s="161" t="s">
        <v>219</v>
      </c>
      <c r="D149" s="161" t="s">
        <v>135</v>
      </c>
      <c r="E149" s="162" t="s">
        <v>220</v>
      </c>
      <c r="F149" s="233" t="s">
        <v>221</v>
      </c>
      <c r="G149" s="233"/>
      <c r="H149" s="233"/>
      <c r="I149" s="233"/>
      <c r="J149" s="163" t="s">
        <v>222</v>
      </c>
      <c r="K149" s="164">
        <v>1</v>
      </c>
      <c r="L149" s="234">
        <v>0</v>
      </c>
      <c r="M149" s="235"/>
      <c r="N149" s="236">
        <f>ROUND(L149*K149,2)</f>
        <v>0</v>
      </c>
      <c r="O149" s="236"/>
      <c r="P149" s="236"/>
      <c r="Q149" s="236"/>
      <c r="R149" s="36"/>
      <c r="T149" s="165" t="s">
        <v>22</v>
      </c>
      <c r="U149" s="43" t="s">
        <v>41</v>
      </c>
      <c r="V149" s="35"/>
      <c r="W149" s="166">
        <f>V149*K149</f>
        <v>0</v>
      </c>
      <c r="X149" s="166">
        <v>0.01916</v>
      </c>
      <c r="Y149" s="166">
        <f>X149*K149</f>
        <v>0.01916</v>
      </c>
      <c r="Z149" s="166">
        <v>0</v>
      </c>
      <c r="AA149" s="167">
        <f>Z149*K149</f>
        <v>0</v>
      </c>
      <c r="AR149" s="18" t="s">
        <v>139</v>
      </c>
      <c r="AT149" s="18" t="s">
        <v>135</v>
      </c>
      <c r="AU149" s="18" t="s">
        <v>97</v>
      </c>
      <c r="AY149" s="18" t="s">
        <v>134</v>
      </c>
      <c r="BE149" s="104">
        <f>IF(U149="základní",N149,0)</f>
        <v>0</v>
      </c>
      <c r="BF149" s="104">
        <f>IF(U149="snížená",N149,0)</f>
        <v>0</v>
      </c>
      <c r="BG149" s="104">
        <f>IF(U149="zákl. přenesená",N149,0)</f>
        <v>0</v>
      </c>
      <c r="BH149" s="104">
        <f>IF(U149="sníž. přenesená",N149,0)</f>
        <v>0</v>
      </c>
      <c r="BI149" s="104">
        <f>IF(U149="nulová",N149,0)</f>
        <v>0</v>
      </c>
      <c r="BJ149" s="18" t="s">
        <v>81</v>
      </c>
      <c r="BK149" s="104">
        <f>ROUND(L149*K149,2)</f>
        <v>0</v>
      </c>
      <c r="BL149" s="18" t="s">
        <v>139</v>
      </c>
      <c r="BM149" s="18" t="s">
        <v>223</v>
      </c>
    </row>
    <row r="150" spans="2:65" s="1" customFormat="1" ht="34.2" customHeight="1">
      <c r="B150" s="34"/>
      <c r="C150" s="161" t="s">
        <v>10</v>
      </c>
      <c r="D150" s="161" t="s">
        <v>135</v>
      </c>
      <c r="E150" s="162" t="s">
        <v>224</v>
      </c>
      <c r="F150" s="233" t="s">
        <v>225</v>
      </c>
      <c r="G150" s="233"/>
      <c r="H150" s="233"/>
      <c r="I150" s="233"/>
      <c r="J150" s="163" t="s">
        <v>222</v>
      </c>
      <c r="K150" s="164">
        <v>1</v>
      </c>
      <c r="L150" s="234">
        <v>0</v>
      </c>
      <c r="M150" s="235"/>
      <c r="N150" s="236">
        <f>ROUND(L150*K150,2)</f>
        <v>0</v>
      </c>
      <c r="O150" s="236"/>
      <c r="P150" s="236"/>
      <c r="Q150" s="236"/>
      <c r="R150" s="36"/>
      <c r="T150" s="165" t="s">
        <v>22</v>
      </c>
      <c r="U150" s="43" t="s">
        <v>41</v>
      </c>
      <c r="V150" s="35"/>
      <c r="W150" s="166">
        <f>V150*K150</f>
        <v>0</v>
      </c>
      <c r="X150" s="166">
        <v>0.01916</v>
      </c>
      <c r="Y150" s="166">
        <f>X150*K150</f>
        <v>0.01916</v>
      </c>
      <c r="Z150" s="166">
        <v>0</v>
      </c>
      <c r="AA150" s="167">
        <f>Z150*K150</f>
        <v>0</v>
      </c>
      <c r="AR150" s="18" t="s">
        <v>139</v>
      </c>
      <c r="AT150" s="18" t="s">
        <v>135</v>
      </c>
      <c r="AU150" s="18" t="s">
        <v>97</v>
      </c>
      <c r="AY150" s="18" t="s">
        <v>134</v>
      </c>
      <c r="BE150" s="104">
        <f>IF(U150="základní",N150,0)</f>
        <v>0</v>
      </c>
      <c r="BF150" s="104">
        <f>IF(U150="snížená",N150,0)</f>
        <v>0</v>
      </c>
      <c r="BG150" s="104">
        <f>IF(U150="zákl. přenesená",N150,0)</f>
        <v>0</v>
      </c>
      <c r="BH150" s="104">
        <f>IF(U150="sníž. přenesená",N150,0)</f>
        <v>0</v>
      </c>
      <c r="BI150" s="104">
        <f>IF(U150="nulová",N150,0)</f>
        <v>0</v>
      </c>
      <c r="BJ150" s="18" t="s">
        <v>81</v>
      </c>
      <c r="BK150" s="104">
        <f>ROUND(L150*K150,2)</f>
        <v>0</v>
      </c>
      <c r="BL150" s="18" t="s">
        <v>139</v>
      </c>
      <c r="BM150" s="18" t="s">
        <v>226</v>
      </c>
    </row>
    <row r="151" spans="2:63" s="9" customFormat="1" ht="29.85" customHeight="1">
      <c r="B151" s="150"/>
      <c r="C151" s="151"/>
      <c r="D151" s="160" t="s">
        <v>109</v>
      </c>
      <c r="E151" s="160"/>
      <c r="F151" s="160"/>
      <c r="G151" s="160"/>
      <c r="H151" s="160"/>
      <c r="I151" s="160"/>
      <c r="J151" s="160"/>
      <c r="K151" s="160"/>
      <c r="L151" s="160"/>
      <c r="M151" s="160"/>
      <c r="N151" s="245">
        <f>BK151</f>
        <v>0</v>
      </c>
      <c r="O151" s="246"/>
      <c r="P151" s="246"/>
      <c r="Q151" s="246"/>
      <c r="R151" s="153"/>
      <c r="T151" s="154"/>
      <c r="U151" s="151"/>
      <c r="V151" s="151"/>
      <c r="W151" s="155">
        <f>SUM(W152:W157)</f>
        <v>0</v>
      </c>
      <c r="X151" s="151"/>
      <c r="Y151" s="155">
        <f>SUM(Y152:Y157)</f>
        <v>8.58368</v>
      </c>
      <c r="Z151" s="151"/>
      <c r="AA151" s="156">
        <f>SUM(AA152:AA157)</f>
        <v>0</v>
      </c>
      <c r="AR151" s="157" t="s">
        <v>133</v>
      </c>
      <c r="AT151" s="158" t="s">
        <v>75</v>
      </c>
      <c r="AU151" s="158" t="s">
        <v>81</v>
      </c>
      <c r="AY151" s="157" t="s">
        <v>134</v>
      </c>
      <c r="BK151" s="159">
        <f>SUM(BK152:BK157)</f>
        <v>0</v>
      </c>
    </row>
    <row r="152" spans="2:65" s="1" customFormat="1" ht="22.8" customHeight="1">
      <c r="B152" s="34"/>
      <c r="C152" s="161" t="s">
        <v>227</v>
      </c>
      <c r="D152" s="161" t="s">
        <v>135</v>
      </c>
      <c r="E152" s="162" t="s">
        <v>228</v>
      </c>
      <c r="F152" s="233" t="s">
        <v>229</v>
      </c>
      <c r="G152" s="233"/>
      <c r="H152" s="233"/>
      <c r="I152" s="233"/>
      <c r="J152" s="163" t="s">
        <v>230</v>
      </c>
      <c r="K152" s="164">
        <v>32</v>
      </c>
      <c r="L152" s="234">
        <v>0</v>
      </c>
      <c r="M152" s="235"/>
      <c r="N152" s="236">
        <f aca="true" t="shared" si="15" ref="N152:N157">ROUND(L152*K152,2)</f>
        <v>0</v>
      </c>
      <c r="O152" s="236"/>
      <c r="P152" s="236"/>
      <c r="Q152" s="236"/>
      <c r="R152" s="36"/>
      <c r="T152" s="165" t="s">
        <v>22</v>
      </c>
      <c r="U152" s="43" t="s">
        <v>41</v>
      </c>
      <c r="V152" s="35"/>
      <c r="W152" s="166">
        <f aca="true" t="shared" si="16" ref="W152:W157">V152*K152</f>
        <v>0</v>
      </c>
      <c r="X152" s="166">
        <v>0.01916</v>
      </c>
      <c r="Y152" s="166">
        <f aca="true" t="shared" si="17" ref="Y152:Y157">X152*K152</f>
        <v>0.61312</v>
      </c>
      <c r="Z152" s="166">
        <v>0</v>
      </c>
      <c r="AA152" s="167">
        <f aca="true" t="shared" si="18" ref="AA152:AA157">Z152*K152</f>
        <v>0</v>
      </c>
      <c r="AR152" s="18" t="s">
        <v>139</v>
      </c>
      <c r="AT152" s="18" t="s">
        <v>135</v>
      </c>
      <c r="AU152" s="18" t="s">
        <v>97</v>
      </c>
      <c r="AY152" s="18" t="s">
        <v>134</v>
      </c>
      <c r="BE152" s="104">
        <f aca="true" t="shared" si="19" ref="BE152:BE157">IF(U152="základní",N152,0)</f>
        <v>0</v>
      </c>
      <c r="BF152" s="104">
        <f aca="true" t="shared" si="20" ref="BF152:BF157">IF(U152="snížená",N152,0)</f>
        <v>0</v>
      </c>
      <c r="BG152" s="104">
        <f aca="true" t="shared" si="21" ref="BG152:BG157">IF(U152="zákl. přenesená",N152,0)</f>
        <v>0</v>
      </c>
      <c r="BH152" s="104">
        <f aca="true" t="shared" si="22" ref="BH152:BH157">IF(U152="sníž. přenesená",N152,0)</f>
        <v>0</v>
      </c>
      <c r="BI152" s="104">
        <f aca="true" t="shared" si="23" ref="BI152:BI157">IF(U152="nulová",N152,0)</f>
        <v>0</v>
      </c>
      <c r="BJ152" s="18" t="s">
        <v>81</v>
      </c>
      <c r="BK152" s="104">
        <f aca="true" t="shared" si="24" ref="BK152:BK157">ROUND(L152*K152,2)</f>
        <v>0</v>
      </c>
      <c r="BL152" s="18" t="s">
        <v>139</v>
      </c>
      <c r="BM152" s="18" t="s">
        <v>231</v>
      </c>
    </row>
    <row r="153" spans="2:65" s="1" customFormat="1" ht="34.2" customHeight="1">
      <c r="B153" s="34"/>
      <c r="C153" s="161" t="s">
        <v>232</v>
      </c>
      <c r="D153" s="161" t="s">
        <v>135</v>
      </c>
      <c r="E153" s="162" t="s">
        <v>233</v>
      </c>
      <c r="F153" s="233" t="s">
        <v>234</v>
      </c>
      <c r="G153" s="233"/>
      <c r="H153" s="233"/>
      <c r="I153" s="233"/>
      <c r="J153" s="163" t="s">
        <v>230</v>
      </c>
      <c r="K153" s="164">
        <v>160</v>
      </c>
      <c r="L153" s="234">
        <v>0</v>
      </c>
      <c r="M153" s="235"/>
      <c r="N153" s="236">
        <f t="shared" si="15"/>
        <v>0</v>
      </c>
      <c r="O153" s="236"/>
      <c r="P153" s="236"/>
      <c r="Q153" s="236"/>
      <c r="R153" s="36"/>
      <c r="T153" s="165" t="s">
        <v>22</v>
      </c>
      <c r="U153" s="43" t="s">
        <v>41</v>
      </c>
      <c r="V153" s="35"/>
      <c r="W153" s="166">
        <f t="shared" si="16"/>
        <v>0</v>
      </c>
      <c r="X153" s="166">
        <v>0.01916</v>
      </c>
      <c r="Y153" s="166">
        <f t="shared" si="17"/>
        <v>3.0656</v>
      </c>
      <c r="Z153" s="166">
        <v>0</v>
      </c>
      <c r="AA153" s="167">
        <f t="shared" si="18"/>
        <v>0</v>
      </c>
      <c r="AR153" s="18" t="s">
        <v>139</v>
      </c>
      <c r="AT153" s="18" t="s">
        <v>135</v>
      </c>
      <c r="AU153" s="18" t="s">
        <v>97</v>
      </c>
      <c r="AY153" s="18" t="s">
        <v>134</v>
      </c>
      <c r="BE153" s="104">
        <f t="shared" si="19"/>
        <v>0</v>
      </c>
      <c r="BF153" s="104">
        <f t="shared" si="20"/>
        <v>0</v>
      </c>
      <c r="BG153" s="104">
        <f t="shared" si="21"/>
        <v>0</v>
      </c>
      <c r="BH153" s="104">
        <f t="shared" si="22"/>
        <v>0</v>
      </c>
      <c r="BI153" s="104">
        <f t="shared" si="23"/>
        <v>0</v>
      </c>
      <c r="BJ153" s="18" t="s">
        <v>81</v>
      </c>
      <c r="BK153" s="104">
        <f t="shared" si="24"/>
        <v>0</v>
      </c>
      <c r="BL153" s="18" t="s">
        <v>139</v>
      </c>
      <c r="BM153" s="18" t="s">
        <v>235</v>
      </c>
    </row>
    <row r="154" spans="2:65" s="1" customFormat="1" ht="22.8" customHeight="1">
      <c r="B154" s="34"/>
      <c r="C154" s="161" t="s">
        <v>236</v>
      </c>
      <c r="D154" s="161" t="s">
        <v>135</v>
      </c>
      <c r="E154" s="162" t="s">
        <v>237</v>
      </c>
      <c r="F154" s="233" t="s">
        <v>238</v>
      </c>
      <c r="G154" s="233"/>
      <c r="H154" s="233"/>
      <c r="I154" s="233"/>
      <c r="J154" s="163" t="s">
        <v>230</v>
      </c>
      <c r="K154" s="164">
        <v>60</v>
      </c>
      <c r="L154" s="234">
        <v>0</v>
      </c>
      <c r="M154" s="235"/>
      <c r="N154" s="236">
        <f t="shared" si="15"/>
        <v>0</v>
      </c>
      <c r="O154" s="236"/>
      <c r="P154" s="236"/>
      <c r="Q154" s="236"/>
      <c r="R154" s="36"/>
      <c r="T154" s="165" t="s">
        <v>22</v>
      </c>
      <c r="U154" s="43" t="s">
        <v>41</v>
      </c>
      <c r="V154" s="35"/>
      <c r="W154" s="166">
        <f t="shared" si="16"/>
        <v>0</v>
      </c>
      <c r="X154" s="166">
        <v>0.01916</v>
      </c>
      <c r="Y154" s="166">
        <f t="shared" si="17"/>
        <v>1.1496</v>
      </c>
      <c r="Z154" s="166">
        <v>0</v>
      </c>
      <c r="AA154" s="167">
        <f t="shared" si="18"/>
        <v>0</v>
      </c>
      <c r="AR154" s="18" t="s">
        <v>139</v>
      </c>
      <c r="AT154" s="18" t="s">
        <v>135</v>
      </c>
      <c r="AU154" s="18" t="s">
        <v>97</v>
      </c>
      <c r="AY154" s="18" t="s">
        <v>134</v>
      </c>
      <c r="BE154" s="104">
        <f t="shared" si="19"/>
        <v>0</v>
      </c>
      <c r="BF154" s="104">
        <f t="shared" si="20"/>
        <v>0</v>
      </c>
      <c r="BG154" s="104">
        <f t="shared" si="21"/>
        <v>0</v>
      </c>
      <c r="BH154" s="104">
        <f t="shared" si="22"/>
        <v>0</v>
      </c>
      <c r="BI154" s="104">
        <f t="shared" si="23"/>
        <v>0</v>
      </c>
      <c r="BJ154" s="18" t="s">
        <v>81</v>
      </c>
      <c r="BK154" s="104">
        <f t="shared" si="24"/>
        <v>0</v>
      </c>
      <c r="BL154" s="18" t="s">
        <v>139</v>
      </c>
      <c r="BM154" s="18" t="s">
        <v>239</v>
      </c>
    </row>
    <row r="155" spans="2:65" s="1" customFormat="1" ht="14.4" customHeight="1">
      <c r="B155" s="34"/>
      <c r="C155" s="161" t="s">
        <v>240</v>
      </c>
      <c r="D155" s="161" t="s">
        <v>135</v>
      </c>
      <c r="E155" s="162" t="s">
        <v>241</v>
      </c>
      <c r="F155" s="233" t="s">
        <v>242</v>
      </c>
      <c r="G155" s="233"/>
      <c r="H155" s="233"/>
      <c r="I155" s="233"/>
      <c r="J155" s="163" t="s">
        <v>230</v>
      </c>
      <c r="K155" s="164">
        <v>64</v>
      </c>
      <c r="L155" s="234">
        <v>0</v>
      </c>
      <c r="M155" s="235"/>
      <c r="N155" s="236">
        <f t="shared" si="15"/>
        <v>0</v>
      </c>
      <c r="O155" s="236"/>
      <c r="P155" s="236"/>
      <c r="Q155" s="236"/>
      <c r="R155" s="36"/>
      <c r="T155" s="165" t="s">
        <v>22</v>
      </c>
      <c r="U155" s="43" t="s">
        <v>41</v>
      </c>
      <c r="V155" s="35"/>
      <c r="W155" s="166">
        <f t="shared" si="16"/>
        <v>0</v>
      </c>
      <c r="X155" s="166">
        <v>0.01916</v>
      </c>
      <c r="Y155" s="166">
        <f t="shared" si="17"/>
        <v>1.22624</v>
      </c>
      <c r="Z155" s="166">
        <v>0</v>
      </c>
      <c r="AA155" s="167">
        <f t="shared" si="18"/>
        <v>0</v>
      </c>
      <c r="AR155" s="18" t="s">
        <v>139</v>
      </c>
      <c r="AT155" s="18" t="s">
        <v>135</v>
      </c>
      <c r="AU155" s="18" t="s">
        <v>97</v>
      </c>
      <c r="AY155" s="18" t="s">
        <v>134</v>
      </c>
      <c r="BE155" s="104">
        <f t="shared" si="19"/>
        <v>0</v>
      </c>
      <c r="BF155" s="104">
        <f t="shared" si="20"/>
        <v>0</v>
      </c>
      <c r="BG155" s="104">
        <f t="shared" si="21"/>
        <v>0</v>
      </c>
      <c r="BH155" s="104">
        <f t="shared" si="22"/>
        <v>0</v>
      </c>
      <c r="BI155" s="104">
        <f t="shared" si="23"/>
        <v>0</v>
      </c>
      <c r="BJ155" s="18" t="s">
        <v>81</v>
      </c>
      <c r="BK155" s="104">
        <f t="shared" si="24"/>
        <v>0</v>
      </c>
      <c r="BL155" s="18" t="s">
        <v>139</v>
      </c>
      <c r="BM155" s="18" t="s">
        <v>243</v>
      </c>
    </row>
    <row r="156" spans="2:65" s="1" customFormat="1" ht="22.8" customHeight="1">
      <c r="B156" s="34"/>
      <c r="C156" s="161" t="s">
        <v>244</v>
      </c>
      <c r="D156" s="161" t="s">
        <v>135</v>
      </c>
      <c r="E156" s="162" t="s">
        <v>245</v>
      </c>
      <c r="F156" s="233" t="s">
        <v>246</v>
      </c>
      <c r="G156" s="233"/>
      <c r="H156" s="233"/>
      <c r="I156" s="233"/>
      <c r="J156" s="163" t="s">
        <v>230</v>
      </c>
      <c r="K156" s="164">
        <v>128</v>
      </c>
      <c r="L156" s="234">
        <v>0</v>
      </c>
      <c r="M156" s="235"/>
      <c r="N156" s="236">
        <f t="shared" si="15"/>
        <v>0</v>
      </c>
      <c r="O156" s="236"/>
      <c r="P156" s="236"/>
      <c r="Q156" s="236"/>
      <c r="R156" s="36"/>
      <c r="T156" s="165" t="s">
        <v>22</v>
      </c>
      <c r="U156" s="43" t="s">
        <v>41</v>
      </c>
      <c r="V156" s="35"/>
      <c r="W156" s="166">
        <f t="shared" si="16"/>
        <v>0</v>
      </c>
      <c r="X156" s="166">
        <v>0.01916</v>
      </c>
      <c r="Y156" s="166">
        <f t="shared" si="17"/>
        <v>2.45248</v>
      </c>
      <c r="Z156" s="166">
        <v>0</v>
      </c>
      <c r="AA156" s="167">
        <f t="shared" si="18"/>
        <v>0</v>
      </c>
      <c r="AR156" s="18" t="s">
        <v>139</v>
      </c>
      <c r="AT156" s="18" t="s">
        <v>135</v>
      </c>
      <c r="AU156" s="18" t="s">
        <v>97</v>
      </c>
      <c r="AY156" s="18" t="s">
        <v>134</v>
      </c>
      <c r="BE156" s="104">
        <f t="shared" si="19"/>
        <v>0</v>
      </c>
      <c r="BF156" s="104">
        <f t="shared" si="20"/>
        <v>0</v>
      </c>
      <c r="BG156" s="104">
        <f t="shared" si="21"/>
        <v>0</v>
      </c>
      <c r="BH156" s="104">
        <f t="shared" si="22"/>
        <v>0</v>
      </c>
      <c r="BI156" s="104">
        <f t="shared" si="23"/>
        <v>0</v>
      </c>
      <c r="BJ156" s="18" t="s">
        <v>81</v>
      </c>
      <c r="BK156" s="104">
        <f t="shared" si="24"/>
        <v>0</v>
      </c>
      <c r="BL156" s="18" t="s">
        <v>139</v>
      </c>
      <c r="BM156" s="18" t="s">
        <v>247</v>
      </c>
    </row>
    <row r="157" spans="2:65" s="1" customFormat="1" ht="14.4" customHeight="1">
      <c r="B157" s="34"/>
      <c r="C157" s="161" t="s">
        <v>248</v>
      </c>
      <c r="D157" s="161" t="s">
        <v>135</v>
      </c>
      <c r="E157" s="162" t="s">
        <v>249</v>
      </c>
      <c r="F157" s="233" t="s">
        <v>250</v>
      </c>
      <c r="G157" s="233"/>
      <c r="H157" s="233"/>
      <c r="I157" s="233"/>
      <c r="J157" s="163" t="s">
        <v>222</v>
      </c>
      <c r="K157" s="164">
        <v>4</v>
      </c>
      <c r="L157" s="234">
        <v>0</v>
      </c>
      <c r="M157" s="235"/>
      <c r="N157" s="236">
        <f t="shared" si="15"/>
        <v>0</v>
      </c>
      <c r="O157" s="236"/>
      <c r="P157" s="236"/>
      <c r="Q157" s="236"/>
      <c r="R157" s="36"/>
      <c r="T157" s="165" t="s">
        <v>22</v>
      </c>
      <c r="U157" s="43" t="s">
        <v>41</v>
      </c>
      <c r="V157" s="35"/>
      <c r="W157" s="166">
        <f t="shared" si="16"/>
        <v>0</v>
      </c>
      <c r="X157" s="166">
        <v>0.01916</v>
      </c>
      <c r="Y157" s="166">
        <f t="shared" si="17"/>
        <v>0.07664</v>
      </c>
      <c r="Z157" s="166">
        <v>0</v>
      </c>
      <c r="AA157" s="167">
        <f t="shared" si="18"/>
        <v>0</v>
      </c>
      <c r="AR157" s="18" t="s">
        <v>139</v>
      </c>
      <c r="AT157" s="18" t="s">
        <v>135</v>
      </c>
      <c r="AU157" s="18" t="s">
        <v>97</v>
      </c>
      <c r="AY157" s="18" t="s">
        <v>134</v>
      </c>
      <c r="BE157" s="104">
        <f t="shared" si="19"/>
        <v>0</v>
      </c>
      <c r="BF157" s="104">
        <f t="shared" si="20"/>
        <v>0</v>
      </c>
      <c r="BG157" s="104">
        <f t="shared" si="21"/>
        <v>0</v>
      </c>
      <c r="BH157" s="104">
        <f t="shared" si="22"/>
        <v>0</v>
      </c>
      <c r="BI157" s="104">
        <f t="shared" si="23"/>
        <v>0</v>
      </c>
      <c r="BJ157" s="18" t="s">
        <v>81</v>
      </c>
      <c r="BK157" s="104">
        <f t="shared" si="24"/>
        <v>0</v>
      </c>
      <c r="BL157" s="18" t="s">
        <v>139</v>
      </c>
      <c r="BM157" s="18" t="s">
        <v>251</v>
      </c>
    </row>
    <row r="158" spans="2:63" s="1" customFormat="1" ht="49.95" customHeight="1">
      <c r="B158" s="34"/>
      <c r="C158" s="35"/>
      <c r="D158" s="152" t="s">
        <v>252</v>
      </c>
      <c r="E158" s="35"/>
      <c r="F158" s="35"/>
      <c r="G158" s="35"/>
      <c r="H158" s="35"/>
      <c r="I158" s="35"/>
      <c r="J158" s="35"/>
      <c r="K158" s="35"/>
      <c r="L158" s="35"/>
      <c r="M158" s="35"/>
      <c r="N158" s="247">
        <f>BK158</f>
        <v>0</v>
      </c>
      <c r="O158" s="248"/>
      <c r="P158" s="248"/>
      <c r="Q158" s="248"/>
      <c r="R158" s="36"/>
      <c r="T158" s="141"/>
      <c r="U158" s="55"/>
      <c r="V158" s="55"/>
      <c r="W158" s="55"/>
      <c r="X158" s="55"/>
      <c r="Y158" s="55"/>
      <c r="Z158" s="55"/>
      <c r="AA158" s="57"/>
      <c r="AT158" s="18" t="s">
        <v>75</v>
      </c>
      <c r="AU158" s="18" t="s">
        <v>76</v>
      </c>
      <c r="AY158" s="18" t="s">
        <v>253</v>
      </c>
      <c r="BK158" s="104">
        <v>0</v>
      </c>
    </row>
    <row r="159" spans="2:18" s="1" customFormat="1" ht="6.9" customHeight="1">
      <c r="B159" s="58"/>
      <c r="C159" s="59"/>
      <c r="D159" s="59"/>
      <c r="E159" s="59"/>
      <c r="F159" s="59"/>
      <c r="G159" s="59"/>
      <c r="H159" s="59"/>
      <c r="I159" s="59"/>
      <c r="J159" s="59"/>
      <c r="K159" s="59"/>
      <c r="L159" s="59"/>
      <c r="M159" s="59"/>
      <c r="N159" s="59"/>
      <c r="O159" s="59"/>
      <c r="P159" s="59"/>
      <c r="Q159" s="59"/>
      <c r="R159" s="60"/>
    </row>
  </sheetData>
  <sheetProtection algorithmName="SHA-512" hashValue="Sr3tzXgaqJvdlNLBNQySsBCeT/xMLzNExW2qHYjXVtQgHfYjqF3xs4w3fm0VGKT1421HJZ29P2aAn3t3iCbuiw==" saltValue="jF6l4hEMxRKgN1ldOs7vkVjRdNhlzVwC5/tkWRA5XoVdvztzU1wfVNqaFgP4/heXb+eB/d33os4+8809safu2A==" spinCount="10" sheet="1" objects="1" scenarios="1" formatColumns="0" formatRows="0"/>
  <mergeCells count="159">
    <mergeCell ref="N151:Q151"/>
    <mergeCell ref="N158:Q158"/>
    <mergeCell ref="H1:K1"/>
    <mergeCell ref="S2:AC2"/>
    <mergeCell ref="F155:I155"/>
    <mergeCell ref="L155:M155"/>
    <mergeCell ref="N155:Q155"/>
    <mergeCell ref="F156:I156"/>
    <mergeCell ref="L156:M156"/>
    <mergeCell ref="N156:Q156"/>
    <mergeCell ref="F157:I157"/>
    <mergeCell ref="L157:M157"/>
    <mergeCell ref="N157:Q157"/>
    <mergeCell ref="F152:I152"/>
    <mergeCell ref="L152:M152"/>
    <mergeCell ref="N152:Q152"/>
    <mergeCell ref="F153:I153"/>
    <mergeCell ref="L153:M153"/>
    <mergeCell ref="N153:Q153"/>
    <mergeCell ref="F154:I154"/>
    <mergeCell ref="L154:M154"/>
    <mergeCell ref="N154:Q154"/>
    <mergeCell ref="F147:I147"/>
    <mergeCell ref="L147:M147"/>
    <mergeCell ref="N147:Q147"/>
    <mergeCell ref="F149:I149"/>
    <mergeCell ref="L149:M149"/>
    <mergeCell ref="N149:Q149"/>
    <mergeCell ref="F150:I150"/>
    <mergeCell ref="L150:M150"/>
    <mergeCell ref="N150:Q150"/>
    <mergeCell ref="N148:Q148"/>
    <mergeCell ref="F144:I144"/>
    <mergeCell ref="L144:M144"/>
    <mergeCell ref="N144:Q144"/>
    <mergeCell ref="F145:I145"/>
    <mergeCell ref="L145:M145"/>
    <mergeCell ref="N145:Q145"/>
    <mergeCell ref="F146:I146"/>
    <mergeCell ref="L146:M146"/>
    <mergeCell ref="N146:Q146"/>
    <mergeCell ref="F141:I141"/>
    <mergeCell ref="L141:M141"/>
    <mergeCell ref="N141:Q141"/>
    <mergeCell ref="F142:I142"/>
    <mergeCell ref="L142:M142"/>
    <mergeCell ref="N142:Q142"/>
    <mergeCell ref="F143:I143"/>
    <mergeCell ref="L143:M143"/>
    <mergeCell ref="N143:Q143"/>
    <mergeCell ref="F135:I135"/>
    <mergeCell ref="F136:I136"/>
    <mergeCell ref="L136:M136"/>
    <mergeCell ref="N136:Q136"/>
    <mergeCell ref="F137:I137"/>
    <mergeCell ref="F139:I139"/>
    <mergeCell ref="L139:M139"/>
    <mergeCell ref="N139:Q139"/>
    <mergeCell ref="F140:I140"/>
    <mergeCell ref="L140:M140"/>
    <mergeCell ref="N140:Q140"/>
    <mergeCell ref="N138:Q138"/>
    <mergeCell ref="F132:I132"/>
    <mergeCell ref="L132:M132"/>
    <mergeCell ref="N132:Q132"/>
    <mergeCell ref="F133:I133"/>
    <mergeCell ref="L133:M133"/>
    <mergeCell ref="N133:Q133"/>
    <mergeCell ref="F134:I134"/>
    <mergeCell ref="L134:M134"/>
    <mergeCell ref="N134:Q134"/>
    <mergeCell ref="F127:I127"/>
    <mergeCell ref="L127:M127"/>
    <mergeCell ref="N127:Q127"/>
    <mergeCell ref="F128:I128"/>
    <mergeCell ref="F129:I129"/>
    <mergeCell ref="L129:M129"/>
    <mergeCell ref="N129:Q129"/>
    <mergeCell ref="F130:I130"/>
    <mergeCell ref="F131:I131"/>
    <mergeCell ref="L131:M131"/>
    <mergeCell ref="N131:Q131"/>
    <mergeCell ref="F122:I122"/>
    <mergeCell ref="F123:I123"/>
    <mergeCell ref="L123:M123"/>
    <mergeCell ref="N123:Q123"/>
    <mergeCell ref="F124:I124"/>
    <mergeCell ref="F125:I125"/>
    <mergeCell ref="L125:M125"/>
    <mergeCell ref="N125:Q125"/>
    <mergeCell ref="F126:I126"/>
    <mergeCell ref="F110:P110"/>
    <mergeCell ref="M112:P112"/>
    <mergeCell ref="M114:Q114"/>
    <mergeCell ref="M115:Q115"/>
    <mergeCell ref="F117:I117"/>
    <mergeCell ref="L117:M117"/>
    <mergeCell ref="N117:Q117"/>
    <mergeCell ref="F121:I121"/>
    <mergeCell ref="L121:M121"/>
    <mergeCell ref="N121:Q121"/>
    <mergeCell ref="N118:Q118"/>
    <mergeCell ref="N119:Q119"/>
    <mergeCell ref="N120:Q120"/>
    <mergeCell ref="D97:H97"/>
    <mergeCell ref="N97:Q97"/>
    <mergeCell ref="D98:H98"/>
    <mergeCell ref="N98:Q98"/>
    <mergeCell ref="D99:H99"/>
    <mergeCell ref="N99:Q99"/>
    <mergeCell ref="N100:Q100"/>
    <mergeCell ref="L102:Q102"/>
    <mergeCell ref="C108:Q108"/>
    <mergeCell ref="N89:Q89"/>
    <mergeCell ref="N90:Q90"/>
    <mergeCell ref="N91:Q91"/>
    <mergeCell ref="N92:Q92"/>
    <mergeCell ref="N94:Q94"/>
    <mergeCell ref="D95:H95"/>
    <mergeCell ref="N95:Q95"/>
    <mergeCell ref="D96:H96"/>
    <mergeCell ref="N96:Q96"/>
    <mergeCell ref="C76:Q76"/>
    <mergeCell ref="F78:P78"/>
    <mergeCell ref="M80:P80"/>
    <mergeCell ref="M82:Q82"/>
    <mergeCell ref="M83:Q83"/>
    <mergeCell ref="C85:G85"/>
    <mergeCell ref="N85:Q85"/>
    <mergeCell ref="N87:Q87"/>
    <mergeCell ref="N88:Q88"/>
    <mergeCell ref="H32:J32"/>
    <mergeCell ref="M32:P32"/>
    <mergeCell ref="H33:J33"/>
    <mergeCell ref="M33:P33"/>
    <mergeCell ref="H34:J34"/>
    <mergeCell ref="M34:P34"/>
    <mergeCell ref="H35:J35"/>
    <mergeCell ref="M35:P35"/>
    <mergeCell ref="L37:P37"/>
    <mergeCell ref="O16:P16"/>
    <mergeCell ref="O17:P17"/>
    <mergeCell ref="O19:P19"/>
    <mergeCell ref="O20:P20"/>
    <mergeCell ref="E23:L23"/>
    <mergeCell ref="M26:P26"/>
    <mergeCell ref="M27:P27"/>
    <mergeCell ref="M29:P29"/>
    <mergeCell ref="H31:J31"/>
    <mergeCell ref="M31:P31"/>
    <mergeCell ref="C2:Q2"/>
    <mergeCell ref="C4:Q4"/>
    <mergeCell ref="F6:P6"/>
    <mergeCell ref="O8:P8"/>
    <mergeCell ref="O10:P10"/>
    <mergeCell ref="O11:P11"/>
    <mergeCell ref="O13:P13"/>
    <mergeCell ref="E14:L14"/>
    <mergeCell ref="O14:P14"/>
  </mergeCells>
  <hyperlinks>
    <hyperlink ref="F1:G1" location="C2" display="1) Krycí list rozpočtu"/>
    <hyperlink ref="H1:K1" location="C85" display="2) Rekapitulace rozpočtu"/>
    <hyperlink ref="L1" location="C117" display="3) Rozpočet"/>
    <hyperlink ref="S1:T1" location="'Rekapitulace stavby'!C2" display="Rekapitulace stavby"/>
  </hyperlinks>
  <printOptions/>
  <pageMargins left="0.5833333" right="0.5833333" top="0.5" bottom="0.4666667" header="0" footer="0"/>
  <pageSetup blackAndWhite="1" fitToHeight="100" horizontalDpi="600" verticalDpi="600" orientation="portrait" paperSize="9" scale="93" r:id="rId2"/>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P-PC\P</dc:creator>
  <cp:keywords/>
  <dc:description/>
  <cp:lastModifiedBy>P</cp:lastModifiedBy>
  <dcterms:created xsi:type="dcterms:W3CDTF">2018-09-13T07:58:36Z</dcterms:created>
  <dcterms:modified xsi:type="dcterms:W3CDTF">2018-09-13T08:01:40Z</dcterms:modified>
  <cp:category/>
  <cp:version/>
  <cp:contentType/>
  <cp:contentStatus/>
</cp:coreProperties>
</file>