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27495" windowHeight="13230" activeTab="0"/>
  </bookViews>
  <sheets>
    <sheet name="Rekapitulace stavby" sheetId="1" r:id="rId1"/>
    <sheet name="1 - Oprava sociálního zař..." sheetId="2" r:id="rId2"/>
    <sheet name="2 - Oprava sociálního zař..." sheetId="3" r:id="rId3"/>
  </sheets>
  <definedNames>
    <definedName name="_xlnm.Print_Area" localSheetId="1">'1 - Oprava sociálního zař...'!$C$4:$Q$70,'1 - Oprava sociálního zař...'!$C$76:$Q$115,'1 - Oprava sociálního zař...'!$C$121:$Q$299</definedName>
    <definedName name="_xlnm.Print_Area" localSheetId="2">'2 - Oprava sociálního zař...'!$C$4:$Q$70,'2 - Oprava sociálního zař...'!$C$76:$Q$116,'2 - Oprava sociálního zař...'!$C$122:$Q$303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'1 - Oprava sociálního zař...'!$131:$131</definedName>
    <definedName name="_xlnm.Print_Titles" localSheetId="2">'2 - Oprava sociálního zař...'!$132:$132</definedName>
  </definedNames>
  <calcPr calcId="145621"/>
</workbook>
</file>

<file path=xl/sharedStrings.xml><?xml version="1.0" encoding="utf-8"?>
<sst xmlns="http://schemas.openxmlformats.org/spreadsheetml/2006/main" count="4087" uniqueCount="562">
  <si>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</si>
  <si>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</si>
  <si>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</si>
  <si>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</si>
  <si>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</si>
  <si>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</si>
  <si>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</si>
  <si>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</si>
  <si>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</si>
  <si>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</si>
  <si>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</si>
  <si>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</si>
  <si>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</si>
  <si>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</si>
  <si>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</si>
  <si>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</si>
  <si>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</si>
  <si>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MAGISTRAT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</si>
  <si>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</si>
  <si>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</si>
  <si>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sociálního zařízení kuželny  -  Pod Vodojemem</t>
  </si>
  <si>
    <t>JKSO:</t>
  </si>
  <si>
    <t/>
  </si>
  <si>
    <t>CC-CZ:</t>
  </si>
  <si>
    <t>Místo:</t>
  </si>
  <si>
    <t>Ústí nad Labem</t>
  </si>
  <si>
    <t>Datum:</t>
  </si>
  <si>
    <t>2. 10. 2018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</si>
  <si>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</si>
  <si>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</si>
  <si>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</si>
  <si>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</si>
  <si>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</si>
  <si>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</si>
  <si>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</si>
  <si>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</si>
  <si>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</si>
  <si>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D.Prombergerová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</si>
  <si>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</si>
  <si>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</si>
  <si>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</si>
  <si>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</si>
  <si>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</si>
  <si>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</si>
  <si>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</si>
  <si>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</si>
  <si>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</si>
  <si>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</si>
  <si>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</si>
  <si>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</si>
  <si>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</si>
  <si>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</si>
  <si>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</si>
  <si>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</si>
  <si>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</si>
  <si>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</si>
  <si>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</si>
  <si>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</si>
  <si>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</si>
  <si>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</si>
  <si>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</si>
  <si>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</si>
  <si>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</si>
  <si>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</si>
  <si>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</si>
  <si>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</si>
  <si>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</si>
  <si>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</si>
  <si>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</si>
  <si>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</si>
  <si>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</si>
  <si>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</si>
  <si>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</si>
  <si>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</si>
  <si>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</si>
  <si>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</si>
  <si>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</si>
  <si>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</si>
  <si>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</si>
  <si>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</si>
  <si>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</si>
  <si>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{795ca0b7-0127-4c6e-ab6b-35932da07586}</t>
  </si>
  <si>
    <t>{00000000-0000-0000-0000-000000000000}</t>
  </si>
  <si>
    <t>/</t>
  </si>
  <si>
    <t>1</t>
  </si>
  <si>
    <t>Oprava sociálního zařízení mužů   - Kuželna , Pod Vodojemem</t>
  </si>
  <si>
    <t>{9ed34dba-a47b-47e0-95d2-c5d521767327}</t>
  </si>
  <si>
    <t>2</t>
  </si>
  <si>
    <t>Oprava sociálního zařízení žen   - Kuželna , Pod Vodojemem</t>
  </si>
  <si>
    <t>{d427fd93-e3ad-41ca-b064-86c93f12f6ba}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</si>
  <si>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</si>
  <si>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</si>
  <si>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</si>
  <si>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</si>
  <si>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</si>
  <si>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</si>
  <si>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</si>
  <si>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</si>
  <si>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</si>
  <si>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</si>
  <si>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</si>
  <si>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</si>
  <si>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</si>
  <si>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</si>
  <si>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</si>
  <si>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</si>
  <si>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Oprava sociálního zařízení mužů   - Kuželna , Pod Vodojemem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</si>
  <si>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</si>
  <si>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</si>
  <si>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</si>
  <si>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</si>
  <si>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</si>
  <si>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</si>
  <si>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</si>
  <si>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</si>
  <si>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</si>
  <si>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</si>
  <si>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</si>
  <si>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</si>
  <si>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</si>
  <si>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</si>
  <si>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</si>
  <si>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</si>
  <si>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</si>
  <si>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  771 - Podlahy z dlaždic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</si>
  <si>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</si>
  <si>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</si>
  <si>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</si>
  <si>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</si>
  <si>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</si>
  <si>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</si>
  <si>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</si>
  <si>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</si>
  <si>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</si>
  <si>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</si>
  <si>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</si>
  <si>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</si>
  <si>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</si>
  <si>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</si>
  <si>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</si>
  <si>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</si>
  <si>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</si>
  <si>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</si>
  <si>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</si>
  <si>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</si>
  <si>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</si>
  <si>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</si>
  <si>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</si>
  <si>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</si>
  <si>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</si>
  <si>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</si>
  <si>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</si>
  <si>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</si>
  <si>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</si>
  <si>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</si>
  <si>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612131121</t>
  </si>
  <si>
    <t>Penetrační disperzní nátěr vnitřních stěn nanášený ručně</t>
  </si>
  <si>
    <t>m2</t>
  </si>
  <si>
    <t>4</t>
  </si>
  <si>
    <t>-1144125133</t>
  </si>
  <si>
    <t>612135000</t>
  </si>
  <si>
    <t>Vyrovnání podkladu vnitřních stěn maltou vápennou tl do 10 mm</t>
  </si>
  <si>
    <t>-1563073207</t>
  </si>
  <si>
    <t>"po otlučeném obkladu"</t>
  </si>
  <si>
    <t>VV</t>
  </si>
  <si>
    <t>(2,90+1,30+1,02+0,18+2,36+1,88)*1,68</t>
  </si>
  <si>
    <t>2,90*0,10</t>
  </si>
  <si>
    <t>(1,02+0,88+1,02)*2,12</t>
  </si>
  <si>
    <t>-0,80*1,68</t>
  </si>
  <si>
    <t>Součet</t>
  </si>
  <si>
    <t>3</t>
  </si>
  <si>
    <t>631311135</t>
  </si>
  <si>
    <t>Mazanina tl do 240 mm z betonu prostého bez zvýšených nároků na prostředí tř. C 20/25</t>
  </si>
  <si>
    <t>m3</t>
  </si>
  <si>
    <t>-408154502</t>
  </si>
  <si>
    <t>(1,30*2,90+0,88*2,90+0,18*1,88)*0,15</t>
  </si>
  <si>
    <t>965042241</t>
  </si>
  <si>
    <t>Bourání podkladů pod dlažby nebo mazanin betonových nebo z litého asfaltu tl přes 100 mm pl pře 4 m2</t>
  </si>
  <si>
    <t>950585200</t>
  </si>
  <si>
    <t>5</t>
  </si>
  <si>
    <t>971042331</t>
  </si>
  <si>
    <t>Vybourání otvorů v betonových příčkách a zdech pl do 0,09 m2 tl do 150 mm</t>
  </si>
  <si>
    <t>kus</t>
  </si>
  <si>
    <t>2069884366</t>
  </si>
  <si>
    <t>"propojení odpadu pod příčkou ve sprše"</t>
  </si>
  <si>
    <t>6</t>
  </si>
  <si>
    <t>997013211</t>
  </si>
  <si>
    <t>Vnitrostaveništní doprava suti a vybouraných hmot pro budovy v do 6 m ručně</t>
  </si>
  <si>
    <t>t</t>
  </si>
  <si>
    <t>565025790</t>
  </si>
  <si>
    <t>7</t>
  </si>
  <si>
    <t>997013509</t>
  </si>
  <si>
    <t>Příplatek k odvozu suti a vybouraných hmot na skládku ZKD 1 km přes 1 km</t>
  </si>
  <si>
    <t>-2069739162</t>
  </si>
  <si>
    <t>8</t>
  </si>
  <si>
    <t>997013511</t>
  </si>
  <si>
    <t>Odvoz suti a vybouraných hmot z meziskládky na skládku do 1 km s naložením a se složením</t>
  </si>
  <si>
    <t>-1879893283</t>
  </si>
  <si>
    <t>9</t>
  </si>
  <si>
    <t>997013801</t>
  </si>
  <si>
    <t>Poplatek za uložení na skládce (skládkovné) stavebního odpadu betonového kód odpadu 170 101</t>
  </si>
  <si>
    <t>-1925014525</t>
  </si>
  <si>
    <t>10</t>
  </si>
  <si>
    <t>997013807</t>
  </si>
  <si>
    <t>Poplatek za uložení na skládce (skládkovné) stavebního odpadu keramického kód odpadu 170 103</t>
  </si>
  <si>
    <t>-162448304</t>
  </si>
  <si>
    <t>0,554+1,738</t>
  </si>
  <si>
    <t>11</t>
  </si>
  <si>
    <t>997013831</t>
  </si>
  <si>
    <t>Poplatek za uložení na skládce (skládkovné) stavebního odpadu směsného kód odpadu 170 904</t>
  </si>
  <si>
    <t>-1373123372</t>
  </si>
  <si>
    <t>5,158-0,554-1,738-0,02-2,228</t>
  </si>
  <si>
    <t>12</t>
  </si>
  <si>
    <t>998018001</t>
  </si>
  <si>
    <t>Přesun hmot ruční pro budovy v do 6 m</t>
  </si>
  <si>
    <t>1319839589</t>
  </si>
  <si>
    <t>13</t>
  </si>
  <si>
    <t>711111012</t>
  </si>
  <si>
    <t>Provedení izolace proti zemní vlhkosti vodorovné za studena nátěrem tekutou lepenkou</t>
  </si>
  <si>
    <t>16</t>
  </si>
  <si>
    <t>255336791</t>
  </si>
  <si>
    <t>1,30*2,90+0,88*2,90+0,18*1,88</t>
  </si>
  <si>
    <t>14</t>
  </si>
  <si>
    <t>M</t>
  </si>
  <si>
    <t>24551030</t>
  </si>
  <si>
    <t>nátěr hydroizolační - tekutá lepenka</t>
  </si>
  <si>
    <t>kg</t>
  </si>
  <si>
    <t>32</t>
  </si>
  <si>
    <t>-1656740046</t>
  </si>
  <si>
    <t>6,66*1,50</t>
  </si>
  <si>
    <t>711112012</t>
  </si>
  <si>
    <t>Provedení izolace proti zemní vlhkosti svislé za studena nátěrem tekutou lepenkou</t>
  </si>
  <si>
    <t>-556509379</t>
  </si>
  <si>
    <t>"pod obklad sprchových koutů"</t>
  </si>
  <si>
    <t>(1,02+1,30+1,02+0,18+1,02+0,88+1,02)*2,12</t>
  </si>
  <si>
    <t>-1566003128</t>
  </si>
  <si>
    <t>13,653*1,65</t>
  </si>
  <si>
    <t>17</t>
  </si>
  <si>
    <t>998711101</t>
  </si>
  <si>
    <t>Přesun hmot tonážní pro izolace proti vodě, vlhkosti a plynům v objektech výšky do 6 m</t>
  </si>
  <si>
    <t>-653497762</t>
  </si>
  <si>
    <t>18</t>
  </si>
  <si>
    <t>998711181</t>
  </si>
  <si>
    <t>Příplatek k přesunu hmot tonážní 711 prováděný bez použití mechanizace</t>
  </si>
  <si>
    <t>328959971</t>
  </si>
  <si>
    <t>19</t>
  </si>
  <si>
    <t>721173724</t>
  </si>
  <si>
    <t>Potrubí kanalizační z PE připojovací DN 70</t>
  </si>
  <si>
    <t>m</t>
  </si>
  <si>
    <t>-1797429098</t>
  </si>
  <si>
    <t>"pro odvodnění sprch - odhad"</t>
  </si>
  <si>
    <t>2,90</t>
  </si>
  <si>
    <t>20</t>
  </si>
  <si>
    <t>721210819</t>
  </si>
  <si>
    <t>Demontáž vpustí podlahových DN 125</t>
  </si>
  <si>
    <t>-1659971605</t>
  </si>
  <si>
    <t>721220800.1</t>
  </si>
  <si>
    <t>Zaslepení odpadního a vodovodního potrubí</t>
  </si>
  <si>
    <t>584945772</t>
  </si>
  <si>
    <t>22</t>
  </si>
  <si>
    <t>721220801</t>
  </si>
  <si>
    <t>Demontáž uzávěrek zápachových DN 70</t>
  </si>
  <si>
    <t>-218803328</t>
  </si>
  <si>
    <t>23</t>
  </si>
  <si>
    <t>721290111</t>
  </si>
  <si>
    <t>Zkouška těsnosti potrubí kanalizace vodou do DN 125</t>
  </si>
  <si>
    <t>-1848192636</t>
  </si>
  <si>
    <t>24</t>
  </si>
  <si>
    <t>998721101</t>
  </si>
  <si>
    <t>Přesun hmot tonážní pro vnitřní kanalizace v objektech v do 6 m</t>
  </si>
  <si>
    <t>1091608669</t>
  </si>
  <si>
    <t>25</t>
  </si>
  <si>
    <t>998721181</t>
  </si>
  <si>
    <t>Příplatek k přesunu hmot tonážní 721 prováděný bez použití mechanizace</t>
  </si>
  <si>
    <t>-1368803425</t>
  </si>
  <si>
    <t>26</t>
  </si>
  <si>
    <t>722171913</t>
  </si>
  <si>
    <t>Potrubí plastové odříznutí trubky D do 25 mm</t>
  </si>
  <si>
    <t>-1010970058</t>
  </si>
  <si>
    <t>27</t>
  </si>
  <si>
    <t>722171933.1</t>
  </si>
  <si>
    <t>Vsazení odbočky D do 25 mm</t>
  </si>
  <si>
    <t>930500320</t>
  </si>
  <si>
    <t>28</t>
  </si>
  <si>
    <t>28654102</t>
  </si>
  <si>
    <t>T-kus redukovaný PPR D 25x20x25mm</t>
  </si>
  <si>
    <t>1353098805</t>
  </si>
  <si>
    <t>29</t>
  </si>
  <si>
    <t>722173104</t>
  </si>
  <si>
    <t>Potrubí vodovodní plastové PE-Xa spoj násuvnou objímkou plastovou D 25x3,5 mm</t>
  </si>
  <si>
    <t>1388306322</t>
  </si>
  <si>
    <t>30</t>
  </si>
  <si>
    <t>722179191</t>
  </si>
  <si>
    <t>Příplatek k rozvodu vody z plastů za malý rozsah prací na zakázce do 20 m</t>
  </si>
  <si>
    <t>soubor</t>
  </si>
  <si>
    <t>-943828775</t>
  </si>
  <si>
    <t>31</t>
  </si>
  <si>
    <t>722181222</t>
  </si>
  <si>
    <t>Ochrana vodovodního potrubí přilepenými termoizolačními trubicemi z PE tl do 9 mm DN do 45 mm</t>
  </si>
  <si>
    <t>-1449787886</t>
  </si>
  <si>
    <t>722290234</t>
  </si>
  <si>
    <t>Proplach a dezinfekce vodovodního potrubí do DN 80</t>
  </si>
  <si>
    <t>630077600</t>
  </si>
  <si>
    <t>33</t>
  </si>
  <si>
    <t>998722101</t>
  </si>
  <si>
    <t>Přesun hmot tonážní pro vnitřní vodovod v objektech v do 6 m</t>
  </si>
  <si>
    <t>624535104</t>
  </si>
  <si>
    <t>34</t>
  </si>
  <si>
    <t>998722181</t>
  </si>
  <si>
    <t>Příplatek k přesunu hmot tonážní 722 prováděný bez použití mechanizace</t>
  </si>
  <si>
    <t>1295408936</t>
  </si>
  <si>
    <t>35</t>
  </si>
  <si>
    <t>725210821</t>
  </si>
  <si>
    <t>Demontáž umyvadel bez výtokových armatur</t>
  </si>
  <si>
    <t>307159744</t>
  </si>
  <si>
    <t>"budou zpětně osazena"</t>
  </si>
  <si>
    <t>36</t>
  </si>
  <si>
    <t>725219102</t>
  </si>
  <si>
    <t>Montáž umyvadla připevněného na šrouby do zdiva</t>
  </si>
  <si>
    <t>-594052178</t>
  </si>
  <si>
    <t>37</t>
  </si>
  <si>
    <t>725330840</t>
  </si>
  <si>
    <t>Demontáž výlevka litinová nebo ocelová</t>
  </si>
  <si>
    <t>-1487276881</t>
  </si>
  <si>
    <t>38</t>
  </si>
  <si>
    <t>725820801</t>
  </si>
  <si>
    <t>Demontáž baterie nástěnné do G 3 / 4</t>
  </si>
  <si>
    <t>-1304823553</t>
  </si>
  <si>
    <t>"bude použita k osazení po opravě obkladu-sprchová baterie"</t>
  </si>
  <si>
    <t>"bude použita k osazení po opravě obkladu-umyvadlová baterie"</t>
  </si>
  <si>
    <t>39</t>
  </si>
  <si>
    <t>725820802</t>
  </si>
  <si>
    <t>Demontáž baterie stojánkové do jednoho otvoru</t>
  </si>
  <si>
    <t>196086077</t>
  </si>
  <si>
    <t>40</t>
  </si>
  <si>
    <t>725829121</t>
  </si>
  <si>
    <t>Montáž baterie umyvadlové nástěnné pákové a klasické ostatní typ</t>
  </si>
  <si>
    <t>-359422042</t>
  </si>
  <si>
    <t>41</t>
  </si>
  <si>
    <t>725849411</t>
  </si>
  <si>
    <t>Montáž baterie sprchová nástěnnás nastavitelnou výškou sprchy</t>
  </si>
  <si>
    <t>644321122</t>
  </si>
  <si>
    <t>"1x stávající baterie"</t>
  </si>
  <si>
    <t>"1x nová baterie"</t>
  </si>
  <si>
    <t>42</t>
  </si>
  <si>
    <t>551.1</t>
  </si>
  <si>
    <t>baterie sprchová nástěnná s ruční sprchou</t>
  </si>
  <si>
    <t>-573153484</t>
  </si>
  <si>
    <t>43</t>
  </si>
  <si>
    <t>998725101</t>
  </si>
  <si>
    <t>Přesun hmot tonážní pro zařizovací předměty v objektech v do 6 m</t>
  </si>
  <si>
    <t>1811384212</t>
  </si>
  <si>
    <t>44</t>
  </si>
  <si>
    <t>998725181</t>
  </si>
  <si>
    <t>Příplatek k přesunu hmot tonážní 725 prováděný bez použití mechanizace</t>
  </si>
  <si>
    <t>-879202033</t>
  </si>
  <si>
    <t>45</t>
  </si>
  <si>
    <t>735119140</t>
  </si>
  <si>
    <t>Montáž otopného tělesa litinového článkového</t>
  </si>
  <si>
    <t>2023301037</t>
  </si>
  <si>
    <t>"po nátěru bude vrácen zpět"</t>
  </si>
  <si>
    <t>0,60*0,15*5</t>
  </si>
  <si>
    <t>46</t>
  </si>
  <si>
    <t>735121810</t>
  </si>
  <si>
    <t>Demontáž otopného tělesa ocelového článkového</t>
  </si>
  <si>
    <t>524548612</t>
  </si>
  <si>
    <t>47</t>
  </si>
  <si>
    <t>998735101</t>
  </si>
  <si>
    <t>Přesun hmot tonážní pro otopná tělesa v objektech v do 6 m</t>
  </si>
  <si>
    <t>1658772605</t>
  </si>
  <si>
    <t>48</t>
  </si>
  <si>
    <t>998735181</t>
  </si>
  <si>
    <t>Příplatek k přesunu hmot tonážní 735 prováděný bez použití mechanizace</t>
  </si>
  <si>
    <t>1158980246</t>
  </si>
  <si>
    <t>49</t>
  </si>
  <si>
    <t>771571810</t>
  </si>
  <si>
    <t>Demontáž podlah z dlaždic keramických kladených do malty</t>
  </si>
  <si>
    <t>-1959766234</t>
  </si>
  <si>
    <t>1,30*2,90+0,18*1,88+0,88*2,90</t>
  </si>
  <si>
    <t>0,88*(0,10+0,10+0,10)</t>
  </si>
  <si>
    <t>50</t>
  </si>
  <si>
    <t>771574113</t>
  </si>
  <si>
    <t>Montáž podlah keramických režných hladkých lepených flexibilním lepidlem do 12 ks/m2</t>
  </si>
  <si>
    <t>1783438939</t>
  </si>
  <si>
    <t>51</t>
  </si>
  <si>
    <t>59761290</t>
  </si>
  <si>
    <t>dlaždice keramické podlahové  (barevné) přes 9 do 12 ks/m2</t>
  </si>
  <si>
    <t>343296324</t>
  </si>
  <si>
    <t>52</t>
  </si>
  <si>
    <t>771579196</t>
  </si>
  <si>
    <t>Příplatek k montáž podlah keramických za spárování tmelem dvousložkovým</t>
  </si>
  <si>
    <t>934104788</t>
  </si>
  <si>
    <t>53</t>
  </si>
  <si>
    <t>771591111</t>
  </si>
  <si>
    <t>Podlahy penetrace podkladu</t>
  </si>
  <si>
    <t>-55433308</t>
  </si>
  <si>
    <t>54</t>
  </si>
  <si>
    <t>771591185</t>
  </si>
  <si>
    <t>Podlahy pracnější řezání keramických dlaždic rovné</t>
  </si>
  <si>
    <t>-206342562</t>
  </si>
  <si>
    <t>55</t>
  </si>
  <si>
    <t>771591414.SCS</t>
  </si>
  <si>
    <t>Liniové odvodnění Schlüter KERDI - LINE H nebo V s rámem a roštem KERDI-LINE-B délky 800 mm</t>
  </si>
  <si>
    <t>287338742</t>
  </si>
  <si>
    <t>56</t>
  </si>
  <si>
    <t>998771101</t>
  </si>
  <si>
    <t>Přesun hmot tonážní pro podlahy z dlaždic v objektech v do 6 m</t>
  </si>
  <si>
    <t>41302943</t>
  </si>
  <si>
    <t>57</t>
  </si>
  <si>
    <t>998771181</t>
  </si>
  <si>
    <t>Příplatek k přesunu hmot tonážní 771 prováděný bez použití mechanizace</t>
  </si>
  <si>
    <t>1629304390</t>
  </si>
  <si>
    <t>58</t>
  </si>
  <si>
    <t>766695212</t>
  </si>
  <si>
    <t>Montáž truhlářských prahů dveří 1křídlových šířky do 10 cm</t>
  </si>
  <si>
    <t>367199777</t>
  </si>
  <si>
    <t>59</t>
  </si>
  <si>
    <t>61187396</t>
  </si>
  <si>
    <t>práh dveřní dřevěný bukový tl 2cm dl 82cm š 10cm</t>
  </si>
  <si>
    <t>-187255266</t>
  </si>
  <si>
    <t>60</t>
  </si>
  <si>
    <t>998766101</t>
  </si>
  <si>
    <t>Přesun hmot tonážní pro konstrukce truhlářské v objektech v do 6 m</t>
  </si>
  <si>
    <t>127223278</t>
  </si>
  <si>
    <t>61</t>
  </si>
  <si>
    <t>998766181</t>
  </si>
  <si>
    <t>Příplatek k přesunu hmot tonážní 766 prováděný bez použití mechanizace</t>
  </si>
  <si>
    <t>2058477631</t>
  </si>
  <si>
    <t>62</t>
  </si>
  <si>
    <t>781471810</t>
  </si>
  <si>
    <t>Demontáž obkladů z obkladaček keramických kladených do malty</t>
  </si>
  <si>
    <t>-666016230</t>
  </si>
  <si>
    <t>63</t>
  </si>
  <si>
    <t>781474114</t>
  </si>
  <si>
    <t>Montáž obkladů vnitřních keramických hladkých do 22 ks/m2 lepených flexibilním lepidlem</t>
  </si>
  <si>
    <t>1390392649</t>
  </si>
  <si>
    <t>(1,02+0,18+1,02+0,88+1,02+1,30+1,02)*2,12</t>
  </si>
  <si>
    <t>(1,88+2,36+1,88)*1,68</t>
  </si>
  <si>
    <t>64</t>
  </si>
  <si>
    <t>59761040</t>
  </si>
  <si>
    <t>obkládačky keramické koupelnové (bílé i barevné) přes 19 do 22 ks/m2</t>
  </si>
  <si>
    <t>244382724</t>
  </si>
  <si>
    <t>65</t>
  </si>
  <si>
    <t>781479196</t>
  </si>
  <si>
    <t>Příplatek k montáži obkladů vnitřních keramických hladkých za spárování tmelem dvousložkovým</t>
  </si>
  <si>
    <t>748295625</t>
  </si>
  <si>
    <t>66</t>
  </si>
  <si>
    <t>781491021.1</t>
  </si>
  <si>
    <t>Demontáž a zpětná montáž zrcadla</t>
  </si>
  <si>
    <t>1111148421</t>
  </si>
  <si>
    <t>67</t>
  </si>
  <si>
    <t>781494111</t>
  </si>
  <si>
    <t>Plastové profily rohové lepené flexibilním lepidlem</t>
  </si>
  <si>
    <t>1681083922</t>
  </si>
  <si>
    <t>2,12*2+2,90</t>
  </si>
  <si>
    <t>68</t>
  </si>
  <si>
    <t>781495111</t>
  </si>
  <si>
    <t>Penetrace podkladu vnitřních obkladů</t>
  </si>
  <si>
    <t>-1225168384</t>
  </si>
  <si>
    <t>69</t>
  </si>
  <si>
    <t>781495141</t>
  </si>
  <si>
    <t>Průnik obkladem kruhový do DN 30 bez izolace</t>
  </si>
  <si>
    <t>2043534960</t>
  </si>
  <si>
    <t>70</t>
  </si>
  <si>
    <t>781495142</t>
  </si>
  <si>
    <t>Průnik obkladem kruhový do DN 90 bez izolace</t>
  </si>
  <si>
    <t>-1564872239</t>
  </si>
  <si>
    <t>71</t>
  </si>
  <si>
    <t>998781101</t>
  </si>
  <si>
    <t>Přesun hmot tonážní pro obklady keramické v objektech v do 6 m</t>
  </si>
  <si>
    <t>603682315</t>
  </si>
  <si>
    <t>72</t>
  </si>
  <si>
    <t>998781181</t>
  </si>
  <si>
    <t>Příplatek k přesunu hmot tonážní 781 prováděný bez použití mechanizace</t>
  </si>
  <si>
    <t>2037650064</t>
  </si>
  <si>
    <t>73</t>
  </si>
  <si>
    <t>783601327</t>
  </si>
  <si>
    <t>Odmaštění článkových otopných těles ředidlovým odmašťovačem před provedením nátěru</t>
  </si>
  <si>
    <t>-1453542290</t>
  </si>
  <si>
    <t>0,60*0,15*2*5</t>
  </si>
  <si>
    <t>74</t>
  </si>
  <si>
    <t>783601715</t>
  </si>
  <si>
    <t>Odmaštění ředidlovým odmašťovačem potrubí DN do 50 mm</t>
  </si>
  <si>
    <t>-7062338</t>
  </si>
  <si>
    <t>1,70+2,20+2,20+0,20</t>
  </si>
  <si>
    <t>75</t>
  </si>
  <si>
    <t>783617117</t>
  </si>
  <si>
    <t>Krycí dvojnásobný syntetický nátěr článkových otopných těles</t>
  </si>
  <si>
    <t>-1047247821</t>
  </si>
  <si>
    <t>76</t>
  </si>
  <si>
    <t>783627611</t>
  </si>
  <si>
    <t>Krycí dvojnásobný akrylátový nátěr potrubí DN do 50 mm</t>
  </si>
  <si>
    <t>542071271</t>
  </si>
  <si>
    <t>77</t>
  </si>
  <si>
    <t>784121001</t>
  </si>
  <si>
    <t>Oškrabání malby v mísnostech výšky do 3,80 m</t>
  </si>
  <si>
    <t>-587704946</t>
  </si>
  <si>
    <t>"strop"</t>
  </si>
  <si>
    <t>2,90*2,36</t>
  </si>
  <si>
    <t>"stěny nad obkladem"</t>
  </si>
  <si>
    <t>(2,90+1,30+1,88+2,36)*(3,20-1,68)</t>
  </si>
  <si>
    <t>1,02*(2,12-1,68)</t>
  </si>
  <si>
    <t>(0,88+1,02)*(3,20-2,12)</t>
  </si>
  <si>
    <t>78</t>
  </si>
  <si>
    <t>784211101</t>
  </si>
  <si>
    <t>Dvojnásobné bílé malby ze směsí za mokra výborně otěruvzdorných v místnostech výšky do 3,80 m</t>
  </si>
  <si>
    <t>-957822714</t>
  </si>
  <si>
    <t>(1,02+0,18+1,02+0,88+1,02+1,30+1,02)*(3,20-2,12)</t>
  </si>
  <si>
    <t>(1,88+2,36+1,88)*(3,20-1,68)</t>
  </si>
  <si>
    <t>VP - Vícepráce</t>
  </si>
  <si>
    <t>PN</t>
  </si>
  <si>
    <t>2 - Oprava sociálního zařízení žen   - Kuželna , Pod Vodojemem</t>
  </si>
  <si>
    <t xml:space="preserve">    3 - Svislé a kompletní konstrukce</t>
  </si>
  <si>
    <t>342272235</t>
  </si>
  <si>
    <t>Příčka z pórobetonových hladkých tvárnic na tenkovrstvou maltu tl 125 mm</t>
  </si>
  <si>
    <t>1201415181</t>
  </si>
  <si>
    <t>"dělící příčka sprch"</t>
  </si>
  <si>
    <t>1*2</t>
  </si>
  <si>
    <t>342291112</t>
  </si>
  <si>
    <t>Ukotvení příček montážní polyuretanovou pěnou tl příčky přes 100 mm</t>
  </si>
  <si>
    <t>-1149859020</t>
  </si>
  <si>
    <t>(1,98+2,40+2,96+1,40)*1,68</t>
  </si>
  <si>
    <t>(1+0,80)*2,12</t>
  </si>
  <si>
    <t>2,40*2,96*0,15</t>
  </si>
  <si>
    <t>962032230</t>
  </si>
  <si>
    <t>Bourání zdiva z cihel pálených nebo vápenopískových na MV nebo MVC do 1 m3</t>
  </si>
  <si>
    <t>281813488</t>
  </si>
  <si>
    <t>1*2,12*0,18</t>
  </si>
  <si>
    <t>997013803</t>
  </si>
  <si>
    <t>Poplatek za uložení na skládce (skládkovné) stavebního odpadu cihelného kód odpadu 170 102</t>
  </si>
  <si>
    <t>1222680631</t>
  </si>
  <si>
    <t>0,606+1,708</t>
  </si>
  <si>
    <t>5,447-0,688-2,345-0,606-1,708</t>
  </si>
  <si>
    <t>2,96*2,40</t>
  </si>
  <si>
    <t>7,104*1,50</t>
  </si>
  <si>
    <t>(1+2,40-0,10+1+0,10+1+1)*2</t>
  </si>
  <si>
    <t>12,80*1,65</t>
  </si>
  <si>
    <t>2,30+2,30+1,70+1,70</t>
  </si>
  <si>
    <t>1828609577</t>
  </si>
  <si>
    <t>64211030</t>
  </si>
  <si>
    <t>umyvadlo keramické závěsné bílé 500x410mm</t>
  </si>
  <si>
    <t>1341686108</t>
  </si>
  <si>
    <t>2,96*2,40+1*0,18</t>
  </si>
  <si>
    <t>2,96*2,40-1*0,15</t>
  </si>
  <si>
    <t>-315962087</t>
  </si>
  <si>
    <t>201358349</t>
  </si>
  <si>
    <t>(2,96+1,40+1+1,98+2,40)*1,68</t>
  </si>
  <si>
    <t>(1+0,80+1)*2,12</t>
  </si>
  <si>
    <t>(1,96+1,96+2,40)*1,70</t>
  </si>
  <si>
    <t>-0,80*1,70</t>
  </si>
  <si>
    <t>(1+2,40-0,125+1+1+1+0,125)*2</t>
  </si>
  <si>
    <t>1*0,125</t>
  </si>
  <si>
    <t>1132168596</t>
  </si>
  <si>
    <t>2*2</t>
  </si>
  <si>
    <t>79</t>
  </si>
  <si>
    <t>80</t>
  </si>
  <si>
    <t>81</t>
  </si>
  <si>
    <t>(2,96+1,40+2,16+2,40)*(3,20-1,68)</t>
  </si>
  <si>
    <t>(1+0,80)*(3,20-2,12)</t>
  </si>
  <si>
    <t>82</t>
  </si>
  <si>
    <t>(1,96+1,96+2,40)*(3,20-1,70)</t>
  </si>
  <si>
    <t>(1+2,40+1)*(3,20-2)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</si>
</sst>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22" t="s">
        <v>12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26" t="s">
        <v>17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8"/>
      <c r="AQ5" s="26"/>
      <c r="BE5" s="210" t="s">
        <v>18</v>
      </c>
      <c r="BS5" s="21" t="s">
        <v>9</v>
      </c>
    </row>
    <row r="6" spans="2:71" ht="36.9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34" t="s">
        <v>20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8"/>
      <c r="AQ6" s="26"/>
      <c r="BE6" s="211"/>
      <c r="BS6" s="21" t="s">
        <v>9</v>
      </c>
    </row>
    <row r="7" spans="2:71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11"/>
      <c r="BS7" s="21" t="s">
        <v>9</v>
      </c>
    </row>
    <row r="8" spans="2:71" ht="14.4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11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1"/>
      <c r="BS9" s="21" t="s">
        <v>9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11"/>
      <c r="BS10" s="21" t="s">
        <v>9</v>
      </c>
    </row>
    <row r="11" spans="2:71" ht="18.4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11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1"/>
      <c r="BS12" s="21" t="s">
        <v>9</v>
      </c>
    </row>
    <row r="13" spans="2:71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11"/>
      <c r="BS13" s="21" t="s">
        <v>9</v>
      </c>
    </row>
    <row r="14" spans="2:71" ht="13.5">
      <c r="B14" s="25"/>
      <c r="C14" s="28"/>
      <c r="D14" s="28"/>
      <c r="E14" s="212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11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1"/>
      <c r="BS15" s="21" t="s">
        <v>6</v>
      </c>
    </row>
    <row r="16" spans="2:71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11"/>
      <c r="BS16" s="21" t="s">
        <v>6</v>
      </c>
    </row>
    <row r="17" spans="2:71" ht="18.4" customHeight="1">
      <c r="B17" s="25"/>
      <c r="C17" s="28"/>
      <c r="D17" s="28"/>
      <c r="E17" s="30" t="s">
        <v>30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11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1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11"/>
      <c r="BS19" s="21" t="s">
        <v>9</v>
      </c>
    </row>
    <row r="20" spans="2:57" ht="18.4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11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1"/>
    </row>
    <row r="22" spans="2:57" ht="13.5">
      <c r="B22" s="25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1"/>
    </row>
    <row r="23" spans="2:57" ht="16.5" customHeight="1">
      <c r="B23" s="25"/>
      <c r="C23" s="28"/>
      <c r="D23" s="28"/>
      <c r="E23" s="214" t="s">
        <v>22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11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1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1"/>
    </row>
    <row r="26" spans="2:57" ht="14.45" customHeight="1">
      <c r="B26" s="25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6"/>
      <c r="AM26" s="216"/>
      <c r="AN26" s="216"/>
      <c r="AO26" s="216"/>
      <c r="AP26" s="28"/>
      <c r="AQ26" s="26"/>
      <c r="BE26" s="211"/>
    </row>
    <row r="27" spans="2:57" ht="14.45" customHeight="1">
      <c r="B27" s="25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ROUND(AG91,2)</f>
        <v>0</v>
      </c>
      <c r="AL27" s="215"/>
      <c r="AM27" s="215"/>
      <c r="AN27" s="215"/>
      <c r="AO27" s="215"/>
      <c r="AP27" s="28"/>
      <c r="AQ27" s="26"/>
      <c r="BE27" s="211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1"/>
    </row>
    <row r="29" spans="2:57" s="1" customFormat="1" ht="25.9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7">
        <f>ROUND(AK26+AK27,2)</f>
        <v>0</v>
      </c>
      <c r="AL29" s="218"/>
      <c r="AM29" s="218"/>
      <c r="AN29" s="218"/>
      <c r="AO29" s="218"/>
      <c r="AP29" s="38"/>
      <c r="AQ29" s="39"/>
      <c r="BE29" s="211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1"/>
    </row>
    <row r="31" spans="2:57" s="2" customFormat="1" ht="14.4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08">
        <v>0.21</v>
      </c>
      <c r="M31" s="209"/>
      <c r="N31" s="209"/>
      <c r="O31" s="209"/>
      <c r="P31" s="43"/>
      <c r="Q31" s="43"/>
      <c r="R31" s="43"/>
      <c r="S31" s="43"/>
      <c r="T31" s="46" t="s">
        <v>44</v>
      </c>
      <c r="U31" s="43"/>
      <c r="V31" s="43"/>
      <c r="W31" s="219">
        <f>ROUND(AZ87+SUM(CD92:CD96),2)</f>
        <v>0</v>
      </c>
      <c r="X31" s="209"/>
      <c r="Y31" s="209"/>
      <c r="Z31" s="209"/>
      <c r="AA31" s="209"/>
      <c r="AB31" s="209"/>
      <c r="AC31" s="209"/>
      <c r="AD31" s="209"/>
      <c r="AE31" s="209"/>
      <c r="AF31" s="43"/>
      <c r="AG31" s="43"/>
      <c r="AH31" s="43"/>
      <c r="AI31" s="43"/>
      <c r="AJ31" s="43"/>
      <c r="AK31" s="219">
        <f>ROUND(AV87+SUM(BY92:BY96),2)</f>
        <v>0</v>
      </c>
      <c r="AL31" s="209"/>
      <c r="AM31" s="209"/>
      <c r="AN31" s="209"/>
      <c r="AO31" s="209"/>
      <c r="AP31" s="43"/>
      <c r="AQ31" s="47"/>
      <c r="BE31" s="211"/>
    </row>
    <row r="32" spans="2:57" s="2" customFormat="1" ht="14.4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08">
        <v>0.15</v>
      </c>
      <c r="M32" s="209"/>
      <c r="N32" s="209"/>
      <c r="O32" s="209"/>
      <c r="P32" s="43"/>
      <c r="Q32" s="43"/>
      <c r="R32" s="43"/>
      <c r="S32" s="43"/>
      <c r="T32" s="46" t="s">
        <v>44</v>
      </c>
      <c r="U32" s="43"/>
      <c r="V32" s="43"/>
      <c r="W32" s="219">
        <f>ROUND(BA87+SUM(CE92:CE96),2)</f>
        <v>0</v>
      </c>
      <c r="X32" s="209"/>
      <c r="Y32" s="209"/>
      <c r="Z32" s="209"/>
      <c r="AA32" s="209"/>
      <c r="AB32" s="209"/>
      <c r="AC32" s="209"/>
      <c r="AD32" s="209"/>
      <c r="AE32" s="209"/>
      <c r="AF32" s="43"/>
      <c r="AG32" s="43"/>
      <c r="AH32" s="43"/>
      <c r="AI32" s="43"/>
      <c r="AJ32" s="43"/>
      <c r="AK32" s="219">
        <f>ROUND(AW87+SUM(BZ92:BZ96),2)</f>
        <v>0</v>
      </c>
      <c r="AL32" s="209"/>
      <c r="AM32" s="209"/>
      <c r="AN32" s="209"/>
      <c r="AO32" s="209"/>
      <c r="AP32" s="43"/>
      <c r="AQ32" s="47"/>
      <c r="BE32" s="211"/>
    </row>
    <row r="33" spans="2:57" s="2" customFormat="1" ht="14.45" customHeight="1" hidden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08">
        <v>0.21</v>
      </c>
      <c r="M33" s="209"/>
      <c r="N33" s="209"/>
      <c r="O33" s="209"/>
      <c r="P33" s="43"/>
      <c r="Q33" s="43"/>
      <c r="R33" s="43"/>
      <c r="S33" s="43"/>
      <c r="T33" s="46" t="s">
        <v>44</v>
      </c>
      <c r="U33" s="43"/>
      <c r="V33" s="43"/>
      <c r="W33" s="219">
        <f>ROUND(BB87+SUM(CF92:CF96),2)</f>
        <v>0</v>
      </c>
      <c r="X33" s="209"/>
      <c r="Y33" s="209"/>
      <c r="Z33" s="209"/>
      <c r="AA33" s="209"/>
      <c r="AB33" s="209"/>
      <c r="AC33" s="209"/>
      <c r="AD33" s="209"/>
      <c r="AE33" s="209"/>
      <c r="AF33" s="43"/>
      <c r="AG33" s="43"/>
      <c r="AH33" s="43"/>
      <c r="AI33" s="43"/>
      <c r="AJ33" s="43"/>
      <c r="AK33" s="219">
        <v>0</v>
      </c>
      <c r="AL33" s="209"/>
      <c r="AM33" s="209"/>
      <c r="AN33" s="209"/>
      <c r="AO33" s="209"/>
      <c r="AP33" s="43"/>
      <c r="AQ33" s="47"/>
      <c r="BE33" s="211"/>
    </row>
    <row r="34" spans="2:57" s="2" customFormat="1" ht="14.45" customHeight="1" hidden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08">
        <v>0.15</v>
      </c>
      <c r="M34" s="209"/>
      <c r="N34" s="209"/>
      <c r="O34" s="209"/>
      <c r="P34" s="43"/>
      <c r="Q34" s="43"/>
      <c r="R34" s="43"/>
      <c r="S34" s="43"/>
      <c r="T34" s="46" t="s">
        <v>44</v>
      </c>
      <c r="U34" s="43"/>
      <c r="V34" s="43"/>
      <c r="W34" s="219">
        <f>ROUND(BC87+SUM(CG92:CG96),2)</f>
        <v>0</v>
      </c>
      <c r="X34" s="209"/>
      <c r="Y34" s="209"/>
      <c r="Z34" s="209"/>
      <c r="AA34" s="209"/>
      <c r="AB34" s="209"/>
      <c r="AC34" s="209"/>
      <c r="AD34" s="209"/>
      <c r="AE34" s="209"/>
      <c r="AF34" s="43"/>
      <c r="AG34" s="43"/>
      <c r="AH34" s="43"/>
      <c r="AI34" s="43"/>
      <c r="AJ34" s="43"/>
      <c r="AK34" s="219">
        <v>0</v>
      </c>
      <c r="AL34" s="209"/>
      <c r="AM34" s="209"/>
      <c r="AN34" s="209"/>
      <c r="AO34" s="209"/>
      <c r="AP34" s="43"/>
      <c r="AQ34" s="47"/>
      <c r="BE34" s="211"/>
    </row>
    <row r="35" spans="2:43" s="2" customFormat="1" ht="14.45" customHeight="1" hidden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08">
        <v>0</v>
      </c>
      <c r="M35" s="209"/>
      <c r="N35" s="209"/>
      <c r="O35" s="209"/>
      <c r="P35" s="43"/>
      <c r="Q35" s="43"/>
      <c r="R35" s="43"/>
      <c r="S35" s="43"/>
      <c r="T35" s="46" t="s">
        <v>44</v>
      </c>
      <c r="U35" s="43"/>
      <c r="V35" s="43"/>
      <c r="W35" s="219">
        <f>ROUND(BD87+SUM(CH92:CH96),2)</f>
        <v>0</v>
      </c>
      <c r="X35" s="209"/>
      <c r="Y35" s="209"/>
      <c r="Z35" s="209"/>
      <c r="AA35" s="209"/>
      <c r="AB35" s="209"/>
      <c r="AC35" s="209"/>
      <c r="AD35" s="209"/>
      <c r="AE35" s="209"/>
      <c r="AF35" s="43"/>
      <c r="AG35" s="43"/>
      <c r="AH35" s="43"/>
      <c r="AI35" s="43"/>
      <c r="AJ35" s="43"/>
      <c r="AK35" s="219">
        <v>0</v>
      </c>
      <c r="AL35" s="209"/>
      <c r="AM35" s="209"/>
      <c r="AN35" s="209"/>
      <c r="AO35" s="209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35" t="s">
        <v>51</v>
      </c>
      <c r="Y37" s="236"/>
      <c r="Z37" s="236"/>
      <c r="AA37" s="236"/>
      <c r="AB37" s="236"/>
      <c r="AC37" s="50"/>
      <c r="AD37" s="50"/>
      <c r="AE37" s="50"/>
      <c r="AF37" s="50"/>
      <c r="AG37" s="50"/>
      <c r="AH37" s="50"/>
      <c r="AI37" s="50"/>
      <c r="AJ37" s="50"/>
      <c r="AK37" s="237">
        <f>SUM(AK29:AK35)</f>
        <v>0</v>
      </c>
      <c r="AL37" s="236"/>
      <c r="AM37" s="236"/>
      <c r="AN37" s="236"/>
      <c r="AO37" s="238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22" t="s">
        <v>58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MAGISTRAT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9" t="str">
        <f>K6</f>
        <v>Oprava sociálního zařízení kuželny  -  Pod Vodojemem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Ústí nad Labem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2. 10. 2018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47" t="str">
        <f>IF(E17="","",E17)</f>
        <v xml:space="preserve"> </v>
      </c>
      <c r="AN82" s="247"/>
      <c r="AO82" s="247"/>
      <c r="AP82" s="247"/>
      <c r="AQ82" s="39"/>
      <c r="AS82" s="248" t="s">
        <v>59</v>
      </c>
      <c r="AT82" s="24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47" t="str">
        <f>IF(E20="","",E20)</f>
        <v>D.Prombergerová</v>
      </c>
      <c r="AN83" s="247"/>
      <c r="AO83" s="247"/>
      <c r="AP83" s="247"/>
      <c r="AQ83" s="39"/>
      <c r="AS83" s="250"/>
      <c r="AT83" s="25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52"/>
      <c r="AT84" s="25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41" t="s">
        <v>60</v>
      </c>
      <c r="D85" s="242"/>
      <c r="E85" s="242"/>
      <c r="F85" s="242"/>
      <c r="G85" s="242"/>
      <c r="H85" s="81"/>
      <c r="I85" s="243" t="s">
        <v>61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3" t="s">
        <v>62</v>
      </c>
      <c r="AH85" s="242"/>
      <c r="AI85" s="242"/>
      <c r="AJ85" s="242"/>
      <c r="AK85" s="242"/>
      <c r="AL85" s="242"/>
      <c r="AM85" s="242"/>
      <c r="AN85" s="243" t="s">
        <v>63</v>
      </c>
      <c r="AO85" s="242"/>
      <c r="AP85" s="254"/>
      <c r="AQ85" s="39"/>
      <c r="AS85" s="82" t="s">
        <v>64</v>
      </c>
      <c r="AT85" s="83" t="s">
        <v>65</v>
      </c>
      <c r="AU85" s="83" t="s">
        <v>66</v>
      </c>
      <c r="AV85" s="83" t="s">
        <v>67</v>
      </c>
      <c r="AW85" s="83" t="s">
        <v>68</v>
      </c>
      <c r="AX85" s="83" t="s">
        <v>69</v>
      </c>
      <c r="AY85" s="83" t="s">
        <v>70</v>
      </c>
      <c r="AZ85" s="83" t="s">
        <v>71</v>
      </c>
      <c r="BA85" s="83" t="s">
        <v>72</v>
      </c>
      <c r="BB85" s="83" t="s">
        <v>73</v>
      </c>
      <c r="BC85" s="83" t="s">
        <v>74</v>
      </c>
      <c r="BD85" s="84" t="s">
        <v>75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76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31">
        <f>ROUND(SUM(AG88:AG89),2)</f>
        <v>0</v>
      </c>
      <c r="AH87" s="231"/>
      <c r="AI87" s="231"/>
      <c r="AJ87" s="231"/>
      <c r="AK87" s="231"/>
      <c r="AL87" s="231"/>
      <c r="AM87" s="231"/>
      <c r="AN87" s="232">
        <f>SUM(AG87,AT87)</f>
        <v>0</v>
      </c>
      <c r="AO87" s="232"/>
      <c r="AP87" s="232"/>
      <c r="AQ87" s="73"/>
      <c r="AS87" s="88">
        <f>ROUND(SUM(AS88:AS89),2)</f>
        <v>0</v>
      </c>
      <c r="AT87" s="89">
        <f>ROUND(SUM(AV87:AW87),2)</f>
        <v>0</v>
      </c>
      <c r="AU87" s="90">
        <f>ROUND(SUM(AU88:AU89),5)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ROUND(SUM(AZ88:AZ89),2)</f>
        <v>0</v>
      </c>
      <c r="BA87" s="89">
        <f>ROUND(SUM(BA88:BA89),2)</f>
        <v>0</v>
      </c>
      <c r="BB87" s="89">
        <f>ROUND(SUM(BB88:BB89),2)</f>
        <v>0</v>
      </c>
      <c r="BC87" s="89">
        <f>ROUND(SUM(BC88:BC89),2)</f>
        <v>0</v>
      </c>
      <c r="BD87" s="91">
        <f>ROUND(SUM(BD88:BD89),2)</f>
        <v>0</v>
      </c>
      <c r="BS87" s="92" t="s">
        <v>77</v>
      </c>
      <c r="BT87" s="92" t="s">
        <v>78</v>
      </c>
      <c r="BU87" s="93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31.5" customHeight="1">
      <c r="A88" s="94" t="s">
        <v>83</v>
      </c>
      <c r="B88" s="95"/>
      <c r="C88" s="96"/>
      <c r="D88" s="244" t="s">
        <v>84</v>
      </c>
      <c r="E88" s="244"/>
      <c r="F88" s="244"/>
      <c r="G88" s="244"/>
      <c r="H88" s="244"/>
      <c r="I88" s="97"/>
      <c r="J88" s="244" t="s">
        <v>85</v>
      </c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28">
        <f>'1 - Oprava sociálního zař...'!M30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8"/>
      <c r="AS88" s="99">
        <f>'1 - Oprava sociálního zař...'!M28</f>
        <v>0</v>
      </c>
      <c r="AT88" s="100">
        <f>ROUND(SUM(AV88:AW88),2)</f>
        <v>0</v>
      </c>
      <c r="AU88" s="101">
        <f>'1 - Oprava sociálního zař...'!W132</f>
        <v>0</v>
      </c>
      <c r="AV88" s="100">
        <f>'1 - Oprava sociálního zař...'!M32</f>
        <v>0</v>
      </c>
      <c r="AW88" s="100">
        <f>'1 - Oprava sociálního zař...'!M33</f>
        <v>0</v>
      </c>
      <c r="AX88" s="100">
        <f>'1 - Oprava sociálního zař...'!M34</f>
        <v>0</v>
      </c>
      <c r="AY88" s="100">
        <f>'1 - Oprava sociálního zař...'!M35</f>
        <v>0</v>
      </c>
      <c r="AZ88" s="100">
        <f>'1 - Oprava sociálního zař...'!H32</f>
        <v>0</v>
      </c>
      <c r="BA88" s="100">
        <f>'1 - Oprava sociálního zař...'!H33</f>
        <v>0</v>
      </c>
      <c r="BB88" s="100">
        <f>'1 - Oprava sociálního zař...'!H34</f>
        <v>0</v>
      </c>
      <c r="BC88" s="100">
        <f>'1 - Oprava sociálního zař...'!H35</f>
        <v>0</v>
      </c>
      <c r="BD88" s="102">
        <f>'1 - Oprava sociálního zař...'!H36</f>
        <v>0</v>
      </c>
      <c r="BT88" s="103" t="s">
        <v>84</v>
      </c>
      <c r="BV88" s="103" t="s">
        <v>80</v>
      </c>
      <c r="BW88" s="103" t="s">
        <v>86</v>
      </c>
      <c r="BX88" s="103" t="s">
        <v>81</v>
      </c>
    </row>
    <row r="89" spans="1:76" s="5" customFormat="1" ht="31.5" customHeight="1">
      <c r="A89" s="94" t="s">
        <v>83</v>
      </c>
      <c r="B89" s="95"/>
      <c r="C89" s="96"/>
      <c r="D89" s="244" t="s">
        <v>87</v>
      </c>
      <c r="E89" s="244"/>
      <c r="F89" s="244"/>
      <c r="G89" s="244"/>
      <c r="H89" s="244"/>
      <c r="I89" s="97"/>
      <c r="J89" s="244" t="s">
        <v>88</v>
      </c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28">
        <f>'2 - Oprava sociálního zař...'!M30</f>
        <v>0</v>
      </c>
      <c r="AH89" s="229"/>
      <c r="AI89" s="229"/>
      <c r="AJ89" s="229"/>
      <c r="AK89" s="229"/>
      <c r="AL89" s="229"/>
      <c r="AM89" s="229"/>
      <c r="AN89" s="228">
        <f>SUM(AG89,AT89)</f>
        <v>0</v>
      </c>
      <c r="AO89" s="229"/>
      <c r="AP89" s="229"/>
      <c r="AQ89" s="98"/>
      <c r="AS89" s="104">
        <f>'2 - Oprava sociálního zař...'!M28</f>
        <v>0</v>
      </c>
      <c r="AT89" s="105">
        <f>ROUND(SUM(AV89:AW89),2)</f>
        <v>0</v>
      </c>
      <c r="AU89" s="106">
        <f>'2 - Oprava sociálního zař...'!W133</f>
        <v>0</v>
      </c>
      <c r="AV89" s="105">
        <f>'2 - Oprava sociálního zař...'!M32</f>
        <v>0</v>
      </c>
      <c r="AW89" s="105">
        <f>'2 - Oprava sociálního zař...'!M33</f>
        <v>0</v>
      </c>
      <c r="AX89" s="105">
        <f>'2 - Oprava sociálního zař...'!M34</f>
        <v>0</v>
      </c>
      <c r="AY89" s="105">
        <f>'2 - Oprava sociálního zař...'!M35</f>
        <v>0</v>
      </c>
      <c r="AZ89" s="105">
        <f>'2 - Oprava sociálního zař...'!H32</f>
        <v>0</v>
      </c>
      <c r="BA89" s="105">
        <f>'2 - Oprava sociálního zař...'!H33</f>
        <v>0</v>
      </c>
      <c r="BB89" s="105">
        <f>'2 - Oprava sociálního zař...'!H34</f>
        <v>0</v>
      </c>
      <c r="BC89" s="105">
        <f>'2 - Oprava sociálního zař...'!H35</f>
        <v>0</v>
      </c>
      <c r="BD89" s="107">
        <f>'2 - Oprava sociálního zař...'!H36</f>
        <v>0</v>
      </c>
      <c r="BT89" s="103" t="s">
        <v>84</v>
      </c>
      <c r="BV89" s="103" t="s">
        <v>80</v>
      </c>
      <c r="BW89" s="103" t="s">
        <v>89</v>
      </c>
      <c r="BX89" s="103" t="s">
        <v>81</v>
      </c>
    </row>
    <row r="90" spans="2:43" ht="13.5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2:48" s="1" customFormat="1" ht="30" customHeight="1">
      <c r="B91" s="37"/>
      <c r="C91" s="86" t="s">
        <v>90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2">
        <f>ROUND(SUM(AG92:AG95),2)</f>
        <v>0</v>
      </c>
      <c r="AH91" s="232"/>
      <c r="AI91" s="232"/>
      <c r="AJ91" s="232"/>
      <c r="AK91" s="232"/>
      <c r="AL91" s="232"/>
      <c r="AM91" s="232"/>
      <c r="AN91" s="232">
        <f>ROUND(SUM(AN92:AN95),2)</f>
        <v>0</v>
      </c>
      <c r="AO91" s="232"/>
      <c r="AP91" s="232"/>
      <c r="AQ91" s="39"/>
      <c r="AS91" s="82" t="s">
        <v>91</v>
      </c>
      <c r="AT91" s="83" t="s">
        <v>92</v>
      </c>
      <c r="AU91" s="83" t="s">
        <v>42</v>
      </c>
      <c r="AV91" s="84" t="s">
        <v>65</v>
      </c>
    </row>
    <row r="92" spans="2:89" s="1" customFormat="1" ht="19.9" customHeight="1">
      <c r="B92" s="37"/>
      <c r="C92" s="38"/>
      <c r="D92" s="108" t="s">
        <v>93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30">
        <f>ROUND(AG87*AS92,2)</f>
        <v>0</v>
      </c>
      <c r="AH92" s="227"/>
      <c r="AI92" s="227"/>
      <c r="AJ92" s="227"/>
      <c r="AK92" s="227"/>
      <c r="AL92" s="227"/>
      <c r="AM92" s="227"/>
      <c r="AN92" s="227">
        <f>ROUND(AG92+AV92,2)</f>
        <v>0</v>
      </c>
      <c r="AO92" s="227"/>
      <c r="AP92" s="227"/>
      <c r="AQ92" s="39"/>
      <c r="AS92" s="109">
        <v>0</v>
      </c>
      <c r="AT92" s="110" t="s">
        <v>94</v>
      </c>
      <c r="AU92" s="110" t="s">
        <v>43</v>
      </c>
      <c r="AV92" s="111">
        <f>ROUND(IF(AU92="základní",AG92*L31,IF(AU92="snížená",AG92*L32,0)),2)</f>
        <v>0</v>
      </c>
      <c r="BV92" s="21" t="s">
        <v>95</v>
      </c>
      <c r="BY92" s="112">
        <f>IF(AU92="základní",AV92,0)</f>
        <v>0</v>
      </c>
      <c r="BZ92" s="112">
        <f>IF(AU92="snížená",AV92,0)</f>
        <v>0</v>
      </c>
      <c r="CA92" s="112">
        <v>0</v>
      </c>
      <c r="CB92" s="112">
        <v>0</v>
      </c>
      <c r="CC92" s="112">
        <v>0</v>
      </c>
      <c r="CD92" s="112">
        <f>IF(AU92="základní",AG92,0)</f>
        <v>0</v>
      </c>
      <c r="CE92" s="112">
        <f>IF(AU92="snížená",AG92,0)</f>
        <v>0</v>
      </c>
      <c r="CF92" s="112">
        <f>IF(AU92="zákl. přenesená",AG92,0)</f>
        <v>0</v>
      </c>
      <c r="CG92" s="112">
        <f>IF(AU92="sníž. přenesená",AG92,0)</f>
        <v>0</v>
      </c>
      <c r="CH92" s="112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>x</v>
      </c>
    </row>
    <row r="93" spans="2:89" s="1" customFormat="1" ht="19.9" customHeight="1">
      <c r="B93" s="37"/>
      <c r="C93" s="38"/>
      <c r="D93" s="245" t="s">
        <v>96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38"/>
      <c r="AD93" s="38"/>
      <c r="AE93" s="38"/>
      <c r="AF93" s="38"/>
      <c r="AG93" s="230">
        <f>AG87*AS93</f>
        <v>0</v>
      </c>
      <c r="AH93" s="227"/>
      <c r="AI93" s="227"/>
      <c r="AJ93" s="227"/>
      <c r="AK93" s="227"/>
      <c r="AL93" s="227"/>
      <c r="AM93" s="227"/>
      <c r="AN93" s="227">
        <f>AG93+AV93</f>
        <v>0</v>
      </c>
      <c r="AO93" s="227"/>
      <c r="AP93" s="227"/>
      <c r="AQ93" s="39"/>
      <c r="AS93" s="113">
        <v>0</v>
      </c>
      <c r="AT93" s="114" t="s">
        <v>94</v>
      </c>
      <c r="AU93" s="114" t="s">
        <v>43</v>
      </c>
      <c r="AV93" s="115">
        <f>ROUND(IF(AU93="nulová",0,IF(OR(AU93="základní",AU93="zákl. přenesená"),AG93*L31,AG93*L32)),2)</f>
        <v>0</v>
      </c>
      <c r="BV93" s="21" t="s">
        <v>97</v>
      </c>
      <c r="BY93" s="112">
        <f>IF(AU93="základní",AV93,0)</f>
        <v>0</v>
      </c>
      <c r="BZ93" s="112">
        <f>IF(AU93="snížená",AV93,0)</f>
        <v>0</v>
      </c>
      <c r="CA93" s="112">
        <f>IF(AU93="zákl. přenesená",AV93,0)</f>
        <v>0</v>
      </c>
      <c r="CB93" s="112">
        <f>IF(AU93="sníž. přenesená",AV93,0)</f>
        <v>0</v>
      </c>
      <c r="CC93" s="112">
        <f>IF(AU93="nulová",AV93,0)</f>
        <v>0</v>
      </c>
      <c r="CD93" s="112">
        <f>IF(AU93="základní",AG93,0)</f>
        <v>0</v>
      </c>
      <c r="CE93" s="112">
        <f>IF(AU93="snížená",AG93,0)</f>
        <v>0</v>
      </c>
      <c r="CF93" s="112">
        <f>IF(AU93="zákl. přenesená",AG93,0)</f>
        <v>0</v>
      </c>
      <c r="CG93" s="112">
        <f>IF(AU93="sníž. přenesená",AG93,0)</f>
        <v>0</v>
      </c>
      <c r="CH93" s="112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45" t="s">
        <v>96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38"/>
      <c r="AD94" s="38"/>
      <c r="AE94" s="38"/>
      <c r="AF94" s="38"/>
      <c r="AG94" s="230">
        <f>AG87*AS94</f>
        <v>0</v>
      </c>
      <c r="AH94" s="227"/>
      <c r="AI94" s="227"/>
      <c r="AJ94" s="227"/>
      <c r="AK94" s="227"/>
      <c r="AL94" s="227"/>
      <c r="AM94" s="227"/>
      <c r="AN94" s="227">
        <f>AG94+AV94</f>
        <v>0</v>
      </c>
      <c r="AO94" s="227"/>
      <c r="AP94" s="227"/>
      <c r="AQ94" s="39"/>
      <c r="AS94" s="113">
        <v>0</v>
      </c>
      <c r="AT94" s="114" t="s">
        <v>94</v>
      </c>
      <c r="AU94" s="114" t="s">
        <v>43</v>
      </c>
      <c r="AV94" s="115">
        <f>ROUND(IF(AU94="nulová",0,IF(OR(AU94="základní",AU94="zákl. přenesená"),AG94*L31,AG94*L32)),2)</f>
        <v>0</v>
      </c>
      <c r="BV94" s="21" t="s">
        <v>97</v>
      </c>
      <c r="BY94" s="112">
        <f>IF(AU94="základní",AV94,0)</f>
        <v>0</v>
      </c>
      <c r="BZ94" s="112">
        <f>IF(AU94="snížená",AV94,0)</f>
        <v>0</v>
      </c>
      <c r="CA94" s="112">
        <f>IF(AU94="zákl. přenesená",AV94,0)</f>
        <v>0</v>
      </c>
      <c r="CB94" s="112">
        <f>IF(AU94="sníž. přenesená",AV94,0)</f>
        <v>0</v>
      </c>
      <c r="CC94" s="112">
        <f>IF(AU94="nulová",AV94,0)</f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89" s="1" customFormat="1" ht="19.9" customHeight="1">
      <c r="B95" s="37"/>
      <c r="C95" s="38"/>
      <c r="D95" s="245" t="s">
        <v>96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38"/>
      <c r="AD95" s="38"/>
      <c r="AE95" s="38"/>
      <c r="AF95" s="38"/>
      <c r="AG95" s="230">
        <f>AG87*AS95</f>
        <v>0</v>
      </c>
      <c r="AH95" s="227"/>
      <c r="AI95" s="227"/>
      <c r="AJ95" s="227"/>
      <c r="AK95" s="227"/>
      <c r="AL95" s="227"/>
      <c r="AM95" s="227"/>
      <c r="AN95" s="227">
        <f>AG95+AV95</f>
        <v>0</v>
      </c>
      <c r="AO95" s="227"/>
      <c r="AP95" s="227"/>
      <c r="AQ95" s="39"/>
      <c r="AS95" s="116">
        <v>0</v>
      </c>
      <c r="AT95" s="117" t="s">
        <v>94</v>
      </c>
      <c r="AU95" s="117" t="s">
        <v>43</v>
      </c>
      <c r="AV95" s="118">
        <f>ROUND(IF(AU95="nulová",0,IF(OR(AU95="základní",AU95="zákl. přenesená"),AG95*L31,AG95*L32)),2)</f>
        <v>0</v>
      </c>
      <c r="BV95" s="21" t="s">
        <v>97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2:43" s="1" customFormat="1" ht="10.9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9" t="s">
        <v>98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233">
        <f>ROUND(AG87+AG91,2)</f>
        <v>0</v>
      </c>
      <c r="AH97" s="233"/>
      <c r="AI97" s="233"/>
      <c r="AJ97" s="233"/>
      <c r="AK97" s="233"/>
      <c r="AL97" s="233"/>
      <c r="AM97" s="233"/>
      <c r="AN97" s="233">
        <f>AN87+AN91</f>
        <v>0</v>
      </c>
      <c r="AO97" s="233"/>
      <c r="AP97" s="233"/>
      <c r="AQ97" s="39"/>
    </row>
    <row r="98" spans="2:43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sheetProtection algorithmName="SHA-512" hashValue="0i35EDiavHca3b8U7VkCF5ZooUYwk6vyKIvaaWyh+5beprUmCAXdeP3MnwUihJkuFMaZ0YtWR55w3vNR0qKqGQ==" saltValue="Oq7iWRfzC3Af1veejpA2bi4dJODcFsyS3bipR1kJ6KDJqTLG939gG9cUQ5uH53+9//8B6VhTMgr/X24OMBFE4A==" spinCount="10" sheet="1" objects="1" scenarios="1" formatColumns="0" formatRows="0"/>
  <mergeCells count="62">
    <mergeCell ref="AS82:AT84"/>
    <mergeCell ref="AM83:AP83"/>
    <mergeCell ref="AN85:AP85"/>
    <mergeCell ref="D94:AB94"/>
    <mergeCell ref="AG94:AM94"/>
    <mergeCell ref="D95:AB95"/>
    <mergeCell ref="AG95:AM95"/>
    <mergeCell ref="AM82:AP82"/>
    <mergeCell ref="D88:H88"/>
    <mergeCell ref="J88:AF88"/>
    <mergeCell ref="D89:H89"/>
    <mergeCell ref="J89:AF89"/>
    <mergeCell ref="D93:AB93"/>
    <mergeCell ref="C76:AP76"/>
    <mergeCell ref="L78:AO78"/>
    <mergeCell ref="C85:G85"/>
    <mergeCell ref="I85:AF85"/>
    <mergeCell ref="AG85:AM85"/>
    <mergeCell ref="AK34:AO34"/>
    <mergeCell ref="L35:O35"/>
    <mergeCell ref="W35:AE35"/>
    <mergeCell ref="AK35:AO35"/>
    <mergeCell ref="X37:AB37"/>
    <mergeCell ref="AK37:AO37"/>
    <mergeCell ref="AG87:AM87"/>
    <mergeCell ref="AN87:AP87"/>
    <mergeCell ref="AG91:AM91"/>
    <mergeCell ref="AN91:AP91"/>
    <mergeCell ref="AG97:AM97"/>
    <mergeCell ref="AN97:AP97"/>
    <mergeCell ref="AG93:AM93"/>
    <mergeCell ref="AN95:AP95"/>
    <mergeCell ref="AN89:AP89"/>
    <mergeCell ref="AN88:AP88"/>
    <mergeCell ref="AG88:AM88"/>
    <mergeCell ref="AG89:AM89"/>
    <mergeCell ref="AG92:AM92"/>
    <mergeCell ref="AN92:AP92"/>
    <mergeCell ref="AN93:AP93"/>
    <mergeCell ref="AN94:AP94"/>
    <mergeCell ref="C2:AP2"/>
    <mergeCell ref="C4:AP4"/>
    <mergeCell ref="AR2:BE2"/>
    <mergeCell ref="K5:AO5"/>
    <mergeCell ref="AK33:AO33"/>
    <mergeCell ref="K6:AO6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Oprava sociálního zař...'!C2" display="/"/>
    <hyperlink ref="A89" location="'2 - Oprava sociálního zař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99</v>
      </c>
      <c r="G1" s="16"/>
      <c r="H1" s="302" t="s">
        <v>100</v>
      </c>
      <c r="I1" s="302"/>
      <c r="J1" s="302"/>
      <c r="K1" s="302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2:46" ht="36.95" customHeight="1">
      <c r="B4" s="25"/>
      <c r="C4" s="222" t="s">
        <v>104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83" t="str">
        <f>'Rekapitulace stavby'!K6</f>
        <v>Oprava sociálního zařízení kuželny  -  Pod Vodojemem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"/>
      <c r="R6" s="26"/>
    </row>
    <row r="7" spans="2:18" s="1" customFormat="1" ht="32.85" customHeight="1">
      <c r="B7" s="37"/>
      <c r="C7" s="38"/>
      <c r="D7" s="31" t="s">
        <v>105</v>
      </c>
      <c r="E7" s="38"/>
      <c r="F7" s="234" t="s">
        <v>106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303" t="str">
        <f>'Rekapitulace stavby'!AN8</f>
        <v>2. 10. 2018</v>
      </c>
      <c r="P9" s="285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26" t="str">
        <f>IF('Rekapitulace stavby'!AN10="","",'Rekapitulace stavby'!AN10)</f>
        <v/>
      </c>
      <c r="P11" s="22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26" t="str">
        <f>IF('Rekapitulace stavby'!AN11="","",'Rekapitulace stavby'!AN11)</f>
        <v/>
      </c>
      <c r="P12" s="22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304" t="str">
        <f>IF('Rekapitulace stavby'!AN13="","",'Rekapitulace stavby'!AN13)</f>
        <v>Vyplň údaj</v>
      </c>
      <c r="P14" s="226"/>
      <c r="Q14" s="38"/>
      <c r="R14" s="39"/>
    </row>
    <row r="15" spans="2:18" s="1" customFormat="1" ht="18" customHeight="1">
      <c r="B15" s="37"/>
      <c r="C15" s="38"/>
      <c r="D15" s="38"/>
      <c r="E15" s="304" t="str">
        <f>IF('Rekapitulace stavby'!E14="","",'Rekapitulace stavby'!E14)</f>
        <v>Vyplň údaj</v>
      </c>
      <c r="F15" s="305"/>
      <c r="G15" s="305"/>
      <c r="H15" s="305"/>
      <c r="I15" s="305"/>
      <c r="J15" s="305"/>
      <c r="K15" s="305"/>
      <c r="L15" s="305"/>
      <c r="M15" s="32" t="s">
        <v>31</v>
      </c>
      <c r="N15" s="38"/>
      <c r="O15" s="304" t="str">
        <f>IF('Rekapitulace stavby'!AN14="","",'Rekapitulace stavby'!AN14)</f>
        <v>Vyplň údaj</v>
      </c>
      <c r="P15" s="22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26" t="str">
        <f>IF('Rekapitulace stavby'!AN16="","",'Rekapitulace stavby'!AN16)</f>
        <v/>
      </c>
      <c r="P17" s="22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26" t="str">
        <f>IF('Rekapitulace stavby'!AN17="","",'Rekapitulace stavby'!AN17)</f>
        <v/>
      </c>
      <c r="P18" s="22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26" t="s">
        <v>22</v>
      </c>
      <c r="P20" s="226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26" t="s">
        <v>22</v>
      </c>
      <c r="P21" s="22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107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93</v>
      </c>
      <c r="E28" s="38"/>
      <c r="F28" s="38"/>
      <c r="G28" s="38"/>
      <c r="H28" s="38"/>
      <c r="I28" s="38"/>
      <c r="J28" s="38"/>
      <c r="K28" s="38"/>
      <c r="L28" s="38"/>
      <c r="M28" s="215">
        <f>N107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78">
        <f>ROUND(M27+M28,2)</f>
        <v>0</v>
      </c>
      <c r="N30" s="279"/>
      <c r="O30" s="279"/>
      <c r="P30" s="27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80">
        <f>ROUND((((SUM(BE107:BE114)+SUM(BE132:BE293))+SUM(BE295:BE299))),2)</f>
        <v>0</v>
      </c>
      <c r="I32" s="279"/>
      <c r="J32" s="279"/>
      <c r="K32" s="38"/>
      <c r="L32" s="38"/>
      <c r="M32" s="280">
        <f>ROUND(((ROUND((SUM(BE107:BE114)+SUM(BE132:BE293)),2)*F32)+SUM(BE295:BE299)*F32),2)</f>
        <v>0</v>
      </c>
      <c r="N32" s="279"/>
      <c r="O32" s="279"/>
      <c r="P32" s="279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80">
        <f>ROUND((((SUM(BF107:BF114)+SUM(BF132:BF293))+SUM(BF295:BF299))),2)</f>
        <v>0</v>
      </c>
      <c r="I33" s="279"/>
      <c r="J33" s="279"/>
      <c r="K33" s="38"/>
      <c r="L33" s="38"/>
      <c r="M33" s="280">
        <f>ROUND(((ROUND((SUM(BF107:BF114)+SUM(BF132:BF293)),2)*F33)+SUM(BF295:BF299)*F33),2)</f>
        <v>0</v>
      </c>
      <c r="N33" s="279"/>
      <c r="O33" s="279"/>
      <c r="P33" s="27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80">
        <f>ROUND((((SUM(BG107:BG114)+SUM(BG132:BG293))+SUM(BG295:BG299))),2)</f>
        <v>0</v>
      </c>
      <c r="I34" s="279"/>
      <c r="J34" s="279"/>
      <c r="K34" s="38"/>
      <c r="L34" s="38"/>
      <c r="M34" s="280">
        <v>0</v>
      </c>
      <c r="N34" s="279"/>
      <c r="O34" s="279"/>
      <c r="P34" s="27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80">
        <f>ROUND((((SUM(BH107:BH114)+SUM(BH132:BH293))+SUM(BH295:BH299))),2)</f>
        <v>0</v>
      </c>
      <c r="I35" s="279"/>
      <c r="J35" s="279"/>
      <c r="K35" s="38"/>
      <c r="L35" s="38"/>
      <c r="M35" s="280">
        <v>0</v>
      </c>
      <c r="N35" s="279"/>
      <c r="O35" s="279"/>
      <c r="P35" s="27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80">
        <f>ROUND((((SUM(BI107:BI114)+SUM(BI132:BI293))+SUM(BI295:BI299))),2)</f>
        <v>0</v>
      </c>
      <c r="I36" s="279"/>
      <c r="J36" s="279"/>
      <c r="K36" s="38"/>
      <c r="L36" s="38"/>
      <c r="M36" s="280">
        <v>0</v>
      </c>
      <c r="N36" s="279"/>
      <c r="O36" s="279"/>
      <c r="P36" s="27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81">
        <f>SUM(M30:M36)</f>
        <v>0</v>
      </c>
      <c r="M38" s="281"/>
      <c r="N38" s="281"/>
      <c r="O38" s="281"/>
      <c r="P38" s="282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22" t="s">
        <v>108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83" t="str">
        <f>F6</f>
        <v>Oprava sociálního zařízení kuželny  -  Pod Vodojemem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" customHeight="1">
      <c r="B79" s="37"/>
      <c r="C79" s="71" t="s">
        <v>105</v>
      </c>
      <c r="D79" s="38"/>
      <c r="E79" s="38"/>
      <c r="F79" s="239" t="str">
        <f>F7</f>
        <v>1 - Oprava sociálního zařízení mužů   - Kuželna , Pod Vodojemem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85" t="str">
        <f>IF(O9="","",O9)</f>
        <v>2. 10. 2018</v>
      </c>
      <c r="N81" s="285"/>
      <c r="O81" s="285"/>
      <c r="P81" s="285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26" t="str">
        <f>E18</f>
        <v xml:space="preserve"> </v>
      </c>
      <c r="N83" s="226"/>
      <c r="O83" s="226"/>
      <c r="P83" s="226"/>
      <c r="Q83" s="226"/>
      <c r="R83" s="39"/>
      <c r="T83" s="131"/>
      <c r="U83" s="131"/>
    </row>
    <row r="84" spans="2:21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6" t="str">
        <f>E21</f>
        <v>D.Prombergerová</v>
      </c>
      <c r="N84" s="226"/>
      <c r="O84" s="226"/>
      <c r="P84" s="226"/>
      <c r="Q84" s="22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86" t="s">
        <v>109</v>
      </c>
      <c r="D86" s="287"/>
      <c r="E86" s="287"/>
      <c r="F86" s="287"/>
      <c r="G86" s="287"/>
      <c r="H86" s="120"/>
      <c r="I86" s="120"/>
      <c r="J86" s="120"/>
      <c r="K86" s="120"/>
      <c r="L86" s="120"/>
      <c r="M86" s="120"/>
      <c r="N86" s="286" t="s">
        <v>110</v>
      </c>
      <c r="O86" s="287"/>
      <c r="P86" s="287"/>
      <c r="Q86" s="287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2">
        <f>N132</f>
        <v>0</v>
      </c>
      <c r="O88" s="288"/>
      <c r="P88" s="288"/>
      <c r="Q88" s="288"/>
      <c r="R88" s="39"/>
      <c r="T88" s="131"/>
      <c r="U88" s="131"/>
      <c r="AU88" s="21" t="s">
        <v>112</v>
      </c>
    </row>
    <row r="89" spans="2:21" s="6" customFormat="1" ht="24.95" customHeight="1">
      <c r="B89" s="133"/>
      <c r="C89" s="134"/>
      <c r="D89" s="135" t="s">
        <v>113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9">
        <f>N133</f>
        <v>0</v>
      </c>
      <c r="O89" s="290"/>
      <c r="P89" s="290"/>
      <c r="Q89" s="290"/>
      <c r="R89" s="136"/>
      <c r="T89" s="137"/>
      <c r="U89" s="137"/>
    </row>
    <row r="90" spans="2:21" s="7" customFormat="1" ht="19.9" customHeight="1">
      <c r="B90" s="138"/>
      <c r="C90" s="139"/>
      <c r="D90" s="108" t="s">
        <v>114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27">
        <f>N134</f>
        <v>0</v>
      </c>
      <c r="O90" s="291"/>
      <c r="P90" s="291"/>
      <c r="Q90" s="291"/>
      <c r="R90" s="140"/>
      <c r="T90" s="141"/>
      <c r="U90" s="141"/>
    </row>
    <row r="91" spans="2:21" s="7" customFormat="1" ht="19.9" customHeight="1">
      <c r="B91" s="138"/>
      <c r="C91" s="139"/>
      <c r="D91" s="108" t="s">
        <v>115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27">
        <f>N145</f>
        <v>0</v>
      </c>
      <c r="O91" s="291"/>
      <c r="P91" s="291"/>
      <c r="Q91" s="291"/>
      <c r="R91" s="140"/>
      <c r="T91" s="141"/>
      <c r="U91" s="141"/>
    </row>
    <row r="92" spans="2:21" s="7" customFormat="1" ht="19.9" customHeight="1">
      <c r="B92" s="138"/>
      <c r="C92" s="139"/>
      <c r="D92" s="108" t="s">
        <v>116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27">
        <f>N151</f>
        <v>0</v>
      </c>
      <c r="O92" s="291"/>
      <c r="P92" s="291"/>
      <c r="Q92" s="291"/>
      <c r="R92" s="140"/>
      <c r="T92" s="141"/>
      <c r="U92" s="141"/>
    </row>
    <row r="93" spans="2:21" s="7" customFormat="1" ht="19.9" customHeight="1">
      <c r="B93" s="138"/>
      <c r="C93" s="139"/>
      <c r="D93" s="108" t="s">
        <v>117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27">
        <f>N160</f>
        <v>0</v>
      </c>
      <c r="O93" s="291"/>
      <c r="P93" s="291"/>
      <c r="Q93" s="291"/>
      <c r="R93" s="140"/>
      <c r="T93" s="141"/>
      <c r="U93" s="141"/>
    </row>
    <row r="94" spans="2:21" s="6" customFormat="1" ht="24.95" customHeight="1">
      <c r="B94" s="133"/>
      <c r="C94" s="134"/>
      <c r="D94" s="135" t="s">
        <v>118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9">
        <f>N162</f>
        <v>0</v>
      </c>
      <c r="O94" s="290"/>
      <c r="P94" s="290"/>
      <c r="Q94" s="290"/>
      <c r="R94" s="136"/>
      <c r="T94" s="137"/>
      <c r="U94" s="137"/>
    </row>
    <row r="95" spans="2:21" s="7" customFormat="1" ht="19.9" customHeight="1">
      <c r="B95" s="138"/>
      <c r="C95" s="139"/>
      <c r="D95" s="108" t="s">
        <v>119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27">
        <f>N163</f>
        <v>0</v>
      </c>
      <c r="O95" s="291"/>
      <c r="P95" s="291"/>
      <c r="Q95" s="291"/>
      <c r="R95" s="140"/>
      <c r="T95" s="141"/>
      <c r="U95" s="141"/>
    </row>
    <row r="96" spans="2:21" s="7" customFormat="1" ht="19.9" customHeight="1">
      <c r="B96" s="138"/>
      <c r="C96" s="139"/>
      <c r="D96" s="108" t="s">
        <v>120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27">
        <f>N175</f>
        <v>0</v>
      </c>
      <c r="O96" s="291"/>
      <c r="P96" s="291"/>
      <c r="Q96" s="291"/>
      <c r="R96" s="140"/>
      <c r="T96" s="141"/>
      <c r="U96" s="141"/>
    </row>
    <row r="97" spans="2:21" s="7" customFormat="1" ht="19.9" customHeight="1">
      <c r="B97" s="138"/>
      <c r="C97" s="139"/>
      <c r="D97" s="108" t="s">
        <v>121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27">
        <f>N185</f>
        <v>0</v>
      </c>
      <c r="O97" s="291"/>
      <c r="P97" s="291"/>
      <c r="Q97" s="291"/>
      <c r="R97" s="140"/>
      <c r="T97" s="141"/>
      <c r="U97" s="141"/>
    </row>
    <row r="98" spans="2:21" s="7" customFormat="1" ht="19.9" customHeight="1">
      <c r="B98" s="138"/>
      <c r="C98" s="139"/>
      <c r="D98" s="108" t="s">
        <v>122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27">
        <f>N195</f>
        <v>0</v>
      </c>
      <c r="O98" s="291"/>
      <c r="P98" s="291"/>
      <c r="Q98" s="291"/>
      <c r="R98" s="140"/>
      <c r="T98" s="141"/>
      <c r="U98" s="141"/>
    </row>
    <row r="99" spans="2:21" s="7" customFormat="1" ht="19.9" customHeight="1">
      <c r="B99" s="138"/>
      <c r="C99" s="139"/>
      <c r="D99" s="108" t="s">
        <v>123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7">
        <f>N218</f>
        <v>0</v>
      </c>
      <c r="O99" s="291"/>
      <c r="P99" s="291"/>
      <c r="Q99" s="291"/>
      <c r="R99" s="140"/>
      <c r="T99" s="141"/>
      <c r="U99" s="141"/>
    </row>
    <row r="100" spans="2:21" s="7" customFormat="1" ht="14.85" customHeight="1">
      <c r="B100" s="138"/>
      <c r="C100" s="139"/>
      <c r="D100" s="108" t="s">
        <v>124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27">
        <f>N227</f>
        <v>0</v>
      </c>
      <c r="O100" s="291"/>
      <c r="P100" s="291"/>
      <c r="Q100" s="291"/>
      <c r="R100" s="140"/>
      <c r="T100" s="141"/>
      <c r="U100" s="141"/>
    </row>
    <row r="101" spans="2:21" s="7" customFormat="1" ht="19.9" customHeight="1">
      <c r="B101" s="138"/>
      <c r="C101" s="139"/>
      <c r="D101" s="108" t="s">
        <v>125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27">
        <f>N242</f>
        <v>0</v>
      </c>
      <c r="O101" s="291"/>
      <c r="P101" s="291"/>
      <c r="Q101" s="291"/>
      <c r="R101" s="140"/>
      <c r="T101" s="141"/>
      <c r="U101" s="141"/>
    </row>
    <row r="102" spans="2:21" s="7" customFormat="1" ht="19.9" customHeight="1">
      <c r="B102" s="138"/>
      <c r="C102" s="139"/>
      <c r="D102" s="108" t="s">
        <v>126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27">
        <f>N247</f>
        <v>0</v>
      </c>
      <c r="O102" s="291"/>
      <c r="P102" s="291"/>
      <c r="Q102" s="291"/>
      <c r="R102" s="140"/>
      <c r="T102" s="141"/>
      <c r="U102" s="141"/>
    </row>
    <row r="103" spans="2:21" s="7" customFormat="1" ht="19.9" customHeight="1">
      <c r="B103" s="138"/>
      <c r="C103" s="139"/>
      <c r="D103" s="108" t="s">
        <v>127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27">
        <f>N270</f>
        <v>0</v>
      </c>
      <c r="O103" s="291"/>
      <c r="P103" s="291"/>
      <c r="Q103" s="291"/>
      <c r="R103" s="140"/>
      <c r="T103" s="141"/>
      <c r="U103" s="141"/>
    </row>
    <row r="104" spans="2:21" s="7" customFormat="1" ht="19.9" customHeight="1">
      <c r="B104" s="138"/>
      <c r="C104" s="139"/>
      <c r="D104" s="108" t="s">
        <v>128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27">
        <f>N278</f>
        <v>0</v>
      </c>
      <c r="O104" s="291"/>
      <c r="P104" s="291"/>
      <c r="Q104" s="291"/>
      <c r="R104" s="140"/>
      <c r="T104" s="141"/>
      <c r="U104" s="141"/>
    </row>
    <row r="105" spans="2:21" s="6" customFormat="1" ht="21.75" customHeight="1">
      <c r="B105" s="133"/>
      <c r="C105" s="134"/>
      <c r="D105" s="135" t="s">
        <v>129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92">
        <f>N294</f>
        <v>0</v>
      </c>
      <c r="O105" s="290"/>
      <c r="P105" s="290"/>
      <c r="Q105" s="290"/>
      <c r="R105" s="136"/>
      <c r="T105" s="137"/>
      <c r="U105" s="137"/>
    </row>
    <row r="106" spans="2:21" s="1" customFormat="1" ht="21.7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  <c r="T106" s="131"/>
      <c r="U106" s="131"/>
    </row>
    <row r="107" spans="2:21" s="1" customFormat="1" ht="29.25" customHeight="1">
      <c r="B107" s="37"/>
      <c r="C107" s="132" t="s">
        <v>130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288">
        <f>ROUND(N108+N109+N110+N111+N112+N113,2)</f>
        <v>0</v>
      </c>
      <c r="O107" s="293"/>
      <c r="P107" s="293"/>
      <c r="Q107" s="293"/>
      <c r="R107" s="39"/>
      <c r="T107" s="142"/>
      <c r="U107" s="143" t="s">
        <v>42</v>
      </c>
    </row>
    <row r="108" spans="2:65" s="1" customFormat="1" ht="18" customHeight="1">
      <c r="B108" s="37"/>
      <c r="C108" s="38"/>
      <c r="D108" s="245" t="s">
        <v>131</v>
      </c>
      <c r="E108" s="246"/>
      <c r="F108" s="246"/>
      <c r="G108" s="246"/>
      <c r="H108" s="246"/>
      <c r="I108" s="38"/>
      <c r="J108" s="38"/>
      <c r="K108" s="38"/>
      <c r="L108" s="38"/>
      <c r="M108" s="38"/>
      <c r="N108" s="230">
        <f>ROUND(N88*T108,2)</f>
        <v>0</v>
      </c>
      <c r="O108" s="227"/>
      <c r="P108" s="227"/>
      <c r="Q108" s="227"/>
      <c r="R108" s="39"/>
      <c r="S108" s="144"/>
      <c r="T108" s="145"/>
      <c r="U108" s="146" t="s">
        <v>43</v>
      </c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7" t="s">
        <v>132</v>
      </c>
      <c r="AZ108" s="144"/>
      <c r="BA108" s="144"/>
      <c r="BB108" s="144"/>
      <c r="BC108" s="144"/>
      <c r="BD108" s="144"/>
      <c r="BE108" s="148">
        <f aca="true" t="shared" si="0" ref="BE108:BE113">IF(U108="základní",N108,0)</f>
        <v>0</v>
      </c>
      <c r="BF108" s="148">
        <f aca="true" t="shared" si="1" ref="BF108:BF113">IF(U108="snížená",N108,0)</f>
        <v>0</v>
      </c>
      <c r="BG108" s="148">
        <f aca="true" t="shared" si="2" ref="BG108:BG113">IF(U108="zákl. přenesená",N108,0)</f>
        <v>0</v>
      </c>
      <c r="BH108" s="148">
        <f aca="true" t="shared" si="3" ref="BH108:BH113">IF(U108="sníž. přenesená",N108,0)</f>
        <v>0</v>
      </c>
      <c r="BI108" s="148">
        <f aca="true" t="shared" si="4" ref="BI108:BI113">IF(U108="nulová",N108,0)</f>
        <v>0</v>
      </c>
      <c r="BJ108" s="147" t="s">
        <v>84</v>
      </c>
      <c r="BK108" s="144"/>
      <c r="BL108" s="144"/>
      <c r="BM108" s="144"/>
    </row>
    <row r="109" spans="2:65" s="1" customFormat="1" ht="18" customHeight="1">
      <c r="B109" s="37"/>
      <c r="C109" s="38"/>
      <c r="D109" s="245" t="s">
        <v>133</v>
      </c>
      <c r="E109" s="246"/>
      <c r="F109" s="246"/>
      <c r="G109" s="246"/>
      <c r="H109" s="246"/>
      <c r="I109" s="38"/>
      <c r="J109" s="38"/>
      <c r="K109" s="38"/>
      <c r="L109" s="38"/>
      <c r="M109" s="38"/>
      <c r="N109" s="230">
        <f>ROUND(N88*T109,2)</f>
        <v>0</v>
      </c>
      <c r="O109" s="227"/>
      <c r="P109" s="227"/>
      <c r="Q109" s="227"/>
      <c r="R109" s="39"/>
      <c r="S109" s="144"/>
      <c r="T109" s="145"/>
      <c r="U109" s="146" t="s">
        <v>43</v>
      </c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7" t="s">
        <v>132</v>
      </c>
      <c r="AZ109" s="144"/>
      <c r="BA109" s="144"/>
      <c r="BB109" s="144"/>
      <c r="BC109" s="144"/>
      <c r="BD109" s="144"/>
      <c r="BE109" s="148">
        <f t="shared" si="0"/>
        <v>0</v>
      </c>
      <c r="BF109" s="148">
        <f t="shared" si="1"/>
        <v>0</v>
      </c>
      <c r="BG109" s="148">
        <f t="shared" si="2"/>
        <v>0</v>
      </c>
      <c r="BH109" s="148">
        <f t="shared" si="3"/>
        <v>0</v>
      </c>
      <c r="BI109" s="148">
        <f t="shared" si="4"/>
        <v>0</v>
      </c>
      <c r="BJ109" s="147" t="s">
        <v>84</v>
      </c>
      <c r="BK109" s="144"/>
      <c r="BL109" s="144"/>
      <c r="BM109" s="144"/>
    </row>
    <row r="110" spans="2:65" s="1" customFormat="1" ht="18" customHeight="1">
      <c r="B110" s="37"/>
      <c r="C110" s="38"/>
      <c r="D110" s="245" t="s">
        <v>134</v>
      </c>
      <c r="E110" s="246"/>
      <c r="F110" s="246"/>
      <c r="G110" s="246"/>
      <c r="H110" s="246"/>
      <c r="I110" s="38"/>
      <c r="J110" s="38"/>
      <c r="K110" s="38"/>
      <c r="L110" s="38"/>
      <c r="M110" s="38"/>
      <c r="N110" s="230">
        <f>ROUND(N88*T110,2)</f>
        <v>0</v>
      </c>
      <c r="O110" s="227"/>
      <c r="P110" s="227"/>
      <c r="Q110" s="227"/>
      <c r="R110" s="39"/>
      <c r="S110" s="144"/>
      <c r="T110" s="145"/>
      <c r="U110" s="146" t="s">
        <v>43</v>
      </c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7" t="s">
        <v>132</v>
      </c>
      <c r="AZ110" s="144"/>
      <c r="BA110" s="144"/>
      <c r="BB110" s="144"/>
      <c r="BC110" s="144"/>
      <c r="BD110" s="144"/>
      <c r="BE110" s="148">
        <f t="shared" si="0"/>
        <v>0</v>
      </c>
      <c r="BF110" s="148">
        <f t="shared" si="1"/>
        <v>0</v>
      </c>
      <c r="BG110" s="148">
        <f t="shared" si="2"/>
        <v>0</v>
      </c>
      <c r="BH110" s="148">
        <f t="shared" si="3"/>
        <v>0</v>
      </c>
      <c r="BI110" s="148">
        <f t="shared" si="4"/>
        <v>0</v>
      </c>
      <c r="BJ110" s="147" t="s">
        <v>84</v>
      </c>
      <c r="BK110" s="144"/>
      <c r="BL110" s="144"/>
      <c r="BM110" s="144"/>
    </row>
    <row r="111" spans="2:65" s="1" customFormat="1" ht="18" customHeight="1">
      <c r="B111" s="37"/>
      <c r="C111" s="38"/>
      <c r="D111" s="245" t="s">
        <v>135</v>
      </c>
      <c r="E111" s="246"/>
      <c r="F111" s="246"/>
      <c r="G111" s="246"/>
      <c r="H111" s="246"/>
      <c r="I111" s="38"/>
      <c r="J111" s="38"/>
      <c r="K111" s="38"/>
      <c r="L111" s="38"/>
      <c r="M111" s="38"/>
      <c r="N111" s="230">
        <f>ROUND(N88*T111,2)</f>
        <v>0</v>
      </c>
      <c r="O111" s="227"/>
      <c r="P111" s="227"/>
      <c r="Q111" s="227"/>
      <c r="R111" s="39"/>
      <c r="S111" s="144"/>
      <c r="T111" s="145"/>
      <c r="U111" s="146" t="s">
        <v>43</v>
      </c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7" t="s">
        <v>132</v>
      </c>
      <c r="AZ111" s="144"/>
      <c r="BA111" s="144"/>
      <c r="BB111" s="144"/>
      <c r="BC111" s="144"/>
      <c r="BD111" s="144"/>
      <c r="BE111" s="148">
        <f t="shared" si="0"/>
        <v>0</v>
      </c>
      <c r="BF111" s="148">
        <f t="shared" si="1"/>
        <v>0</v>
      </c>
      <c r="BG111" s="148">
        <f t="shared" si="2"/>
        <v>0</v>
      </c>
      <c r="BH111" s="148">
        <f t="shared" si="3"/>
        <v>0</v>
      </c>
      <c r="BI111" s="148">
        <f t="shared" si="4"/>
        <v>0</v>
      </c>
      <c r="BJ111" s="147" t="s">
        <v>84</v>
      </c>
      <c r="BK111" s="144"/>
      <c r="BL111" s="144"/>
      <c r="BM111" s="144"/>
    </row>
    <row r="112" spans="2:65" s="1" customFormat="1" ht="18" customHeight="1">
      <c r="B112" s="37"/>
      <c r="C112" s="38"/>
      <c r="D112" s="245" t="s">
        <v>136</v>
      </c>
      <c r="E112" s="246"/>
      <c r="F112" s="246"/>
      <c r="G112" s="246"/>
      <c r="H112" s="246"/>
      <c r="I112" s="38"/>
      <c r="J112" s="38"/>
      <c r="K112" s="38"/>
      <c r="L112" s="38"/>
      <c r="M112" s="38"/>
      <c r="N112" s="230">
        <f>ROUND(N88*T112,2)</f>
        <v>0</v>
      </c>
      <c r="O112" s="227"/>
      <c r="P112" s="227"/>
      <c r="Q112" s="227"/>
      <c r="R112" s="39"/>
      <c r="S112" s="144"/>
      <c r="T112" s="145"/>
      <c r="U112" s="146" t="s">
        <v>43</v>
      </c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7" t="s">
        <v>132</v>
      </c>
      <c r="AZ112" s="144"/>
      <c r="BA112" s="144"/>
      <c r="BB112" s="144"/>
      <c r="BC112" s="144"/>
      <c r="BD112" s="144"/>
      <c r="BE112" s="148">
        <f t="shared" si="0"/>
        <v>0</v>
      </c>
      <c r="BF112" s="148">
        <f t="shared" si="1"/>
        <v>0</v>
      </c>
      <c r="BG112" s="148">
        <f t="shared" si="2"/>
        <v>0</v>
      </c>
      <c r="BH112" s="148">
        <f t="shared" si="3"/>
        <v>0</v>
      </c>
      <c r="BI112" s="148">
        <f t="shared" si="4"/>
        <v>0</v>
      </c>
      <c r="BJ112" s="147" t="s">
        <v>84</v>
      </c>
      <c r="BK112" s="144"/>
      <c r="BL112" s="144"/>
      <c r="BM112" s="144"/>
    </row>
    <row r="113" spans="2:65" s="1" customFormat="1" ht="18" customHeight="1">
      <c r="B113" s="37"/>
      <c r="C113" s="38"/>
      <c r="D113" s="108" t="s">
        <v>137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230">
        <f>ROUND(N88*T113,2)</f>
        <v>0</v>
      </c>
      <c r="O113" s="227"/>
      <c r="P113" s="227"/>
      <c r="Q113" s="227"/>
      <c r="R113" s="39"/>
      <c r="S113" s="144"/>
      <c r="T113" s="149"/>
      <c r="U113" s="150" t="s">
        <v>43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138</v>
      </c>
      <c r="AZ113" s="144"/>
      <c r="BA113" s="144"/>
      <c r="BB113" s="144"/>
      <c r="BC113" s="144"/>
      <c r="BD113" s="144"/>
      <c r="BE113" s="148">
        <f t="shared" si="0"/>
        <v>0</v>
      </c>
      <c r="BF113" s="148">
        <f t="shared" si="1"/>
        <v>0</v>
      </c>
      <c r="BG113" s="148">
        <f t="shared" si="2"/>
        <v>0</v>
      </c>
      <c r="BH113" s="148">
        <f t="shared" si="3"/>
        <v>0</v>
      </c>
      <c r="BI113" s="148">
        <f t="shared" si="4"/>
        <v>0</v>
      </c>
      <c r="BJ113" s="147" t="s">
        <v>84</v>
      </c>
      <c r="BK113" s="144"/>
      <c r="BL113" s="144"/>
      <c r="BM113" s="144"/>
    </row>
    <row r="114" spans="2:21" s="1" customFormat="1" ht="13.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  <c r="T114" s="131"/>
      <c r="U114" s="131"/>
    </row>
    <row r="115" spans="2:21" s="1" customFormat="1" ht="29.25" customHeight="1">
      <c r="B115" s="37"/>
      <c r="C115" s="119" t="s">
        <v>98</v>
      </c>
      <c r="D115" s="120"/>
      <c r="E115" s="120"/>
      <c r="F115" s="120"/>
      <c r="G115" s="120"/>
      <c r="H115" s="120"/>
      <c r="I115" s="120"/>
      <c r="J115" s="120"/>
      <c r="K115" s="120"/>
      <c r="L115" s="233">
        <f>ROUND(SUM(N88+N107),2)</f>
        <v>0</v>
      </c>
      <c r="M115" s="233"/>
      <c r="N115" s="233"/>
      <c r="O115" s="233"/>
      <c r="P115" s="233"/>
      <c r="Q115" s="233"/>
      <c r="R115" s="39"/>
      <c r="T115" s="131"/>
      <c r="U115" s="131"/>
    </row>
    <row r="116" spans="2:21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T116" s="131"/>
      <c r="U116" s="131"/>
    </row>
    <row r="120" spans="2:18" s="1" customFormat="1" ht="6.95" customHeight="1"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6"/>
    </row>
    <row r="121" spans="2:18" s="1" customFormat="1" ht="36.95" customHeight="1">
      <c r="B121" s="37"/>
      <c r="C121" s="222" t="s">
        <v>139</v>
      </c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30" customHeight="1">
      <c r="B123" s="37"/>
      <c r="C123" s="32" t="s">
        <v>19</v>
      </c>
      <c r="D123" s="38"/>
      <c r="E123" s="38"/>
      <c r="F123" s="283" t="str">
        <f>F6</f>
        <v>Oprava sociálního zařízení kuželny  -  Pod Vodojemem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38"/>
      <c r="R123" s="39"/>
    </row>
    <row r="124" spans="2:18" s="1" customFormat="1" ht="36.95" customHeight="1">
      <c r="B124" s="37"/>
      <c r="C124" s="71" t="s">
        <v>105</v>
      </c>
      <c r="D124" s="38"/>
      <c r="E124" s="38"/>
      <c r="F124" s="239" t="str">
        <f>F7</f>
        <v>1 - Oprava sociálního zařízení mužů   - Kuželna , Pod Vodojemem</v>
      </c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38"/>
      <c r="R124" s="39"/>
    </row>
    <row r="125" spans="2:18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18" s="1" customFormat="1" ht="18" customHeight="1">
      <c r="B126" s="37"/>
      <c r="C126" s="32" t="s">
        <v>24</v>
      </c>
      <c r="D126" s="38"/>
      <c r="E126" s="38"/>
      <c r="F126" s="30" t="str">
        <f>F9</f>
        <v>Ústí nad Labem</v>
      </c>
      <c r="G126" s="38"/>
      <c r="H126" s="38"/>
      <c r="I126" s="38"/>
      <c r="J126" s="38"/>
      <c r="K126" s="32" t="s">
        <v>26</v>
      </c>
      <c r="L126" s="38"/>
      <c r="M126" s="285" t="str">
        <f>IF(O9="","",O9)</f>
        <v>2. 10. 2018</v>
      </c>
      <c r="N126" s="285"/>
      <c r="O126" s="285"/>
      <c r="P126" s="285"/>
      <c r="Q126" s="38"/>
      <c r="R126" s="39"/>
    </row>
    <row r="127" spans="2:18" s="1" customFormat="1" ht="6.9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13.5">
      <c r="B128" s="37"/>
      <c r="C128" s="32" t="s">
        <v>28</v>
      </c>
      <c r="D128" s="38"/>
      <c r="E128" s="38"/>
      <c r="F128" s="30" t="str">
        <f>E12</f>
        <v xml:space="preserve"> </v>
      </c>
      <c r="G128" s="38"/>
      <c r="H128" s="38"/>
      <c r="I128" s="38"/>
      <c r="J128" s="38"/>
      <c r="K128" s="32" t="s">
        <v>34</v>
      </c>
      <c r="L128" s="38"/>
      <c r="M128" s="226" t="str">
        <f>E18</f>
        <v xml:space="preserve"> </v>
      </c>
      <c r="N128" s="226"/>
      <c r="O128" s="226"/>
      <c r="P128" s="226"/>
      <c r="Q128" s="226"/>
      <c r="R128" s="39"/>
    </row>
    <row r="129" spans="2:18" s="1" customFormat="1" ht="14.45" customHeight="1">
      <c r="B129" s="37"/>
      <c r="C129" s="32" t="s">
        <v>32</v>
      </c>
      <c r="D129" s="38"/>
      <c r="E129" s="38"/>
      <c r="F129" s="30" t="str">
        <f>IF(E15="","",E15)</f>
        <v>Vyplň údaj</v>
      </c>
      <c r="G129" s="38"/>
      <c r="H129" s="38"/>
      <c r="I129" s="38"/>
      <c r="J129" s="38"/>
      <c r="K129" s="32" t="s">
        <v>36</v>
      </c>
      <c r="L129" s="38"/>
      <c r="M129" s="226" t="str">
        <f>E21</f>
        <v>D.Prombergerová</v>
      </c>
      <c r="N129" s="226"/>
      <c r="O129" s="226"/>
      <c r="P129" s="226"/>
      <c r="Q129" s="226"/>
      <c r="R129" s="39"/>
    </row>
    <row r="130" spans="2:18" s="1" customFormat="1" ht="10.3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27" s="8" customFormat="1" ht="29.25" customHeight="1">
      <c r="B131" s="151"/>
      <c r="C131" s="152" t="s">
        <v>140</v>
      </c>
      <c r="D131" s="153" t="s">
        <v>141</v>
      </c>
      <c r="E131" s="153" t="s">
        <v>60</v>
      </c>
      <c r="F131" s="294" t="s">
        <v>142</v>
      </c>
      <c r="G131" s="294"/>
      <c r="H131" s="294"/>
      <c r="I131" s="294"/>
      <c r="J131" s="153" t="s">
        <v>143</v>
      </c>
      <c r="K131" s="153" t="s">
        <v>144</v>
      </c>
      <c r="L131" s="294" t="s">
        <v>145</v>
      </c>
      <c r="M131" s="294"/>
      <c r="N131" s="294" t="s">
        <v>110</v>
      </c>
      <c r="O131" s="294"/>
      <c r="P131" s="294"/>
      <c r="Q131" s="295"/>
      <c r="R131" s="154"/>
      <c r="T131" s="82" t="s">
        <v>146</v>
      </c>
      <c r="U131" s="83" t="s">
        <v>42</v>
      </c>
      <c r="V131" s="83" t="s">
        <v>147</v>
      </c>
      <c r="W131" s="83" t="s">
        <v>148</v>
      </c>
      <c r="X131" s="83" t="s">
        <v>149</v>
      </c>
      <c r="Y131" s="83" t="s">
        <v>150</v>
      </c>
      <c r="Z131" s="83" t="s">
        <v>151</v>
      </c>
      <c r="AA131" s="84" t="s">
        <v>152</v>
      </c>
    </row>
    <row r="132" spans="2:63" s="1" customFormat="1" ht="29.25" customHeight="1">
      <c r="B132" s="37"/>
      <c r="C132" s="86" t="s">
        <v>107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96">
        <f>BK132</f>
        <v>0</v>
      </c>
      <c r="O132" s="297"/>
      <c r="P132" s="297"/>
      <c r="Q132" s="297"/>
      <c r="R132" s="39"/>
      <c r="T132" s="85"/>
      <c r="U132" s="53"/>
      <c r="V132" s="53"/>
      <c r="W132" s="155">
        <f>W133+W162+W294</f>
        <v>0</v>
      </c>
      <c r="X132" s="53"/>
      <c r="Y132" s="155">
        <f>Y133+Y162+Y294</f>
        <v>3.52530023</v>
      </c>
      <c r="Z132" s="53"/>
      <c r="AA132" s="156">
        <f>AA133+AA162+AA294</f>
        <v>4.60402952</v>
      </c>
      <c r="AT132" s="21" t="s">
        <v>77</v>
      </c>
      <c r="AU132" s="21" t="s">
        <v>112</v>
      </c>
      <c r="BK132" s="157">
        <f>BK133+BK162+BK294</f>
        <v>0</v>
      </c>
    </row>
    <row r="133" spans="2:63" s="9" customFormat="1" ht="37.35" customHeight="1">
      <c r="B133" s="158"/>
      <c r="C133" s="159"/>
      <c r="D133" s="160" t="s">
        <v>113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92">
        <f>BK133</f>
        <v>0</v>
      </c>
      <c r="O133" s="289"/>
      <c r="P133" s="289"/>
      <c r="Q133" s="289"/>
      <c r="R133" s="161"/>
      <c r="T133" s="162"/>
      <c r="U133" s="159"/>
      <c r="V133" s="159"/>
      <c r="W133" s="163">
        <f>W134+W145+W151+W160</f>
        <v>0</v>
      </c>
      <c r="X133" s="159"/>
      <c r="Y133" s="163">
        <f>Y134+Y145+Y151+Y160</f>
        <v>2.81261047</v>
      </c>
      <c r="Z133" s="159"/>
      <c r="AA133" s="164">
        <f>AA134+AA145+AA151+AA160</f>
        <v>2.2278</v>
      </c>
      <c r="AR133" s="165" t="s">
        <v>84</v>
      </c>
      <c r="AT133" s="166" t="s">
        <v>77</v>
      </c>
      <c r="AU133" s="166" t="s">
        <v>78</v>
      </c>
      <c r="AY133" s="165" t="s">
        <v>153</v>
      </c>
      <c r="BK133" s="167">
        <f>BK134+BK145+BK151+BK160</f>
        <v>0</v>
      </c>
    </row>
    <row r="134" spans="2:63" s="9" customFormat="1" ht="19.9" customHeight="1">
      <c r="B134" s="158"/>
      <c r="C134" s="159"/>
      <c r="D134" s="168" t="s">
        <v>114</v>
      </c>
      <c r="E134" s="168"/>
      <c r="F134" s="168"/>
      <c r="G134" s="168"/>
      <c r="H134" s="168"/>
      <c r="I134" s="168"/>
      <c r="J134" s="168"/>
      <c r="K134" s="168"/>
      <c r="L134" s="168"/>
      <c r="M134" s="168"/>
      <c r="N134" s="298">
        <f>BK134</f>
        <v>0</v>
      </c>
      <c r="O134" s="299"/>
      <c r="P134" s="299"/>
      <c r="Q134" s="299"/>
      <c r="R134" s="161"/>
      <c r="T134" s="162"/>
      <c r="U134" s="159"/>
      <c r="V134" s="159"/>
      <c r="W134" s="163">
        <f>SUM(W135:W144)</f>
        <v>0</v>
      </c>
      <c r="X134" s="159"/>
      <c r="Y134" s="163">
        <f>SUM(Y135:Y144)</f>
        <v>2.81261047</v>
      </c>
      <c r="Z134" s="159"/>
      <c r="AA134" s="164">
        <f>SUM(AA135:AA144)</f>
        <v>0</v>
      </c>
      <c r="AR134" s="165" t="s">
        <v>84</v>
      </c>
      <c r="AT134" s="166" t="s">
        <v>77</v>
      </c>
      <c r="AU134" s="166" t="s">
        <v>84</v>
      </c>
      <c r="AY134" s="165" t="s">
        <v>153</v>
      </c>
      <c r="BK134" s="167">
        <f>SUM(BK135:BK144)</f>
        <v>0</v>
      </c>
    </row>
    <row r="135" spans="2:65" s="1" customFormat="1" ht="25.5" customHeight="1">
      <c r="B135" s="37"/>
      <c r="C135" s="169" t="s">
        <v>84</v>
      </c>
      <c r="D135" s="169" t="s">
        <v>154</v>
      </c>
      <c r="E135" s="170" t="s">
        <v>155</v>
      </c>
      <c r="F135" s="260" t="s">
        <v>156</v>
      </c>
      <c r="G135" s="260"/>
      <c r="H135" s="260"/>
      <c r="I135" s="260"/>
      <c r="J135" s="171" t="s">
        <v>157</v>
      </c>
      <c r="K135" s="172">
        <v>21.331</v>
      </c>
      <c r="L135" s="271">
        <v>0</v>
      </c>
      <c r="M135" s="272"/>
      <c r="N135" s="268">
        <f>ROUND(L135*K135,2)</f>
        <v>0</v>
      </c>
      <c r="O135" s="268"/>
      <c r="P135" s="268"/>
      <c r="Q135" s="268"/>
      <c r="R135" s="39"/>
      <c r="T135" s="173" t="s">
        <v>22</v>
      </c>
      <c r="U135" s="46" t="s">
        <v>43</v>
      </c>
      <c r="V135" s="38"/>
      <c r="W135" s="174">
        <f>V135*K135</f>
        <v>0</v>
      </c>
      <c r="X135" s="174">
        <v>0.00026</v>
      </c>
      <c r="Y135" s="174">
        <f>X135*K135</f>
        <v>0.005546059999999999</v>
      </c>
      <c r="Z135" s="174">
        <v>0</v>
      </c>
      <c r="AA135" s="175">
        <f>Z135*K135</f>
        <v>0</v>
      </c>
      <c r="AR135" s="21" t="s">
        <v>158</v>
      </c>
      <c r="AT135" s="21" t="s">
        <v>154</v>
      </c>
      <c r="AU135" s="21" t="s">
        <v>87</v>
      </c>
      <c r="AY135" s="21" t="s">
        <v>153</v>
      </c>
      <c r="BE135" s="112">
        <f>IF(U135="základní",N135,0)</f>
        <v>0</v>
      </c>
      <c r="BF135" s="112">
        <f>IF(U135="snížená",N135,0)</f>
        <v>0</v>
      </c>
      <c r="BG135" s="112">
        <f>IF(U135="zákl. přenesená",N135,0)</f>
        <v>0</v>
      </c>
      <c r="BH135" s="112">
        <f>IF(U135="sníž. přenesená",N135,0)</f>
        <v>0</v>
      </c>
      <c r="BI135" s="112">
        <f>IF(U135="nulová",N135,0)</f>
        <v>0</v>
      </c>
      <c r="BJ135" s="21" t="s">
        <v>84</v>
      </c>
      <c r="BK135" s="112">
        <f>ROUND(L135*K135,2)</f>
        <v>0</v>
      </c>
      <c r="BL135" s="21" t="s">
        <v>158</v>
      </c>
      <c r="BM135" s="21" t="s">
        <v>159</v>
      </c>
    </row>
    <row r="136" spans="2:65" s="1" customFormat="1" ht="25.5" customHeight="1">
      <c r="B136" s="37"/>
      <c r="C136" s="169" t="s">
        <v>87</v>
      </c>
      <c r="D136" s="169" t="s">
        <v>154</v>
      </c>
      <c r="E136" s="170" t="s">
        <v>160</v>
      </c>
      <c r="F136" s="260" t="s">
        <v>161</v>
      </c>
      <c r="G136" s="260"/>
      <c r="H136" s="260"/>
      <c r="I136" s="260"/>
      <c r="J136" s="171" t="s">
        <v>157</v>
      </c>
      <c r="K136" s="172">
        <v>21.331</v>
      </c>
      <c r="L136" s="271">
        <v>0</v>
      </c>
      <c r="M136" s="272"/>
      <c r="N136" s="268">
        <f>ROUND(L136*K136,2)</f>
        <v>0</v>
      </c>
      <c r="O136" s="268"/>
      <c r="P136" s="268"/>
      <c r="Q136" s="268"/>
      <c r="R136" s="39"/>
      <c r="T136" s="173" t="s">
        <v>22</v>
      </c>
      <c r="U136" s="46" t="s">
        <v>43</v>
      </c>
      <c r="V136" s="38"/>
      <c r="W136" s="174">
        <f>V136*K136</f>
        <v>0</v>
      </c>
      <c r="X136" s="174">
        <v>0.0167</v>
      </c>
      <c r="Y136" s="174">
        <f>X136*K136</f>
        <v>0.3562277</v>
      </c>
      <c r="Z136" s="174">
        <v>0</v>
      </c>
      <c r="AA136" s="175">
        <f>Z136*K136</f>
        <v>0</v>
      </c>
      <c r="AR136" s="21" t="s">
        <v>158</v>
      </c>
      <c r="AT136" s="21" t="s">
        <v>154</v>
      </c>
      <c r="AU136" s="21" t="s">
        <v>87</v>
      </c>
      <c r="AY136" s="21" t="s">
        <v>153</v>
      </c>
      <c r="BE136" s="112">
        <f>IF(U136="základní",N136,0)</f>
        <v>0</v>
      </c>
      <c r="BF136" s="112">
        <f>IF(U136="snížená",N136,0)</f>
        <v>0</v>
      </c>
      <c r="BG136" s="112">
        <f>IF(U136="zákl. přenesená",N136,0)</f>
        <v>0</v>
      </c>
      <c r="BH136" s="112">
        <f>IF(U136="sníž. přenesená",N136,0)</f>
        <v>0</v>
      </c>
      <c r="BI136" s="112">
        <f>IF(U136="nulová",N136,0)</f>
        <v>0</v>
      </c>
      <c r="BJ136" s="21" t="s">
        <v>84</v>
      </c>
      <c r="BK136" s="112">
        <f>ROUND(L136*K136,2)</f>
        <v>0</v>
      </c>
      <c r="BL136" s="21" t="s">
        <v>158</v>
      </c>
      <c r="BM136" s="21" t="s">
        <v>162</v>
      </c>
    </row>
    <row r="137" spans="2:51" s="10" customFormat="1" ht="16.5" customHeight="1">
      <c r="B137" s="176"/>
      <c r="C137" s="177"/>
      <c r="D137" s="177"/>
      <c r="E137" s="178" t="s">
        <v>22</v>
      </c>
      <c r="F137" s="263" t="s">
        <v>163</v>
      </c>
      <c r="G137" s="264"/>
      <c r="H137" s="264"/>
      <c r="I137" s="264"/>
      <c r="J137" s="177"/>
      <c r="K137" s="178" t="s">
        <v>22</v>
      </c>
      <c r="L137" s="177"/>
      <c r="M137" s="177"/>
      <c r="N137" s="177"/>
      <c r="O137" s="177"/>
      <c r="P137" s="177"/>
      <c r="Q137" s="177"/>
      <c r="R137" s="179"/>
      <c r="T137" s="180"/>
      <c r="U137" s="177"/>
      <c r="V137" s="177"/>
      <c r="W137" s="177"/>
      <c r="X137" s="177"/>
      <c r="Y137" s="177"/>
      <c r="Z137" s="177"/>
      <c r="AA137" s="181"/>
      <c r="AT137" s="182" t="s">
        <v>164</v>
      </c>
      <c r="AU137" s="182" t="s">
        <v>87</v>
      </c>
      <c r="AV137" s="10" t="s">
        <v>84</v>
      </c>
      <c r="AW137" s="10" t="s">
        <v>35</v>
      </c>
      <c r="AX137" s="10" t="s">
        <v>78</v>
      </c>
      <c r="AY137" s="182" t="s">
        <v>153</v>
      </c>
    </row>
    <row r="138" spans="2:51" s="11" customFormat="1" ht="16.5" customHeight="1">
      <c r="B138" s="183"/>
      <c r="C138" s="184"/>
      <c r="D138" s="184"/>
      <c r="E138" s="185" t="s">
        <v>22</v>
      </c>
      <c r="F138" s="255" t="s">
        <v>165</v>
      </c>
      <c r="G138" s="256"/>
      <c r="H138" s="256"/>
      <c r="I138" s="256"/>
      <c r="J138" s="184"/>
      <c r="K138" s="186">
        <v>16.195</v>
      </c>
      <c r="L138" s="184"/>
      <c r="M138" s="184"/>
      <c r="N138" s="184"/>
      <c r="O138" s="184"/>
      <c r="P138" s="184"/>
      <c r="Q138" s="184"/>
      <c r="R138" s="187"/>
      <c r="T138" s="188"/>
      <c r="U138" s="184"/>
      <c r="V138" s="184"/>
      <c r="W138" s="184"/>
      <c r="X138" s="184"/>
      <c r="Y138" s="184"/>
      <c r="Z138" s="184"/>
      <c r="AA138" s="189"/>
      <c r="AT138" s="190" t="s">
        <v>164</v>
      </c>
      <c r="AU138" s="190" t="s">
        <v>87</v>
      </c>
      <c r="AV138" s="11" t="s">
        <v>87</v>
      </c>
      <c r="AW138" s="11" t="s">
        <v>35</v>
      </c>
      <c r="AX138" s="11" t="s">
        <v>78</v>
      </c>
      <c r="AY138" s="190" t="s">
        <v>153</v>
      </c>
    </row>
    <row r="139" spans="2:51" s="11" customFormat="1" ht="16.5" customHeight="1">
      <c r="B139" s="183"/>
      <c r="C139" s="184"/>
      <c r="D139" s="184"/>
      <c r="E139" s="185" t="s">
        <v>22</v>
      </c>
      <c r="F139" s="255" t="s">
        <v>166</v>
      </c>
      <c r="G139" s="256"/>
      <c r="H139" s="256"/>
      <c r="I139" s="256"/>
      <c r="J139" s="184"/>
      <c r="K139" s="186">
        <v>0.29</v>
      </c>
      <c r="L139" s="184"/>
      <c r="M139" s="184"/>
      <c r="N139" s="184"/>
      <c r="O139" s="184"/>
      <c r="P139" s="184"/>
      <c r="Q139" s="184"/>
      <c r="R139" s="187"/>
      <c r="T139" s="188"/>
      <c r="U139" s="184"/>
      <c r="V139" s="184"/>
      <c r="W139" s="184"/>
      <c r="X139" s="184"/>
      <c r="Y139" s="184"/>
      <c r="Z139" s="184"/>
      <c r="AA139" s="189"/>
      <c r="AT139" s="190" t="s">
        <v>164</v>
      </c>
      <c r="AU139" s="190" t="s">
        <v>87</v>
      </c>
      <c r="AV139" s="11" t="s">
        <v>87</v>
      </c>
      <c r="AW139" s="11" t="s">
        <v>35</v>
      </c>
      <c r="AX139" s="11" t="s">
        <v>78</v>
      </c>
      <c r="AY139" s="190" t="s">
        <v>153</v>
      </c>
    </row>
    <row r="140" spans="2:51" s="11" customFormat="1" ht="16.5" customHeight="1">
      <c r="B140" s="183"/>
      <c r="C140" s="184"/>
      <c r="D140" s="184"/>
      <c r="E140" s="185" t="s">
        <v>22</v>
      </c>
      <c r="F140" s="255" t="s">
        <v>167</v>
      </c>
      <c r="G140" s="256"/>
      <c r="H140" s="256"/>
      <c r="I140" s="256"/>
      <c r="J140" s="184"/>
      <c r="K140" s="186">
        <v>6.19</v>
      </c>
      <c r="L140" s="184"/>
      <c r="M140" s="184"/>
      <c r="N140" s="184"/>
      <c r="O140" s="184"/>
      <c r="P140" s="184"/>
      <c r="Q140" s="184"/>
      <c r="R140" s="187"/>
      <c r="T140" s="188"/>
      <c r="U140" s="184"/>
      <c r="V140" s="184"/>
      <c r="W140" s="184"/>
      <c r="X140" s="184"/>
      <c r="Y140" s="184"/>
      <c r="Z140" s="184"/>
      <c r="AA140" s="189"/>
      <c r="AT140" s="190" t="s">
        <v>164</v>
      </c>
      <c r="AU140" s="190" t="s">
        <v>87</v>
      </c>
      <c r="AV140" s="11" t="s">
        <v>87</v>
      </c>
      <c r="AW140" s="11" t="s">
        <v>35</v>
      </c>
      <c r="AX140" s="11" t="s">
        <v>78</v>
      </c>
      <c r="AY140" s="190" t="s">
        <v>153</v>
      </c>
    </row>
    <row r="141" spans="2:51" s="11" customFormat="1" ht="16.5" customHeight="1">
      <c r="B141" s="183"/>
      <c r="C141" s="184"/>
      <c r="D141" s="184"/>
      <c r="E141" s="185" t="s">
        <v>22</v>
      </c>
      <c r="F141" s="255" t="s">
        <v>168</v>
      </c>
      <c r="G141" s="256"/>
      <c r="H141" s="256"/>
      <c r="I141" s="256"/>
      <c r="J141" s="184"/>
      <c r="K141" s="186">
        <v>-1.344</v>
      </c>
      <c r="L141" s="184"/>
      <c r="M141" s="184"/>
      <c r="N141" s="184"/>
      <c r="O141" s="184"/>
      <c r="P141" s="184"/>
      <c r="Q141" s="184"/>
      <c r="R141" s="187"/>
      <c r="T141" s="188"/>
      <c r="U141" s="184"/>
      <c r="V141" s="184"/>
      <c r="W141" s="184"/>
      <c r="X141" s="184"/>
      <c r="Y141" s="184"/>
      <c r="Z141" s="184"/>
      <c r="AA141" s="189"/>
      <c r="AT141" s="190" t="s">
        <v>164</v>
      </c>
      <c r="AU141" s="190" t="s">
        <v>87</v>
      </c>
      <c r="AV141" s="11" t="s">
        <v>87</v>
      </c>
      <c r="AW141" s="11" t="s">
        <v>35</v>
      </c>
      <c r="AX141" s="11" t="s">
        <v>78</v>
      </c>
      <c r="AY141" s="190" t="s">
        <v>153</v>
      </c>
    </row>
    <row r="142" spans="2:51" s="12" customFormat="1" ht="16.5" customHeight="1">
      <c r="B142" s="191"/>
      <c r="C142" s="192"/>
      <c r="D142" s="192"/>
      <c r="E142" s="193" t="s">
        <v>22</v>
      </c>
      <c r="F142" s="257" t="s">
        <v>169</v>
      </c>
      <c r="G142" s="258"/>
      <c r="H142" s="258"/>
      <c r="I142" s="258"/>
      <c r="J142" s="192"/>
      <c r="K142" s="194">
        <v>21.331</v>
      </c>
      <c r="L142" s="192"/>
      <c r="M142" s="192"/>
      <c r="N142" s="192"/>
      <c r="O142" s="192"/>
      <c r="P142" s="192"/>
      <c r="Q142" s="192"/>
      <c r="R142" s="195"/>
      <c r="T142" s="196"/>
      <c r="U142" s="192"/>
      <c r="V142" s="192"/>
      <c r="W142" s="192"/>
      <c r="X142" s="192"/>
      <c r="Y142" s="192"/>
      <c r="Z142" s="192"/>
      <c r="AA142" s="197"/>
      <c r="AT142" s="198" t="s">
        <v>164</v>
      </c>
      <c r="AU142" s="198" t="s">
        <v>87</v>
      </c>
      <c r="AV142" s="12" t="s">
        <v>158</v>
      </c>
      <c r="AW142" s="12" t="s">
        <v>35</v>
      </c>
      <c r="AX142" s="12" t="s">
        <v>84</v>
      </c>
      <c r="AY142" s="198" t="s">
        <v>153</v>
      </c>
    </row>
    <row r="143" spans="2:65" s="1" customFormat="1" ht="38.25" customHeight="1">
      <c r="B143" s="37"/>
      <c r="C143" s="169" t="s">
        <v>170</v>
      </c>
      <c r="D143" s="169" t="s">
        <v>154</v>
      </c>
      <c r="E143" s="170" t="s">
        <v>171</v>
      </c>
      <c r="F143" s="260" t="s">
        <v>172</v>
      </c>
      <c r="G143" s="260"/>
      <c r="H143" s="260"/>
      <c r="I143" s="260"/>
      <c r="J143" s="171" t="s">
        <v>173</v>
      </c>
      <c r="K143" s="172">
        <v>0.999</v>
      </c>
      <c r="L143" s="271">
        <v>0</v>
      </c>
      <c r="M143" s="272"/>
      <c r="N143" s="268">
        <f>ROUND(L143*K143,2)</f>
        <v>0</v>
      </c>
      <c r="O143" s="268"/>
      <c r="P143" s="268"/>
      <c r="Q143" s="268"/>
      <c r="R143" s="39"/>
      <c r="T143" s="173" t="s">
        <v>22</v>
      </c>
      <c r="U143" s="46" t="s">
        <v>43</v>
      </c>
      <c r="V143" s="38"/>
      <c r="W143" s="174">
        <f>V143*K143</f>
        <v>0</v>
      </c>
      <c r="X143" s="174">
        <v>2.45329</v>
      </c>
      <c r="Y143" s="174">
        <f>X143*K143</f>
        <v>2.45083671</v>
      </c>
      <c r="Z143" s="174">
        <v>0</v>
      </c>
      <c r="AA143" s="175">
        <f>Z143*K143</f>
        <v>0</v>
      </c>
      <c r="AR143" s="21" t="s">
        <v>158</v>
      </c>
      <c r="AT143" s="21" t="s">
        <v>154</v>
      </c>
      <c r="AU143" s="21" t="s">
        <v>87</v>
      </c>
      <c r="AY143" s="21" t="s">
        <v>153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84</v>
      </c>
      <c r="BK143" s="112">
        <f>ROUND(L143*K143,2)</f>
        <v>0</v>
      </c>
      <c r="BL143" s="21" t="s">
        <v>158</v>
      </c>
      <c r="BM143" s="21" t="s">
        <v>174</v>
      </c>
    </row>
    <row r="144" spans="2:51" s="11" customFormat="1" ht="16.5" customHeight="1">
      <c r="B144" s="183"/>
      <c r="C144" s="184"/>
      <c r="D144" s="184"/>
      <c r="E144" s="185" t="s">
        <v>22</v>
      </c>
      <c r="F144" s="261" t="s">
        <v>175</v>
      </c>
      <c r="G144" s="262"/>
      <c r="H144" s="262"/>
      <c r="I144" s="262"/>
      <c r="J144" s="184"/>
      <c r="K144" s="186">
        <v>0.999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164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153</v>
      </c>
    </row>
    <row r="145" spans="2:63" s="9" customFormat="1" ht="29.85" customHeight="1">
      <c r="B145" s="158"/>
      <c r="C145" s="159"/>
      <c r="D145" s="168" t="s">
        <v>115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298">
        <f>BK145</f>
        <v>0</v>
      </c>
      <c r="O145" s="299"/>
      <c r="P145" s="299"/>
      <c r="Q145" s="299"/>
      <c r="R145" s="161"/>
      <c r="T145" s="162"/>
      <c r="U145" s="159"/>
      <c r="V145" s="159"/>
      <c r="W145" s="163">
        <f>SUM(W146:W150)</f>
        <v>0</v>
      </c>
      <c r="X145" s="159"/>
      <c r="Y145" s="163">
        <f>SUM(Y146:Y150)</f>
        <v>0</v>
      </c>
      <c r="Z145" s="159"/>
      <c r="AA145" s="164">
        <f>SUM(AA146:AA150)</f>
        <v>2.2278</v>
      </c>
      <c r="AR145" s="165" t="s">
        <v>84</v>
      </c>
      <c r="AT145" s="166" t="s">
        <v>77</v>
      </c>
      <c r="AU145" s="166" t="s">
        <v>84</v>
      </c>
      <c r="AY145" s="165" t="s">
        <v>153</v>
      </c>
      <c r="BK145" s="167">
        <f>SUM(BK146:BK150)</f>
        <v>0</v>
      </c>
    </row>
    <row r="146" spans="2:65" s="1" customFormat="1" ht="38.25" customHeight="1">
      <c r="B146" s="37"/>
      <c r="C146" s="169" t="s">
        <v>158</v>
      </c>
      <c r="D146" s="169" t="s">
        <v>154</v>
      </c>
      <c r="E146" s="170" t="s">
        <v>176</v>
      </c>
      <c r="F146" s="260" t="s">
        <v>177</v>
      </c>
      <c r="G146" s="260"/>
      <c r="H146" s="260"/>
      <c r="I146" s="260"/>
      <c r="J146" s="171" t="s">
        <v>173</v>
      </c>
      <c r="K146" s="172">
        <v>0.999</v>
      </c>
      <c r="L146" s="271">
        <v>0</v>
      </c>
      <c r="M146" s="272"/>
      <c r="N146" s="268">
        <f>ROUND(L146*K146,2)</f>
        <v>0</v>
      </c>
      <c r="O146" s="268"/>
      <c r="P146" s="268"/>
      <c r="Q146" s="268"/>
      <c r="R146" s="39"/>
      <c r="T146" s="173" t="s">
        <v>22</v>
      </c>
      <c r="U146" s="46" t="s">
        <v>43</v>
      </c>
      <c r="V146" s="38"/>
      <c r="W146" s="174">
        <f>V146*K146</f>
        <v>0</v>
      </c>
      <c r="X146" s="174">
        <v>0</v>
      </c>
      <c r="Y146" s="174">
        <f>X146*K146</f>
        <v>0</v>
      </c>
      <c r="Z146" s="174">
        <v>2.2</v>
      </c>
      <c r="AA146" s="175">
        <f>Z146*K146</f>
        <v>2.1978</v>
      </c>
      <c r="AR146" s="21" t="s">
        <v>158</v>
      </c>
      <c r="AT146" s="21" t="s">
        <v>154</v>
      </c>
      <c r="AU146" s="21" t="s">
        <v>87</v>
      </c>
      <c r="AY146" s="21" t="s">
        <v>153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21" t="s">
        <v>84</v>
      </c>
      <c r="BK146" s="112">
        <f>ROUND(L146*K146,2)</f>
        <v>0</v>
      </c>
      <c r="BL146" s="21" t="s">
        <v>158</v>
      </c>
      <c r="BM146" s="21" t="s">
        <v>178</v>
      </c>
    </row>
    <row r="147" spans="2:51" s="11" customFormat="1" ht="16.5" customHeight="1">
      <c r="B147" s="183"/>
      <c r="C147" s="184"/>
      <c r="D147" s="184"/>
      <c r="E147" s="185" t="s">
        <v>22</v>
      </c>
      <c r="F147" s="261" t="s">
        <v>175</v>
      </c>
      <c r="G147" s="262"/>
      <c r="H147" s="262"/>
      <c r="I147" s="262"/>
      <c r="J147" s="184"/>
      <c r="K147" s="186">
        <v>0.999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164</v>
      </c>
      <c r="AU147" s="190" t="s">
        <v>87</v>
      </c>
      <c r="AV147" s="11" t="s">
        <v>87</v>
      </c>
      <c r="AW147" s="11" t="s">
        <v>35</v>
      </c>
      <c r="AX147" s="11" t="s">
        <v>84</v>
      </c>
      <c r="AY147" s="190" t="s">
        <v>153</v>
      </c>
    </row>
    <row r="148" spans="2:65" s="1" customFormat="1" ht="25.5" customHeight="1">
      <c r="B148" s="37"/>
      <c r="C148" s="169" t="s">
        <v>179</v>
      </c>
      <c r="D148" s="169" t="s">
        <v>154</v>
      </c>
      <c r="E148" s="170" t="s">
        <v>180</v>
      </c>
      <c r="F148" s="260" t="s">
        <v>181</v>
      </c>
      <c r="G148" s="260"/>
      <c r="H148" s="260"/>
      <c r="I148" s="260"/>
      <c r="J148" s="171" t="s">
        <v>182</v>
      </c>
      <c r="K148" s="172">
        <v>1</v>
      </c>
      <c r="L148" s="271">
        <v>0</v>
      </c>
      <c r="M148" s="272"/>
      <c r="N148" s="268">
        <f>ROUND(L148*K148,2)</f>
        <v>0</v>
      </c>
      <c r="O148" s="268"/>
      <c r="P148" s="268"/>
      <c r="Q148" s="268"/>
      <c r="R148" s="39"/>
      <c r="T148" s="173" t="s">
        <v>22</v>
      </c>
      <c r="U148" s="46" t="s">
        <v>43</v>
      </c>
      <c r="V148" s="38"/>
      <c r="W148" s="174">
        <f>V148*K148</f>
        <v>0</v>
      </c>
      <c r="X148" s="174">
        <v>0</v>
      </c>
      <c r="Y148" s="174">
        <f>X148*K148</f>
        <v>0</v>
      </c>
      <c r="Z148" s="174">
        <v>0.03</v>
      </c>
      <c r="AA148" s="175">
        <f>Z148*K148</f>
        <v>0.03</v>
      </c>
      <c r="AR148" s="21" t="s">
        <v>158</v>
      </c>
      <c r="AT148" s="21" t="s">
        <v>154</v>
      </c>
      <c r="AU148" s="21" t="s">
        <v>87</v>
      </c>
      <c r="AY148" s="21" t="s">
        <v>153</v>
      </c>
      <c r="BE148" s="112">
        <f>IF(U148="základní",N148,0)</f>
        <v>0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21" t="s">
        <v>84</v>
      </c>
      <c r="BK148" s="112">
        <f>ROUND(L148*K148,2)</f>
        <v>0</v>
      </c>
      <c r="BL148" s="21" t="s">
        <v>158</v>
      </c>
      <c r="BM148" s="21" t="s">
        <v>183</v>
      </c>
    </row>
    <row r="149" spans="2:51" s="10" customFormat="1" ht="16.5" customHeight="1">
      <c r="B149" s="176"/>
      <c r="C149" s="177"/>
      <c r="D149" s="177"/>
      <c r="E149" s="178" t="s">
        <v>22</v>
      </c>
      <c r="F149" s="263" t="s">
        <v>184</v>
      </c>
      <c r="G149" s="264"/>
      <c r="H149" s="264"/>
      <c r="I149" s="264"/>
      <c r="J149" s="177"/>
      <c r="K149" s="178" t="s">
        <v>22</v>
      </c>
      <c r="L149" s="177"/>
      <c r="M149" s="177"/>
      <c r="N149" s="177"/>
      <c r="O149" s="177"/>
      <c r="P149" s="177"/>
      <c r="Q149" s="177"/>
      <c r="R149" s="179"/>
      <c r="T149" s="180"/>
      <c r="U149" s="177"/>
      <c r="V149" s="177"/>
      <c r="W149" s="177"/>
      <c r="X149" s="177"/>
      <c r="Y149" s="177"/>
      <c r="Z149" s="177"/>
      <c r="AA149" s="181"/>
      <c r="AT149" s="182" t="s">
        <v>164</v>
      </c>
      <c r="AU149" s="182" t="s">
        <v>87</v>
      </c>
      <c r="AV149" s="10" t="s">
        <v>84</v>
      </c>
      <c r="AW149" s="10" t="s">
        <v>35</v>
      </c>
      <c r="AX149" s="10" t="s">
        <v>78</v>
      </c>
      <c r="AY149" s="182" t="s">
        <v>153</v>
      </c>
    </row>
    <row r="150" spans="2:51" s="11" customFormat="1" ht="16.5" customHeight="1">
      <c r="B150" s="183"/>
      <c r="C150" s="184"/>
      <c r="D150" s="184"/>
      <c r="E150" s="185" t="s">
        <v>22</v>
      </c>
      <c r="F150" s="255" t="s">
        <v>84</v>
      </c>
      <c r="G150" s="256"/>
      <c r="H150" s="256"/>
      <c r="I150" s="256"/>
      <c r="J150" s="184"/>
      <c r="K150" s="186">
        <v>1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9"/>
      <c r="AT150" s="190" t="s">
        <v>164</v>
      </c>
      <c r="AU150" s="190" t="s">
        <v>87</v>
      </c>
      <c r="AV150" s="11" t="s">
        <v>87</v>
      </c>
      <c r="AW150" s="11" t="s">
        <v>35</v>
      </c>
      <c r="AX150" s="11" t="s">
        <v>84</v>
      </c>
      <c r="AY150" s="190" t="s">
        <v>153</v>
      </c>
    </row>
    <row r="151" spans="2:63" s="9" customFormat="1" ht="29.85" customHeight="1">
      <c r="B151" s="158"/>
      <c r="C151" s="159"/>
      <c r="D151" s="168" t="s">
        <v>116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298">
        <f>BK151</f>
        <v>0</v>
      </c>
      <c r="O151" s="299"/>
      <c r="P151" s="299"/>
      <c r="Q151" s="299"/>
      <c r="R151" s="161"/>
      <c r="T151" s="162"/>
      <c r="U151" s="159"/>
      <c r="V151" s="159"/>
      <c r="W151" s="163">
        <f>SUM(W152:W159)</f>
        <v>0</v>
      </c>
      <c r="X151" s="159"/>
      <c r="Y151" s="163">
        <f>SUM(Y152:Y159)</f>
        <v>0</v>
      </c>
      <c r="Z151" s="159"/>
      <c r="AA151" s="164">
        <f>SUM(AA152:AA159)</f>
        <v>0</v>
      </c>
      <c r="AR151" s="165" t="s">
        <v>84</v>
      </c>
      <c r="AT151" s="166" t="s">
        <v>77</v>
      </c>
      <c r="AU151" s="166" t="s">
        <v>84</v>
      </c>
      <c r="AY151" s="165" t="s">
        <v>153</v>
      </c>
      <c r="BK151" s="167">
        <f>SUM(BK152:BK159)</f>
        <v>0</v>
      </c>
    </row>
    <row r="152" spans="2:65" s="1" customFormat="1" ht="38.25" customHeight="1">
      <c r="B152" s="37"/>
      <c r="C152" s="169" t="s">
        <v>185</v>
      </c>
      <c r="D152" s="169" t="s">
        <v>154</v>
      </c>
      <c r="E152" s="170" t="s">
        <v>186</v>
      </c>
      <c r="F152" s="260" t="s">
        <v>187</v>
      </c>
      <c r="G152" s="260"/>
      <c r="H152" s="260"/>
      <c r="I152" s="260"/>
      <c r="J152" s="171" t="s">
        <v>188</v>
      </c>
      <c r="K152" s="172">
        <v>4.604</v>
      </c>
      <c r="L152" s="271">
        <v>0</v>
      </c>
      <c r="M152" s="272"/>
      <c r="N152" s="268">
        <f>ROUND(L152*K152,2)</f>
        <v>0</v>
      </c>
      <c r="O152" s="268"/>
      <c r="P152" s="268"/>
      <c r="Q152" s="268"/>
      <c r="R152" s="39"/>
      <c r="T152" s="173" t="s">
        <v>22</v>
      </c>
      <c r="U152" s="46" t="s">
        <v>43</v>
      </c>
      <c r="V152" s="38"/>
      <c r="W152" s="174">
        <f>V152*K152</f>
        <v>0</v>
      </c>
      <c r="X152" s="174">
        <v>0</v>
      </c>
      <c r="Y152" s="174">
        <f>X152*K152</f>
        <v>0</v>
      </c>
      <c r="Z152" s="174">
        <v>0</v>
      </c>
      <c r="AA152" s="175">
        <f>Z152*K152</f>
        <v>0</v>
      </c>
      <c r="AR152" s="21" t="s">
        <v>158</v>
      </c>
      <c r="AT152" s="21" t="s">
        <v>154</v>
      </c>
      <c r="AU152" s="21" t="s">
        <v>87</v>
      </c>
      <c r="AY152" s="21" t="s">
        <v>153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1" t="s">
        <v>84</v>
      </c>
      <c r="BK152" s="112">
        <f>ROUND(L152*K152,2)</f>
        <v>0</v>
      </c>
      <c r="BL152" s="21" t="s">
        <v>158</v>
      </c>
      <c r="BM152" s="21" t="s">
        <v>189</v>
      </c>
    </row>
    <row r="153" spans="2:65" s="1" customFormat="1" ht="25.5" customHeight="1">
      <c r="B153" s="37"/>
      <c r="C153" s="169" t="s">
        <v>190</v>
      </c>
      <c r="D153" s="169" t="s">
        <v>154</v>
      </c>
      <c r="E153" s="170" t="s">
        <v>191</v>
      </c>
      <c r="F153" s="260" t="s">
        <v>192</v>
      </c>
      <c r="G153" s="260"/>
      <c r="H153" s="260"/>
      <c r="I153" s="260"/>
      <c r="J153" s="171" t="s">
        <v>188</v>
      </c>
      <c r="K153" s="172">
        <v>9.208</v>
      </c>
      <c r="L153" s="271">
        <v>0</v>
      </c>
      <c r="M153" s="272"/>
      <c r="N153" s="268">
        <f>ROUND(L153*K153,2)</f>
        <v>0</v>
      </c>
      <c r="O153" s="268"/>
      <c r="P153" s="268"/>
      <c r="Q153" s="268"/>
      <c r="R153" s="39"/>
      <c r="T153" s="173" t="s">
        <v>22</v>
      </c>
      <c r="U153" s="46" t="s">
        <v>43</v>
      </c>
      <c r="V153" s="38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21" t="s">
        <v>158</v>
      </c>
      <c r="AT153" s="21" t="s">
        <v>154</v>
      </c>
      <c r="AU153" s="21" t="s">
        <v>87</v>
      </c>
      <c r="AY153" s="21" t="s">
        <v>153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84</v>
      </c>
      <c r="BK153" s="112">
        <f>ROUND(L153*K153,2)</f>
        <v>0</v>
      </c>
      <c r="BL153" s="21" t="s">
        <v>158</v>
      </c>
      <c r="BM153" s="21" t="s">
        <v>193</v>
      </c>
    </row>
    <row r="154" spans="2:65" s="1" customFormat="1" ht="38.25" customHeight="1">
      <c r="B154" s="37"/>
      <c r="C154" s="169" t="s">
        <v>194</v>
      </c>
      <c r="D154" s="169" t="s">
        <v>154</v>
      </c>
      <c r="E154" s="170" t="s">
        <v>195</v>
      </c>
      <c r="F154" s="260" t="s">
        <v>196</v>
      </c>
      <c r="G154" s="260"/>
      <c r="H154" s="260"/>
      <c r="I154" s="260"/>
      <c r="J154" s="171" t="s">
        <v>188</v>
      </c>
      <c r="K154" s="172">
        <v>4.604</v>
      </c>
      <c r="L154" s="271">
        <v>0</v>
      </c>
      <c r="M154" s="272"/>
      <c r="N154" s="268">
        <f>ROUND(L154*K154,2)</f>
        <v>0</v>
      </c>
      <c r="O154" s="268"/>
      <c r="P154" s="268"/>
      <c r="Q154" s="268"/>
      <c r="R154" s="39"/>
      <c r="T154" s="173" t="s">
        <v>22</v>
      </c>
      <c r="U154" s="46" t="s">
        <v>43</v>
      </c>
      <c r="V154" s="38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21" t="s">
        <v>158</v>
      </c>
      <c r="AT154" s="21" t="s">
        <v>154</v>
      </c>
      <c r="AU154" s="21" t="s">
        <v>87</v>
      </c>
      <c r="AY154" s="21" t="s">
        <v>153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84</v>
      </c>
      <c r="BK154" s="112">
        <f>ROUND(L154*K154,2)</f>
        <v>0</v>
      </c>
      <c r="BL154" s="21" t="s">
        <v>158</v>
      </c>
      <c r="BM154" s="21" t="s">
        <v>197</v>
      </c>
    </row>
    <row r="155" spans="2:65" s="1" customFormat="1" ht="38.25" customHeight="1">
      <c r="B155" s="37"/>
      <c r="C155" s="169" t="s">
        <v>198</v>
      </c>
      <c r="D155" s="169" t="s">
        <v>154</v>
      </c>
      <c r="E155" s="170" t="s">
        <v>199</v>
      </c>
      <c r="F155" s="260" t="s">
        <v>200</v>
      </c>
      <c r="G155" s="260"/>
      <c r="H155" s="260"/>
      <c r="I155" s="260"/>
      <c r="J155" s="171" t="s">
        <v>188</v>
      </c>
      <c r="K155" s="172">
        <v>2.228</v>
      </c>
      <c r="L155" s="271">
        <v>0</v>
      </c>
      <c r="M155" s="272"/>
      <c r="N155" s="268">
        <f>ROUND(L155*K155,2)</f>
        <v>0</v>
      </c>
      <c r="O155" s="268"/>
      <c r="P155" s="268"/>
      <c r="Q155" s="268"/>
      <c r="R155" s="39"/>
      <c r="T155" s="173" t="s">
        <v>22</v>
      </c>
      <c r="U155" s="46" t="s">
        <v>43</v>
      </c>
      <c r="V155" s="38"/>
      <c r="W155" s="174">
        <f>V155*K155</f>
        <v>0</v>
      </c>
      <c r="X155" s="174">
        <v>0</v>
      </c>
      <c r="Y155" s="174">
        <f>X155*K155</f>
        <v>0</v>
      </c>
      <c r="Z155" s="174">
        <v>0</v>
      </c>
      <c r="AA155" s="175">
        <f>Z155*K155</f>
        <v>0</v>
      </c>
      <c r="AR155" s="21" t="s">
        <v>158</v>
      </c>
      <c r="AT155" s="21" t="s">
        <v>154</v>
      </c>
      <c r="AU155" s="21" t="s">
        <v>87</v>
      </c>
      <c r="AY155" s="21" t="s">
        <v>153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84</v>
      </c>
      <c r="BK155" s="112">
        <f>ROUND(L155*K155,2)</f>
        <v>0</v>
      </c>
      <c r="BL155" s="21" t="s">
        <v>158</v>
      </c>
      <c r="BM155" s="21" t="s">
        <v>201</v>
      </c>
    </row>
    <row r="156" spans="2:65" s="1" customFormat="1" ht="38.25" customHeight="1">
      <c r="B156" s="37"/>
      <c r="C156" s="169" t="s">
        <v>202</v>
      </c>
      <c r="D156" s="169" t="s">
        <v>154</v>
      </c>
      <c r="E156" s="170" t="s">
        <v>203</v>
      </c>
      <c r="F156" s="260" t="s">
        <v>204</v>
      </c>
      <c r="G156" s="260"/>
      <c r="H156" s="260"/>
      <c r="I156" s="260"/>
      <c r="J156" s="171" t="s">
        <v>188</v>
      </c>
      <c r="K156" s="172">
        <v>2.292</v>
      </c>
      <c r="L156" s="271">
        <v>0</v>
      </c>
      <c r="M156" s="272"/>
      <c r="N156" s="268">
        <f>ROUND(L156*K156,2)</f>
        <v>0</v>
      </c>
      <c r="O156" s="268"/>
      <c r="P156" s="268"/>
      <c r="Q156" s="268"/>
      <c r="R156" s="39"/>
      <c r="T156" s="173" t="s">
        <v>22</v>
      </c>
      <c r="U156" s="46" t="s">
        <v>43</v>
      </c>
      <c r="V156" s="38"/>
      <c r="W156" s="174">
        <f>V156*K156</f>
        <v>0</v>
      </c>
      <c r="X156" s="174">
        <v>0</v>
      </c>
      <c r="Y156" s="174">
        <f>X156*K156</f>
        <v>0</v>
      </c>
      <c r="Z156" s="174">
        <v>0</v>
      </c>
      <c r="AA156" s="175">
        <f>Z156*K156</f>
        <v>0</v>
      </c>
      <c r="AR156" s="21" t="s">
        <v>158</v>
      </c>
      <c r="AT156" s="21" t="s">
        <v>154</v>
      </c>
      <c r="AU156" s="21" t="s">
        <v>87</v>
      </c>
      <c r="AY156" s="21" t="s">
        <v>153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1" t="s">
        <v>84</v>
      </c>
      <c r="BK156" s="112">
        <f>ROUND(L156*K156,2)</f>
        <v>0</v>
      </c>
      <c r="BL156" s="21" t="s">
        <v>158</v>
      </c>
      <c r="BM156" s="21" t="s">
        <v>205</v>
      </c>
    </row>
    <row r="157" spans="2:51" s="11" customFormat="1" ht="16.5" customHeight="1">
      <c r="B157" s="183"/>
      <c r="C157" s="184"/>
      <c r="D157" s="184"/>
      <c r="E157" s="185" t="s">
        <v>22</v>
      </c>
      <c r="F157" s="261" t="s">
        <v>206</v>
      </c>
      <c r="G157" s="262"/>
      <c r="H157" s="262"/>
      <c r="I157" s="262"/>
      <c r="J157" s="184"/>
      <c r="K157" s="186">
        <v>2.292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164</v>
      </c>
      <c r="AU157" s="190" t="s">
        <v>87</v>
      </c>
      <c r="AV157" s="11" t="s">
        <v>87</v>
      </c>
      <c r="AW157" s="11" t="s">
        <v>35</v>
      </c>
      <c r="AX157" s="11" t="s">
        <v>84</v>
      </c>
      <c r="AY157" s="190" t="s">
        <v>153</v>
      </c>
    </row>
    <row r="158" spans="2:65" s="1" customFormat="1" ht="38.25" customHeight="1">
      <c r="B158" s="37"/>
      <c r="C158" s="169" t="s">
        <v>207</v>
      </c>
      <c r="D158" s="169" t="s">
        <v>154</v>
      </c>
      <c r="E158" s="170" t="s">
        <v>208</v>
      </c>
      <c r="F158" s="260" t="s">
        <v>209</v>
      </c>
      <c r="G158" s="260"/>
      <c r="H158" s="260"/>
      <c r="I158" s="260"/>
      <c r="J158" s="171" t="s">
        <v>188</v>
      </c>
      <c r="K158" s="172">
        <v>0.618</v>
      </c>
      <c r="L158" s="271">
        <v>0</v>
      </c>
      <c r="M158" s="272"/>
      <c r="N158" s="268">
        <f>ROUND(L158*K158,2)</f>
        <v>0</v>
      </c>
      <c r="O158" s="268"/>
      <c r="P158" s="268"/>
      <c r="Q158" s="268"/>
      <c r="R158" s="39"/>
      <c r="T158" s="173" t="s">
        <v>22</v>
      </c>
      <c r="U158" s="46" t="s">
        <v>43</v>
      </c>
      <c r="V158" s="38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21" t="s">
        <v>158</v>
      </c>
      <c r="AT158" s="21" t="s">
        <v>154</v>
      </c>
      <c r="AU158" s="21" t="s">
        <v>87</v>
      </c>
      <c r="AY158" s="21" t="s">
        <v>153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84</v>
      </c>
      <c r="BK158" s="112">
        <f>ROUND(L158*K158,2)</f>
        <v>0</v>
      </c>
      <c r="BL158" s="21" t="s">
        <v>158</v>
      </c>
      <c r="BM158" s="21" t="s">
        <v>210</v>
      </c>
    </row>
    <row r="159" spans="2:51" s="11" customFormat="1" ht="16.5" customHeight="1">
      <c r="B159" s="183"/>
      <c r="C159" s="184"/>
      <c r="D159" s="184"/>
      <c r="E159" s="185" t="s">
        <v>22</v>
      </c>
      <c r="F159" s="261" t="s">
        <v>211</v>
      </c>
      <c r="G159" s="262"/>
      <c r="H159" s="262"/>
      <c r="I159" s="262"/>
      <c r="J159" s="184"/>
      <c r="K159" s="186">
        <v>0.618</v>
      </c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164</v>
      </c>
      <c r="AU159" s="190" t="s">
        <v>87</v>
      </c>
      <c r="AV159" s="11" t="s">
        <v>87</v>
      </c>
      <c r="AW159" s="11" t="s">
        <v>35</v>
      </c>
      <c r="AX159" s="11" t="s">
        <v>84</v>
      </c>
      <c r="AY159" s="190" t="s">
        <v>153</v>
      </c>
    </row>
    <row r="160" spans="2:63" s="9" customFormat="1" ht="29.85" customHeight="1">
      <c r="B160" s="158"/>
      <c r="C160" s="159"/>
      <c r="D160" s="168" t="s">
        <v>117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298">
        <f>BK160</f>
        <v>0</v>
      </c>
      <c r="O160" s="299"/>
      <c r="P160" s="299"/>
      <c r="Q160" s="299"/>
      <c r="R160" s="161"/>
      <c r="T160" s="162"/>
      <c r="U160" s="159"/>
      <c r="V160" s="159"/>
      <c r="W160" s="163">
        <f>W161</f>
        <v>0</v>
      </c>
      <c r="X160" s="159"/>
      <c r="Y160" s="163">
        <f>Y161</f>
        <v>0</v>
      </c>
      <c r="Z160" s="159"/>
      <c r="AA160" s="164">
        <f>AA161</f>
        <v>0</v>
      </c>
      <c r="AR160" s="165" t="s">
        <v>84</v>
      </c>
      <c r="AT160" s="166" t="s">
        <v>77</v>
      </c>
      <c r="AU160" s="166" t="s">
        <v>84</v>
      </c>
      <c r="AY160" s="165" t="s">
        <v>153</v>
      </c>
      <c r="BK160" s="167">
        <f>BK161</f>
        <v>0</v>
      </c>
    </row>
    <row r="161" spans="2:65" s="1" customFormat="1" ht="16.5" customHeight="1">
      <c r="B161" s="37"/>
      <c r="C161" s="169" t="s">
        <v>212</v>
      </c>
      <c r="D161" s="169" t="s">
        <v>154</v>
      </c>
      <c r="E161" s="170" t="s">
        <v>213</v>
      </c>
      <c r="F161" s="260" t="s">
        <v>214</v>
      </c>
      <c r="G161" s="260"/>
      <c r="H161" s="260"/>
      <c r="I161" s="260"/>
      <c r="J161" s="171" t="s">
        <v>188</v>
      </c>
      <c r="K161" s="172">
        <v>2.813</v>
      </c>
      <c r="L161" s="271">
        <v>0</v>
      </c>
      <c r="M161" s="272"/>
      <c r="N161" s="268">
        <f>ROUND(L161*K161,2)</f>
        <v>0</v>
      </c>
      <c r="O161" s="268"/>
      <c r="P161" s="268"/>
      <c r="Q161" s="268"/>
      <c r="R161" s="39"/>
      <c r="T161" s="173" t="s">
        <v>22</v>
      </c>
      <c r="U161" s="46" t="s">
        <v>43</v>
      </c>
      <c r="V161" s="38"/>
      <c r="W161" s="174">
        <f>V161*K161</f>
        <v>0</v>
      </c>
      <c r="X161" s="174">
        <v>0</v>
      </c>
      <c r="Y161" s="174">
        <f>X161*K161</f>
        <v>0</v>
      </c>
      <c r="Z161" s="174">
        <v>0</v>
      </c>
      <c r="AA161" s="175">
        <f>Z161*K161</f>
        <v>0</v>
      </c>
      <c r="AR161" s="21" t="s">
        <v>158</v>
      </c>
      <c r="AT161" s="21" t="s">
        <v>154</v>
      </c>
      <c r="AU161" s="21" t="s">
        <v>87</v>
      </c>
      <c r="AY161" s="21" t="s">
        <v>153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84</v>
      </c>
      <c r="BK161" s="112">
        <f>ROUND(L161*K161,2)</f>
        <v>0</v>
      </c>
      <c r="BL161" s="21" t="s">
        <v>158</v>
      </c>
      <c r="BM161" s="21" t="s">
        <v>215</v>
      </c>
    </row>
    <row r="162" spans="2:63" s="9" customFormat="1" ht="37.35" customHeight="1">
      <c r="B162" s="158"/>
      <c r="C162" s="159"/>
      <c r="D162" s="160" t="s">
        <v>118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300">
        <f>BK162</f>
        <v>0</v>
      </c>
      <c r="O162" s="301"/>
      <c r="P162" s="301"/>
      <c r="Q162" s="301"/>
      <c r="R162" s="161"/>
      <c r="T162" s="162"/>
      <c r="U162" s="159"/>
      <c r="V162" s="159"/>
      <c r="W162" s="163">
        <f>W163+W175+W185+W195+W218+W242+W247+W270+W278</f>
        <v>0</v>
      </c>
      <c r="X162" s="159"/>
      <c r="Y162" s="163">
        <f>Y163+Y175+Y185+Y195+Y218+Y242+Y247+Y270+Y278</f>
        <v>0.71268976</v>
      </c>
      <c r="Z162" s="159"/>
      <c r="AA162" s="164">
        <f>AA163+AA175+AA185+AA195+AA218+AA242+AA247+AA270+AA278</f>
        <v>2.3762295200000003</v>
      </c>
      <c r="AR162" s="165" t="s">
        <v>87</v>
      </c>
      <c r="AT162" s="166" t="s">
        <v>77</v>
      </c>
      <c r="AU162" s="166" t="s">
        <v>78</v>
      </c>
      <c r="AY162" s="165" t="s">
        <v>153</v>
      </c>
      <c r="BK162" s="167">
        <f>BK163+BK175+BK185+BK195+BK218+BK242+BK247+BK270+BK278</f>
        <v>0</v>
      </c>
    </row>
    <row r="163" spans="2:63" s="9" customFormat="1" ht="19.9" customHeight="1">
      <c r="B163" s="158"/>
      <c r="C163" s="159"/>
      <c r="D163" s="168" t="s">
        <v>119</v>
      </c>
      <c r="E163" s="168"/>
      <c r="F163" s="168"/>
      <c r="G163" s="168"/>
      <c r="H163" s="168"/>
      <c r="I163" s="168"/>
      <c r="J163" s="168"/>
      <c r="K163" s="168"/>
      <c r="L163" s="168"/>
      <c r="M163" s="168"/>
      <c r="N163" s="298">
        <f>BK163</f>
        <v>0</v>
      </c>
      <c r="O163" s="299"/>
      <c r="P163" s="299"/>
      <c r="Q163" s="299"/>
      <c r="R163" s="161"/>
      <c r="T163" s="162"/>
      <c r="U163" s="159"/>
      <c r="V163" s="159"/>
      <c r="W163" s="163">
        <f>SUM(W164:W174)</f>
        <v>0</v>
      </c>
      <c r="X163" s="159"/>
      <c r="Y163" s="163">
        <f>SUM(Y164:Y174)</f>
        <v>0.052155</v>
      </c>
      <c r="Z163" s="159"/>
      <c r="AA163" s="164">
        <f>SUM(AA164:AA174)</f>
        <v>0</v>
      </c>
      <c r="AR163" s="165" t="s">
        <v>87</v>
      </c>
      <c r="AT163" s="166" t="s">
        <v>77</v>
      </c>
      <c r="AU163" s="166" t="s">
        <v>84</v>
      </c>
      <c r="AY163" s="165" t="s">
        <v>153</v>
      </c>
      <c r="BK163" s="167">
        <f>SUM(BK164:BK174)</f>
        <v>0</v>
      </c>
    </row>
    <row r="164" spans="2:65" s="1" customFormat="1" ht="38.25" customHeight="1">
      <c r="B164" s="37"/>
      <c r="C164" s="169" t="s">
        <v>216</v>
      </c>
      <c r="D164" s="169" t="s">
        <v>154</v>
      </c>
      <c r="E164" s="170" t="s">
        <v>217</v>
      </c>
      <c r="F164" s="260" t="s">
        <v>218</v>
      </c>
      <c r="G164" s="260"/>
      <c r="H164" s="260"/>
      <c r="I164" s="260"/>
      <c r="J164" s="171" t="s">
        <v>157</v>
      </c>
      <c r="K164" s="172">
        <v>6.66</v>
      </c>
      <c r="L164" s="271">
        <v>0</v>
      </c>
      <c r="M164" s="272"/>
      <c r="N164" s="268">
        <f>ROUND(L164*K164,2)</f>
        <v>0</v>
      </c>
      <c r="O164" s="268"/>
      <c r="P164" s="268"/>
      <c r="Q164" s="268"/>
      <c r="R164" s="39"/>
      <c r="T164" s="173" t="s">
        <v>22</v>
      </c>
      <c r="U164" s="46" t="s">
        <v>43</v>
      </c>
      <c r="V164" s="38"/>
      <c r="W164" s="174">
        <f>V164*K164</f>
        <v>0</v>
      </c>
      <c r="X164" s="174">
        <v>0</v>
      </c>
      <c r="Y164" s="174">
        <f>X164*K164</f>
        <v>0</v>
      </c>
      <c r="Z164" s="174">
        <v>0</v>
      </c>
      <c r="AA164" s="175">
        <f>Z164*K164</f>
        <v>0</v>
      </c>
      <c r="AR164" s="21" t="s">
        <v>219</v>
      </c>
      <c r="AT164" s="21" t="s">
        <v>154</v>
      </c>
      <c r="AU164" s="21" t="s">
        <v>87</v>
      </c>
      <c r="AY164" s="21" t="s">
        <v>153</v>
      </c>
      <c r="BE164" s="112">
        <f>IF(U164="základní",N164,0)</f>
        <v>0</v>
      </c>
      <c r="BF164" s="112">
        <f>IF(U164="snížená",N164,0)</f>
        <v>0</v>
      </c>
      <c r="BG164" s="112">
        <f>IF(U164="zákl. přenesená",N164,0)</f>
        <v>0</v>
      </c>
      <c r="BH164" s="112">
        <f>IF(U164="sníž. přenesená",N164,0)</f>
        <v>0</v>
      </c>
      <c r="BI164" s="112">
        <f>IF(U164="nulová",N164,0)</f>
        <v>0</v>
      </c>
      <c r="BJ164" s="21" t="s">
        <v>84</v>
      </c>
      <c r="BK164" s="112">
        <f>ROUND(L164*K164,2)</f>
        <v>0</v>
      </c>
      <c r="BL164" s="21" t="s">
        <v>219</v>
      </c>
      <c r="BM164" s="21" t="s">
        <v>220</v>
      </c>
    </row>
    <row r="165" spans="2:51" s="11" customFormat="1" ht="16.5" customHeight="1">
      <c r="B165" s="183"/>
      <c r="C165" s="184"/>
      <c r="D165" s="184"/>
      <c r="E165" s="185" t="s">
        <v>22</v>
      </c>
      <c r="F165" s="261" t="s">
        <v>221</v>
      </c>
      <c r="G165" s="262"/>
      <c r="H165" s="262"/>
      <c r="I165" s="262"/>
      <c r="J165" s="184"/>
      <c r="K165" s="186">
        <v>6.66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164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153</v>
      </c>
    </row>
    <row r="166" spans="2:65" s="1" customFormat="1" ht="16.5" customHeight="1">
      <c r="B166" s="37"/>
      <c r="C166" s="199" t="s">
        <v>222</v>
      </c>
      <c r="D166" s="199" t="s">
        <v>223</v>
      </c>
      <c r="E166" s="200" t="s">
        <v>224</v>
      </c>
      <c r="F166" s="265" t="s">
        <v>225</v>
      </c>
      <c r="G166" s="265"/>
      <c r="H166" s="265"/>
      <c r="I166" s="265"/>
      <c r="J166" s="201" t="s">
        <v>226</v>
      </c>
      <c r="K166" s="202">
        <v>14.985</v>
      </c>
      <c r="L166" s="273">
        <v>0</v>
      </c>
      <c r="M166" s="274"/>
      <c r="N166" s="275">
        <f>ROUND(L166*K166,2)</f>
        <v>0</v>
      </c>
      <c r="O166" s="268"/>
      <c r="P166" s="268"/>
      <c r="Q166" s="268"/>
      <c r="R166" s="39"/>
      <c r="T166" s="173" t="s">
        <v>22</v>
      </c>
      <c r="U166" s="46" t="s">
        <v>43</v>
      </c>
      <c r="V166" s="38"/>
      <c r="W166" s="174">
        <f>V166*K166</f>
        <v>0</v>
      </c>
      <c r="X166" s="174">
        <v>0.001</v>
      </c>
      <c r="Y166" s="174">
        <f>X166*K166</f>
        <v>0.014985</v>
      </c>
      <c r="Z166" s="174">
        <v>0</v>
      </c>
      <c r="AA166" s="175">
        <f>Z166*K166</f>
        <v>0</v>
      </c>
      <c r="AR166" s="21" t="s">
        <v>227</v>
      </c>
      <c r="AT166" s="21" t="s">
        <v>223</v>
      </c>
      <c r="AU166" s="21" t="s">
        <v>87</v>
      </c>
      <c r="AY166" s="21" t="s">
        <v>153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84</v>
      </c>
      <c r="BK166" s="112">
        <f>ROUND(L166*K166,2)</f>
        <v>0</v>
      </c>
      <c r="BL166" s="21" t="s">
        <v>219</v>
      </c>
      <c r="BM166" s="21" t="s">
        <v>228</v>
      </c>
    </row>
    <row r="167" spans="2:51" s="11" customFormat="1" ht="16.5" customHeight="1">
      <c r="B167" s="183"/>
      <c r="C167" s="184"/>
      <c r="D167" s="184"/>
      <c r="E167" s="185" t="s">
        <v>22</v>
      </c>
      <c r="F167" s="261" t="s">
        <v>229</v>
      </c>
      <c r="G167" s="262"/>
      <c r="H167" s="262"/>
      <c r="I167" s="262"/>
      <c r="J167" s="184"/>
      <c r="K167" s="186">
        <v>9.99</v>
      </c>
      <c r="L167" s="184"/>
      <c r="M167" s="184"/>
      <c r="N167" s="184"/>
      <c r="O167" s="184"/>
      <c r="P167" s="184"/>
      <c r="Q167" s="184"/>
      <c r="R167" s="187"/>
      <c r="T167" s="188"/>
      <c r="U167" s="184"/>
      <c r="V167" s="184"/>
      <c r="W167" s="184"/>
      <c r="X167" s="184"/>
      <c r="Y167" s="184"/>
      <c r="Z167" s="184"/>
      <c r="AA167" s="189"/>
      <c r="AT167" s="190" t="s">
        <v>164</v>
      </c>
      <c r="AU167" s="190" t="s">
        <v>87</v>
      </c>
      <c r="AV167" s="11" t="s">
        <v>87</v>
      </c>
      <c r="AW167" s="11" t="s">
        <v>35</v>
      </c>
      <c r="AX167" s="11" t="s">
        <v>84</v>
      </c>
      <c r="AY167" s="190" t="s">
        <v>153</v>
      </c>
    </row>
    <row r="168" spans="2:65" s="1" customFormat="1" ht="38.25" customHeight="1">
      <c r="B168" s="37"/>
      <c r="C168" s="169" t="s">
        <v>11</v>
      </c>
      <c r="D168" s="169" t="s">
        <v>154</v>
      </c>
      <c r="E168" s="170" t="s">
        <v>230</v>
      </c>
      <c r="F168" s="260" t="s">
        <v>231</v>
      </c>
      <c r="G168" s="260"/>
      <c r="H168" s="260"/>
      <c r="I168" s="260"/>
      <c r="J168" s="171" t="s">
        <v>157</v>
      </c>
      <c r="K168" s="172">
        <v>13.653</v>
      </c>
      <c r="L168" s="271">
        <v>0</v>
      </c>
      <c r="M168" s="272"/>
      <c r="N168" s="268">
        <f>ROUND(L168*K168,2)</f>
        <v>0</v>
      </c>
      <c r="O168" s="268"/>
      <c r="P168" s="268"/>
      <c r="Q168" s="268"/>
      <c r="R168" s="39"/>
      <c r="T168" s="173" t="s">
        <v>22</v>
      </c>
      <c r="U168" s="46" t="s">
        <v>43</v>
      </c>
      <c r="V168" s="38"/>
      <c r="W168" s="174">
        <f>V168*K168</f>
        <v>0</v>
      </c>
      <c r="X168" s="174">
        <v>0</v>
      </c>
      <c r="Y168" s="174">
        <f>X168*K168</f>
        <v>0</v>
      </c>
      <c r="Z168" s="174">
        <v>0</v>
      </c>
      <c r="AA168" s="175">
        <f>Z168*K168</f>
        <v>0</v>
      </c>
      <c r="AR168" s="21" t="s">
        <v>219</v>
      </c>
      <c r="AT168" s="21" t="s">
        <v>154</v>
      </c>
      <c r="AU168" s="21" t="s">
        <v>87</v>
      </c>
      <c r="AY168" s="21" t="s">
        <v>153</v>
      </c>
      <c r="BE168" s="112">
        <f>IF(U168="základní",N168,0)</f>
        <v>0</v>
      </c>
      <c r="BF168" s="112">
        <f>IF(U168="snížená",N168,0)</f>
        <v>0</v>
      </c>
      <c r="BG168" s="112">
        <f>IF(U168="zákl. přenesená",N168,0)</f>
        <v>0</v>
      </c>
      <c r="BH168" s="112">
        <f>IF(U168="sníž. přenesená",N168,0)</f>
        <v>0</v>
      </c>
      <c r="BI168" s="112">
        <f>IF(U168="nulová",N168,0)</f>
        <v>0</v>
      </c>
      <c r="BJ168" s="21" t="s">
        <v>84</v>
      </c>
      <c r="BK168" s="112">
        <f>ROUND(L168*K168,2)</f>
        <v>0</v>
      </c>
      <c r="BL168" s="21" t="s">
        <v>219</v>
      </c>
      <c r="BM168" s="21" t="s">
        <v>232</v>
      </c>
    </row>
    <row r="169" spans="2:51" s="10" customFormat="1" ht="16.5" customHeight="1">
      <c r="B169" s="176"/>
      <c r="C169" s="177"/>
      <c r="D169" s="177"/>
      <c r="E169" s="178" t="s">
        <v>22</v>
      </c>
      <c r="F169" s="263" t="s">
        <v>233</v>
      </c>
      <c r="G169" s="264"/>
      <c r="H169" s="264"/>
      <c r="I169" s="264"/>
      <c r="J169" s="177"/>
      <c r="K169" s="178" t="s">
        <v>22</v>
      </c>
      <c r="L169" s="177"/>
      <c r="M169" s="177"/>
      <c r="N169" s="177"/>
      <c r="O169" s="177"/>
      <c r="P169" s="177"/>
      <c r="Q169" s="177"/>
      <c r="R169" s="179"/>
      <c r="T169" s="180"/>
      <c r="U169" s="177"/>
      <c r="V169" s="177"/>
      <c r="W169" s="177"/>
      <c r="X169" s="177"/>
      <c r="Y169" s="177"/>
      <c r="Z169" s="177"/>
      <c r="AA169" s="181"/>
      <c r="AT169" s="182" t="s">
        <v>164</v>
      </c>
      <c r="AU169" s="182" t="s">
        <v>87</v>
      </c>
      <c r="AV169" s="10" t="s">
        <v>84</v>
      </c>
      <c r="AW169" s="10" t="s">
        <v>35</v>
      </c>
      <c r="AX169" s="10" t="s">
        <v>78</v>
      </c>
      <c r="AY169" s="182" t="s">
        <v>153</v>
      </c>
    </row>
    <row r="170" spans="2:51" s="11" customFormat="1" ht="16.5" customHeight="1">
      <c r="B170" s="183"/>
      <c r="C170" s="184"/>
      <c r="D170" s="184"/>
      <c r="E170" s="185" t="s">
        <v>22</v>
      </c>
      <c r="F170" s="255" t="s">
        <v>234</v>
      </c>
      <c r="G170" s="256"/>
      <c r="H170" s="256"/>
      <c r="I170" s="256"/>
      <c r="J170" s="184"/>
      <c r="K170" s="186">
        <v>13.653</v>
      </c>
      <c r="L170" s="184"/>
      <c r="M170" s="184"/>
      <c r="N170" s="184"/>
      <c r="O170" s="184"/>
      <c r="P170" s="184"/>
      <c r="Q170" s="184"/>
      <c r="R170" s="187"/>
      <c r="T170" s="188"/>
      <c r="U170" s="184"/>
      <c r="V170" s="184"/>
      <c r="W170" s="184"/>
      <c r="X170" s="184"/>
      <c r="Y170" s="184"/>
      <c r="Z170" s="184"/>
      <c r="AA170" s="189"/>
      <c r="AT170" s="190" t="s">
        <v>164</v>
      </c>
      <c r="AU170" s="190" t="s">
        <v>87</v>
      </c>
      <c r="AV170" s="11" t="s">
        <v>87</v>
      </c>
      <c r="AW170" s="11" t="s">
        <v>35</v>
      </c>
      <c r="AX170" s="11" t="s">
        <v>84</v>
      </c>
      <c r="AY170" s="190" t="s">
        <v>153</v>
      </c>
    </row>
    <row r="171" spans="2:65" s="1" customFormat="1" ht="16.5" customHeight="1">
      <c r="B171" s="37"/>
      <c r="C171" s="199" t="s">
        <v>219</v>
      </c>
      <c r="D171" s="199" t="s">
        <v>223</v>
      </c>
      <c r="E171" s="200" t="s">
        <v>224</v>
      </c>
      <c r="F171" s="265" t="s">
        <v>225</v>
      </c>
      <c r="G171" s="265"/>
      <c r="H171" s="265"/>
      <c r="I171" s="265"/>
      <c r="J171" s="201" t="s">
        <v>226</v>
      </c>
      <c r="K171" s="202">
        <v>37.17</v>
      </c>
      <c r="L171" s="273">
        <v>0</v>
      </c>
      <c r="M171" s="274"/>
      <c r="N171" s="275">
        <f>ROUND(L171*K171,2)</f>
        <v>0</v>
      </c>
      <c r="O171" s="268"/>
      <c r="P171" s="268"/>
      <c r="Q171" s="268"/>
      <c r="R171" s="39"/>
      <c r="T171" s="173" t="s">
        <v>22</v>
      </c>
      <c r="U171" s="46" t="s">
        <v>43</v>
      </c>
      <c r="V171" s="38"/>
      <c r="W171" s="174">
        <f>V171*K171</f>
        <v>0</v>
      </c>
      <c r="X171" s="174">
        <v>0.001</v>
      </c>
      <c r="Y171" s="174">
        <f>X171*K171</f>
        <v>0.03717</v>
      </c>
      <c r="Z171" s="174">
        <v>0</v>
      </c>
      <c r="AA171" s="175">
        <f>Z171*K171</f>
        <v>0</v>
      </c>
      <c r="AR171" s="21" t="s">
        <v>227</v>
      </c>
      <c r="AT171" s="21" t="s">
        <v>223</v>
      </c>
      <c r="AU171" s="21" t="s">
        <v>87</v>
      </c>
      <c r="AY171" s="21" t="s">
        <v>153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1" t="s">
        <v>84</v>
      </c>
      <c r="BK171" s="112">
        <f>ROUND(L171*K171,2)</f>
        <v>0</v>
      </c>
      <c r="BL171" s="21" t="s">
        <v>219</v>
      </c>
      <c r="BM171" s="21" t="s">
        <v>235</v>
      </c>
    </row>
    <row r="172" spans="2:51" s="11" customFormat="1" ht="16.5" customHeight="1">
      <c r="B172" s="183"/>
      <c r="C172" s="184"/>
      <c r="D172" s="184"/>
      <c r="E172" s="185" t="s">
        <v>22</v>
      </c>
      <c r="F172" s="261" t="s">
        <v>236</v>
      </c>
      <c r="G172" s="262"/>
      <c r="H172" s="262"/>
      <c r="I172" s="262"/>
      <c r="J172" s="184"/>
      <c r="K172" s="186">
        <v>22.527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9"/>
      <c r="AT172" s="190" t="s">
        <v>164</v>
      </c>
      <c r="AU172" s="190" t="s">
        <v>87</v>
      </c>
      <c r="AV172" s="11" t="s">
        <v>87</v>
      </c>
      <c r="AW172" s="11" t="s">
        <v>35</v>
      </c>
      <c r="AX172" s="11" t="s">
        <v>84</v>
      </c>
      <c r="AY172" s="190" t="s">
        <v>153</v>
      </c>
    </row>
    <row r="173" spans="2:65" s="1" customFormat="1" ht="38.25" customHeight="1">
      <c r="B173" s="37"/>
      <c r="C173" s="169" t="s">
        <v>237</v>
      </c>
      <c r="D173" s="169" t="s">
        <v>154</v>
      </c>
      <c r="E173" s="170" t="s">
        <v>238</v>
      </c>
      <c r="F173" s="260" t="s">
        <v>239</v>
      </c>
      <c r="G173" s="260"/>
      <c r="H173" s="260"/>
      <c r="I173" s="260"/>
      <c r="J173" s="171" t="s">
        <v>188</v>
      </c>
      <c r="K173" s="172">
        <v>0.052</v>
      </c>
      <c r="L173" s="271">
        <v>0</v>
      </c>
      <c r="M173" s="272"/>
      <c r="N173" s="268">
        <f>ROUND(L173*K173,2)</f>
        <v>0</v>
      </c>
      <c r="O173" s="268"/>
      <c r="P173" s="268"/>
      <c r="Q173" s="268"/>
      <c r="R173" s="39"/>
      <c r="T173" s="173" t="s">
        <v>22</v>
      </c>
      <c r="U173" s="46" t="s">
        <v>43</v>
      </c>
      <c r="V173" s="38"/>
      <c r="W173" s="174">
        <f>V173*K173</f>
        <v>0</v>
      </c>
      <c r="X173" s="174">
        <v>0</v>
      </c>
      <c r="Y173" s="174">
        <f>X173*K173</f>
        <v>0</v>
      </c>
      <c r="Z173" s="174">
        <v>0</v>
      </c>
      <c r="AA173" s="175">
        <f>Z173*K173</f>
        <v>0</v>
      </c>
      <c r="AR173" s="21" t="s">
        <v>219</v>
      </c>
      <c r="AT173" s="21" t="s">
        <v>154</v>
      </c>
      <c r="AU173" s="21" t="s">
        <v>87</v>
      </c>
      <c r="AY173" s="21" t="s">
        <v>153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1" t="s">
        <v>84</v>
      </c>
      <c r="BK173" s="112">
        <f>ROUND(L173*K173,2)</f>
        <v>0</v>
      </c>
      <c r="BL173" s="21" t="s">
        <v>219</v>
      </c>
      <c r="BM173" s="21" t="s">
        <v>240</v>
      </c>
    </row>
    <row r="174" spans="2:65" s="1" customFormat="1" ht="25.5" customHeight="1">
      <c r="B174" s="37"/>
      <c r="C174" s="169" t="s">
        <v>241</v>
      </c>
      <c r="D174" s="169" t="s">
        <v>154</v>
      </c>
      <c r="E174" s="170" t="s">
        <v>242</v>
      </c>
      <c r="F174" s="260" t="s">
        <v>243</v>
      </c>
      <c r="G174" s="260"/>
      <c r="H174" s="260"/>
      <c r="I174" s="260"/>
      <c r="J174" s="171" t="s">
        <v>188</v>
      </c>
      <c r="K174" s="172">
        <v>0.052</v>
      </c>
      <c r="L174" s="271">
        <v>0</v>
      </c>
      <c r="M174" s="272"/>
      <c r="N174" s="268">
        <f>ROUND(L174*K174,2)</f>
        <v>0</v>
      </c>
      <c r="O174" s="268"/>
      <c r="P174" s="268"/>
      <c r="Q174" s="268"/>
      <c r="R174" s="39"/>
      <c r="T174" s="173" t="s">
        <v>22</v>
      </c>
      <c r="U174" s="46" t="s">
        <v>43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</v>
      </c>
      <c r="AA174" s="175">
        <f>Z174*K174</f>
        <v>0</v>
      </c>
      <c r="AR174" s="21" t="s">
        <v>219</v>
      </c>
      <c r="AT174" s="21" t="s">
        <v>154</v>
      </c>
      <c r="AU174" s="21" t="s">
        <v>87</v>
      </c>
      <c r="AY174" s="21" t="s">
        <v>153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84</v>
      </c>
      <c r="BK174" s="112">
        <f>ROUND(L174*K174,2)</f>
        <v>0</v>
      </c>
      <c r="BL174" s="21" t="s">
        <v>219</v>
      </c>
      <c r="BM174" s="21" t="s">
        <v>244</v>
      </c>
    </row>
    <row r="175" spans="2:63" s="9" customFormat="1" ht="29.85" customHeight="1">
      <c r="B175" s="158"/>
      <c r="C175" s="159"/>
      <c r="D175" s="168" t="s">
        <v>120</v>
      </c>
      <c r="E175" s="168"/>
      <c r="F175" s="168"/>
      <c r="G175" s="168"/>
      <c r="H175" s="168"/>
      <c r="I175" s="168"/>
      <c r="J175" s="168"/>
      <c r="K175" s="168"/>
      <c r="L175" s="168"/>
      <c r="M175" s="168"/>
      <c r="N175" s="276">
        <f>BK175</f>
        <v>0</v>
      </c>
      <c r="O175" s="277"/>
      <c r="P175" s="277"/>
      <c r="Q175" s="277"/>
      <c r="R175" s="161"/>
      <c r="T175" s="162"/>
      <c r="U175" s="159"/>
      <c r="V175" s="159"/>
      <c r="W175" s="163">
        <f>SUM(W176:W184)</f>
        <v>0</v>
      </c>
      <c r="X175" s="159"/>
      <c r="Y175" s="163">
        <f>SUM(Y176:Y184)</f>
        <v>0.0022329999999999997</v>
      </c>
      <c r="Z175" s="159"/>
      <c r="AA175" s="164">
        <f>SUM(AA176:AA184)</f>
        <v>0.03535</v>
      </c>
      <c r="AR175" s="165" t="s">
        <v>87</v>
      </c>
      <c r="AT175" s="166" t="s">
        <v>77</v>
      </c>
      <c r="AU175" s="166" t="s">
        <v>84</v>
      </c>
      <c r="AY175" s="165" t="s">
        <v>153</v>
      </c>
      <c r="BK175" s="167">
        <f>SUM(BK176:BK184)</f>
        <v>0</v>
      </c>
    </row>
    <row r="176" spans="2:65" s="1" customFormat="1" ht="25.5" customHeight="1">
      <c r="B176" s="37"/>
      <c r="C176" s="169" t="s">
        <v>245</v>
      </c>
      <c r="D176" s="169" t="s">
        <v>154</v>
      </c>
      <c r="E176" s="170" t="s">
        <v>246</v>
      </c>
      <c r="F176" s="260" t="s">
        <v>247</v>
      </c>
      <c r="G176" s="260"/>
      <c r="H176" s="260"/>
      <c r="I176" s="260"/>
      <c r="J176" s="171" t="s">
        <v>248</v>
      </c>
      <c r="K176" s="172">
        <v>2.9</v>
      </c>
      <c r="L176" s="271">
        <v>0</v>
      </c>
      <c r="M176" s="272"/>
      <c r="N176" s="268">
        <f>ROUND(L176*K176,2)</f>
        <v>0</v>
      </c>
      <c r="O176" s="268"/>
      <c r="P176" s="268"/>
      <c r="Q176" s="268"/>
      <c r="R176" s="39"/>
      <c r="T176" s="173" t="s">
        <v>22</v>
      </c>
      <c r="U176" s="46" t="s">
        <v>43</v>
      </c>
      <c r="V176" s="38"/>
      <c r="W176" s="174">
        <f>V176*K176</f>
        <v>0</v>
      </c>
      <c r="X176" s="174">
        <v>0.00077</v>
      </c>
      <c r="Y176" s="174">
        <f>X176*K176</f>
        <v>0.0022329999999999997</v>
      </c>
      <c r="Z176" s="174">
        <v>0</v>
      </c>
      <c r="AA176" s="175">
        <f>Z176*K176</f>
        <v>0</v>
      </c>
      <c r="AR176" s="21" t="s">
        <v>219</v>
      </c>
      <c r="AT176" s="21" t="s">
        <v>154</v>
      </c>
      <c r="AU176" s="21" t="s">
        <v>87</v>
      </c>
      <c r="AY176" s="21" t="s">
        <v>153</v>
      </c>
      <c r="BE176" s="112">
        <f>IF(U176="základní",N176,0)</f>
        <v>0</v>
      </c>
      <c r="BF176" s="112">
        <f>IF(U176="snížená",N176,0)</f>
        <v>0</v>
      </c>
      <c r="BG176" s="112">
        <f>IF(U176="zákl. přenesená",N176,0)</f>
        <v>0</v>
      </c>
      <c r="BH176" s="112">
        <f>IF(U176="sníž. přenesená",N176,0)</f>
        <v>0</v>
      </c>
      <c r="BI176" s="112">
        <f>IF(U176="nulová",N176,0)</f>
        <v>0</v>
      </c>
      <c r="BJ176" s="21" t="s">
        <v>84</v>
      </c>
      <c r="BK176" s="112">
        <f>ROUND(L176*K176,2)</f>
        <v>0</v>
      </c>
      <c r="BL176" s="21" t="s">
        <v>219</v>
      </c>
      <c r="BM176" s="21" t="s">
        <v>249</v>
      </c>
    </row>
    <row r="177" spans="2:51" s="10" customFormat="1" ht="16.5" customHeight="1">
      <c r="B177" s="176"/>
      <c r="C177" s="177"/>
      <c r="D177" s="177"/>
      <c r="E177" s="178" t="s">
        <v>22</v>
      </c>
      <c r="F177" s="263" t="s">
        <v>250</v>
      </c>
      <c r="G177" s="264"/>
      <c r="H177" s="264"/>
      <c r="I177" s="264"/>
      <c r="J177" s="177"/>
      <c r="K177" s="178" t="s">
        <v>22</v>
      </c>
      <c r="L177" s="177"/>
      <c r="M177" s="177"/>
      <c r="N177" s="177"/>
      <c r="O177" s="177"/>
      <c r="P177" s="177"/>
      <c r="Q177" s="177"/>
      <c r="R177" s="179"/>
      <c r="T177" s="180"/>
      <c r="U177" s="177"/>
      <c r="V177" s="177"/>
      <c r="W177" s="177"/>
      <c r="X177" s="177"/>
      <c r="Y177" s="177"/>
      <c r="Z177" s="177"/>
      <c r="AA177" s="181"/>
      <c r="AT177" s="182" t="s">
        <v>164</v>
      </c>
      <c r="AU177" s="182" t="s">
        <v>87</v>
      </c>
      <c r="AV177" s="10" t="s">
        <v>84</v>
      </c>
      <c r="AW177" s="10" t="s">
        <v>35</v>
      </c>
      <c r="AX177" s="10" t="s">
        <v>78</v>
      </c>
      <c r="AY177" s="182" t="s">
        <v>153</v>
      </c>
    </row>
    <row r="178" spans="2:51" s="11" customFormat="1" ht="16.5" customHeight="1">
      <c r="B178" s="183"/>
      <c r="C178" s="184"/>
      <c r="D178" s="184"/>
      <c r="E178" s="185" t="s">
        <v>22</v>
      </c>
      <c r="F178" s="255" t="s">
        <v>251</v>
      </c>
      <c r="G178" s="256"/>
      <c r="H178" s="256"/>
      <c r="I178" s="256"/>
      <c r="J178" s="184"/>
      <c r="K178" s="186">
        <v>2.9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164</v>
      </c>
      <c r="AU178" s="190" t="s">
        <v>87</v>
      </c>
      <c r="AV178" s="11" t="s">
        <v>87</v>
      </c>
      <c r="AW178" s="11" t="s">
        <v>35</v>
      </c>
      <c r="AX178" s="11" t="s">
        <v>84</v>
      </c>
      <c r="AY178" s="190" t="s">
        <v>153</v>
      </c>
    </row>
    <row r="179" spans="2:65" s="1" customFormat="1" ht="16.5" customHeight="1">
      <c r="B179" s="37"/>
      <c r="C179" s="169" t="s">
        <v>252</v>
      </c>
      <c r="D179" s="169" t="s">
        <v>154</v>
      </c>
      <c r="E179" s="170" t="s">
        <v>253</v>
      </c>
      <c r="F179" s="260" t="s">
        <v>254</v>
      </c>
      <c r="G179" s="260"/>
      <c r="H179" s="260"/>
      <c r="I179" s="260"/>
      <c r="J179" s="171" t="s">
        <v>182</v>
      </c>
      <c r="K179" s="172">
        <v>1</v>
      </c>
      <c r="L179" s="271">
        <v>0</v>
      </c>
      <c r="M179" s="272"/>
      <c r="N179" s="268">
        <f aca="true" t="shared" si="5" ref="N179:N184">ROUND(L179*K179,2)</f>
        <v>0</v>
      </c>
      <c r="O179" s="268"/>
      <c r="P179" s="268"/>
      <c r="Q179" s="268"/>
      <c r="R179" s="39"/>
      <c r="T179" s="173" t="s">
        <v>22</v>
      </c>
      <c r="U179" s="46" t="s">
        <v>43</v>
      </c>
      <c r="V179" s="38"/>
      <c r="W179" s="174">
        <f aca="true" t="shared" si="6" ref="W179:W184">V179*K179</f>
        <v>0</v>
      </c>
      <c r="X179" s="174">
        <v>0</v>
      </c>
      <c r="Y179" s="174">
        <f aca="true" t="shared" si="7" ref="Y179:Y184">X179*K179</f>
        <v>0</v>
      </c>
      <c r="Z179" s="174">
        <v>0.02915</v>
      </c>
      <c r="AA179" s="175">
        <f aca="true" t="shared" si="8" ref="AA179:AA184">Z179*K179</f>
        <v>0.02915</v>
      </c>
      <c r="AR179" s="21" t="s">
        <v>219</v>
      </c>
      <c r="AT179" s="21" t="s">
        <v>154</v>
      </c>
      <c r="AU179" s="21" t="s">
        <v>87</v>
      </c>
      <c r="AY179" s="21" t="s">
        <v>153</v>
      </c>
      <c r="BE179" s="112">
        <f aca="true" t="shared" si="9" ref="BE179:BE184">IF(U179="základní",N179,0)</f>
        <v>0</v>
      </c>
      <c r="BF179" s="112">
        <f aca="true" t="shared" si="10" ref="BF179:BF184">IF(U179="snížená",N179,0)</f>
        <v>0</v>
      </c>
      <c r="BG179" s="112">
        <f aca="true" t="shared" si="11" ref="BG179:BG184">IF(U179="zákl. přenesená",N179,0)</f>
        <v>0</v>
      </c>
      <c r="BH179" s="112">
        <f aca="true" t="shared" si="12" ref="BH179:BH184">IF(U179="sníž. přenesená",N179,0)</f>
        <v>0</v>
      </c>
      <c r="BI179" s="112">
        <f aca="true" t="shared" si="13" ref="BI179:BI184">IF(U179="nulová",N179,0)</f>
        <v>0</v>
      </c>
      <c r="BJ179" s="21" t="s">
        <v>84</v>
      </c>
      <c r="BK179" s="112">
        <f aca="true" t="shared" si="14" ref="BK179:BK184">ROUND(L179*K179,2)</f>
        <v>0</v>
      </c>
      <c r="BL179" s="21" t="s">
        <v>219</v>
      </c>
      <c r="BM179" s="21" t="s">
        <v>255</v>
      </c>
    </row>
    <row r="180" spans="2:65" s="1" customFormat="1" ht="16.5" customHeight="1">
      <c r="B180" s="37"/>
      <c r="C180" s="169" t="s">
        <v>10</v>
      </c>
      <c r="D180" s="169" t="s">
        <v>154</v>
      </c>
      <c r="E180" s="170" t="s">
        <v>256</v>
      </c>
      <c r="F180" s="260" t="s">
        <v>257</v>
      </c>
      <c r="G180" s="260"/>
      <c r="H180" s="260"/>
      <c r="I180" s="260"/>
      <c r="J180" s="171" t="s">
        <v>182</v>
      </c>
      <c r="K180" s="172">
        <v>1</v>
      </c>
      <c r="L180" s="271">
        <v>0</v>
      </c>
      <c r="M180" s="272"/>
      <c r="N180" s="268">
        <f t="shared" si="5"/>
        <v>0</v>
      </c>
      <c r="O180" s="268"/>
      <c r="P180" s="268"/>
      <c r="Q180" s="268"/>
      <c r="R180" s="39"/>
      <c r="T180" s="173" t="s">
        <v>22</v>
      </c>
      <c r="U180" s="46" t="s">
        <v>43</v>
      </c>
      <c r="V180" s="38"/>
      <c r="W180" s="174">
        <f t="shared" si="6"/>
        <v>0</v>
      </c>
      <c r="X180" s="174">
        <v>0</v>
      </c>
      <c r="Y180" s="174">
        <f t="shared" si="7"/>
        <v>0</v>
      </c>
      <c r="Z180" s="174">
        <v>0.0031</v>
      </c>
      <c r="AA180" s="175">
        <f t="shared" si="8"/>
        <v>0.0031</v>
      </c>
      <c r="AR180" s="21" t="s">
        <v>219</v>
      </c>
      <c r="AT180" s="21" t="s">
        <v>154</v>
      </c>
      <c r="AU180" s="21" t="s">
        <v>87</v>
      </c>
      <c r="AY180" s="21" t="s">
        <v>153</v>
      </c>
      <c r="BE180" s="112">
        <f t="shared" si="9"/>
        <v>0</v>
      </c>
      <c r="BF180" s="112">
        <f t="shared" si="10"/>
        <v>0</v>
      </c>
      <c r="BG180" s="112">
        <f t="shared" si="11"/>
        <v>0</v>
      </c>
      <c r="BH180" s="112">
        <f t="shared" si="12"/>
        <v>0</v>
      </c>
      <c r="BI180" s="112">
        <f t="shared" si="13"/>
        <v>0</v>
      </c>
      <c r="BJ180" s="21" t="s">
        <v>84</v>
      </c>
      <c r="BK180" s="112">
        <f t="shared" si="14"/>
        <v>0</v>
      </c>
      <c r="BL180" s="21" t="s">
        <v>219</v>
      </c>
      <c r="BM180" s="21" t="s">
        <v>258</v>
      </c>
    </row>
    <row r="181" spans="2:65" s="1" customFormat="1" ht="16.5" customHeight="1">
      <c r="B181" s="37"/>
      <c r="C181" s="169" t="s">
        <v>259</v>
      </c>
      <c r="D181" s="169" t="s">
        <v>154</v>
      </c>
      <c r="E181" s="170" t="s">
        <v>260</v>
      </c>
      <c r="F181" s="260" t="s">
        <v>261</v>
      </c>
      <c r="G181" s="260"/>
      <c r="H181" s="260"/>
      <c r="I181" s="260"/>
      <c r="J181" s="171" t="s">
        <v>182</v>
      </c>
      <c r="K181" s="172">
        <v>1</v>
      </c>
      <c r="L181" s="271">
        <v>0</v>
      </c>
      <c r="M181" s="272"/>
      <c r="N181" s="268">
        <f t="shared" si="5"/>
        <v>0</v>
      </c>
      <c r="O181" s="268"/>
      <c r="P181" s="268"/>
      <c r="Q181" s="268"/>
      <c r="R181" s="39"/>
      <c r="T181" s="173" t="s">
        <v>22</v>
      </c>
      <c r="U181" s="46" t="s">
        <v>43</v>
      </c>
      <c r="V181" s="38"/>
      <c r="W181" s="174">
        <f t="shared" si="6"/>
        <v>0</v>
      </c>
      <c r="X181" s="174">
        <v>0</v>
      </c>
      <c r="Y181" s="174">
        <f t="shared" si="7"/>
        <v>0</v>
      </c>
      <c r="Z181" s="174">
        <v>0.0031</v>
      </c>
      <c r="AA181" s="175">
        <f t="shared" si="8"/>
        <v>0.0031</v>
      </c>
      <c r="AR181" s="21" t="s">
        <v>219</v>
      </c>
      <c r="AT181" s="21" t="s">
        <v>154</v>
      </c>
      <c r="AU181" s="21" t="s">
        <v>87</v>
      </c>
      <c r="AY181" s="21" t="s">
        <v>153</v>
      </c>
      <c r="BE181" s="112">
        <f t="shared" si="9"/>
        <v>0</v>
      </c>
      <c r="BF181" s="112">
        <f t="shared" si="10"/>
        <v>0</v>
      </c>
      <c r="BG181" s="112">
        <f t="shared" si="11"/>
        <v>0</v>
      </c>
      <c r="BH181" s="112">
        <f t="shared" si="12"/>
        <v>0</v>
      </c>
      <c r="BI181" s="112">
        <f t="shared" si="13"/>
        <v>0</v>
      </c>
      <c r="BJ181" s="21" t="s">
        <v>84</v>
      </c>
      <c r="BK181" s="112">
        <f t="shared" si="14"/>
        <v>0</v>
      </c>
      <c r="BL181" s="21" t="s">
        <v>219</v>
      </c>
      <c r="BM181" s="21" t="s">
        <v>262</v>
      </c>
    </row>
    <row r="182" spans="2:65" s="1" customFormat="1" ht="25.5" customHeight="1">
      <c r="B182" s="37"/>
      <c r="C182" s="169" t="s">
        <v>263</v>
      </c>
      <c r="D182" s="169" t="s">
        <v>154</v>
      </c>
      <c r="E182" s="170" t="s">
        <v>264</v>
      </c>
      <c r="F182" s="260" t="s">
        <v>265</v>
      </c>
      <c r="G182" s="260"/>
      <c r="H182" s="260"/>
      <c r="I182" s="260"/>
      <c r="J182" s="171" t="s">
        <v>248</v>
      </c>
      <c r="K182" s="172">
        <v>2.9</v>
      </c>
      <c r="L182" s="271">
        <v>0</v>
      </c>
      <c r="M182" s="272"/>
      <c r="N182" s="268">
        <f t="shared" si="5"/>
        <v>0</v>
      </c>
      <c r="O182" s="268"/>
      <c r="P182" s="268"/>
      <c r="Q182" s="268"/>
      <c r="R182" s="39"/>
      <c r="T182" s="173" t="s">
        <v>22</v>
      </c>
      <c r="U182" s="46" t="s">
        <v>43</v>
      </c>
      <c r="V182" s="38"/>
      <c r="W182" s="174">
        <f t="shared" si="6"/>
        <v>0</v>
      </c>
      <c r="X182" s="174">
        <v>0</v>
      </c>
      <c r="Y182" s="174">
        <f t="shared" si="7"/>
        <v>0</v>
      </c>
      <c r="Z182" s="174">
        <v>0</v>
      </c>
      <c r="AA182" s="175">
        <f t="shared" si="8"/>
        <v>0</v>
      </c>
      <c r="AR182" s="21" t="s">
        <v>219</v>
      </c>
      <c r="AT182" s="21" t="s">
        <v>154</v>
      </c>
      <c r="AU182" s="21" t="s">
        <v>87</v>
      </c>
      <c r="AY182" s="21" t="s">
        <v>153</v>
      </c>
      <c r="BE182" s="112">
        <f t="shared" si="9"/>
        <v>0</v>
      </c>
      <c r="BF182" s="112">
        <f t="shared" si="10"/>
        <v>0</v>
      </c>
      <c r="BG182" s="112">
        <f t="shared" si="11"/>
        <v>0</v>
      </c>
      <c r="BH182" s="112">
        <f t="shared" si="12"/>
        <v>0</v>
      </c>
      <c r="BI182" s="112">
        <f t="shared" si="13"/>
        <v>0</v>
      </c>
      <c r="BJ182" s="21" t="s">
        <v>84</v>
      </c>
      <c r="BK182" s="112">
        <f t="shared" si="14"/>
        <v>0</v>
      </c>
      <c r="BL182" s="21" t="s">
        <v>219</v>
      </c>
      <c r="BM182" s="21" t="s">
        <v>266</v>
      </c>
    </row>
    <row r="183" spans="2:65" s="1" customFormat="1" ht="25.5" customHeight="1">
      <c r="B183" s="37"/>
      <c r="C183" s="169" t="s">
        <v>267</v>
      </c>
      <c r="D183" s="169" t="s">
        <v>154</v>
      </c>
      <c r="E183" s="170" t="s">
        <v>268</v>
      </c>
      <c r="F183" s="260" t="s">
        <v>269</v>
      </c>
      <c r="G183" s="260"/>
      <c r="H183" s="260"/>
      <c r="I183" s="260"/>
      <c r="J183" s="171" t="s">
        <v>188</v>
      </c>
      <c r="K183" s="172">
        <v>0.002</v>
      </c>
      <c r="L183" s="271">
        <v>0</v>
      </c>
      <c r="M183" s="272"/>
      <c r="N183" s="268">
        <f t="shared" si="5"/>
        <v>0</v>
      </c>
      <c r="O183" s="268"/>
      <c r="P183" s="268"/>
      <c r="Q183" s="268"/>
      <c r="R183" s="39"/>
      <c r="T183" s="173" t="s">
        <v>22</v>
      </c>
      <c r="U183" s="46" t="s">
        <v>43</v>
      </c>
      <c r="V183" s="38"/>
      <c r="W183" s="174">
        <f t="shared" si="6"/>
        <v>0</v>
      </c>
      <c r="X183" s="174">
        <v>0</v>
      </c>
      <c r="Y183" s="174">
        <f t="shared" si="7"/>
        <v>0</v>
      </c>
      <c r="Z183" s="174">
        <v>0</v>
      </c>
      <c r="AA183" s="175">
        <f t="shared" si="8"/>
        <v>0</v>
      </c>
      <c r="AR183" s="21" t="s">
        <v>219</v>
      </c>
      <c r="AT183" s="21" t="s">
        <v>154</v>
      </c>
      <c r="AU183" s="21" t="s">
        <v>87</v>
      </c>
      <c r="AY183" s="21" t="s">
        <v>153</v>
      </c>
      <c r="BE183" s="112">
        <f t="shared" si="9"/>
        <v>0</v>
      </c>
      <c r="BF183" s="112">
        <f t="shared" si="10"/>
        <v>0</v>
      </c>
      <c r="BG183" s="112">
        <f t="shared" si="11"/>
        <v>0</v>
      </c>
      <c r="BH183" s="112">
        <f t="shared" si="12"/>
        <v>0</v>
      </c>
      <c r="BI183" s="112">
        <f t="shared" si="13"/>
        <v>0</v>
      </c>
      <c r="BJ183" s="21" t="s">
        <v>84</v>
      </c>
      <c r="BK183" s="112">
        <f t="shared" si="14"/>
        <v>0</v>
      </c>
      <c r="BL183" s="21" t="s">
        <v>219</v>
      </c>
      <c r="BM183" s="21" t="s">
        <v>270</v>
      </c>
    </row>
    <row r="184" spans="2:65" s="1" customFormat="1" ht="25.5" customHeight="1">
      <c r="B184" s="37"/>
      <c r="C184" s="169" t="s">
        <v>271</v>
      </c>
      <c r="D184" s="169" t="s">
        <v>154</v>
      </c>
      <c r="E184" s="170" t="s">
        <v>272</v>
      </c>
      <c r="F184" s="260" t="s">
        <v>273</v>
      </c>
      <c r="G184" s="260"/>
      <c r="H184" s="260"/>
      <c r="I184" s="260"/>
      <c r="J184" s="171" t="s">
        <v>188</v>
      </c>
      <c r="K184" s="172">
        <v>0.002</v>
      </c>
      <c r="L184" s="271">
        <v>0</v>
      </c>
      <c r="M184" s="272"/>
      <c r="N184" s="268">
        <f t="shared" si="5"/>
        <v>0</v>
      </c>
      <c r="O184" s="268"/>
      <c r="P184" s="268"/>
      <c r="Q184" s="268"/>
      <c r="R184" s="39"/>
      <c r="T184" s="173" t="s">
        <v>22</v>
      </c>
      <c r="U184" s="46" t="s">
        <v>43</v>
      </c>
      <c r="V184" s="38"/>
      <c r="W184" s="174">
        <f t="shared" si="6"/>
        <v>0</v>
      </c>
      <c r="X184" s="174">
        <v>0</v>
      </c>
      <c r="Y184" s="174">
        <f t="shared" si="7"/>
        <v>0</v>
      </c>
      <c r="Z184" s="174">
        <v>0</v>
      </c>
      <c r="AA184" s="175">
        <f t="shared" si="8"/>
        <v>0</v>
      </c>
      <c r="AR184" s="21" t="s">
        <v>219</v>
      </c>
      <c r="AT184" s="21" t="s">
        <v>154</v>
      </c>
      <c r="AU184" s="21" t="s">
        <v>87</v>
      </c>
      <c r="AY184" s="21" t="s">
        <v>153</v>
      </c>
      <c r="BE184" s="112">
        <f t="shared" si="9"/>
        <v>0</v>
      </c>
      <c r="BF184" s="112">
        <f t="shared" si="10"/>
        <v>0</v>
      </c>
      <c r="BG184" s="112">
        <f t="shared" si="11"/>
        <v>0</v>
      </c>
      <c r="BH184" s="112">
        <f t="shared" si="12"/>
        <v>0</v>
      </c>
      <c r="BI184" s="112">
        <f t="shared" si="13"/>
        <v>0</v>
      </c>
      <c r="BJ184" s="21" t="s">
        <v>84</v>
      </c>
      <c r="BK184" s="112">
        <f t="shared" si="14"/>
        <v>0</v>
      </c>
      <c r="BL184" s="21" t="s">
        <v>219</v>
      </c>
      <c r="BM184" s="21" t="s">
        <v>274</v>
      </c>
    </row>
    <row r="185" spans="2:63" s="9" customFormat="1" ht="29.85" customHeight="1">
      <c r="B185" s="158"/>
      <c r="C185" s="159"/>
      <c r="D185" s="168" t="s">
        <v>121</v>
      </c>
      <c r="E185" s="168"/>
      <c r="F185" s="168"/>
      <c r="G185" s="168"/>
      <c r="H185" s="168"/>
      <c r="I185" s="168"/>
      <c r="J185" s="168"/>
      <c r="K185" s="168"/>
      <c r="L185" s="168"/>
      <c r="M185" s="168"/>
      <c r="N185" s="276">
        <f>BK185</f>
        <v>0</v>
      </c>
      <c r="O185" s="277"/>
      <c r="P185" s="277"/>
      <c r="Q185" s="277"/>
      <c r="R185" s="161"/>
      <c r="T185" s="162"/>
      <c r="U185" s="159"/>
      <c r="V185" s="159"/>
      <c r="W185" s="163">
        <f>SUM(W186:W194)</f>
        <v>0</v>
      </c>
      <c r="X185" s="159"/>
      <c r="Y185" s="163">
        <f>SUM(Y186:Y194)</f>
        <v>0.00244</v>
      </c>
      <c r="Z185" s="159"/>
      <c r="AA185" s="164">
        <f>SUM(AA186:AA194)</f>
        <v>0</v>
      </c>
      <c r="AR185" s="165" t="s">
        <v>87</v>
      </c>
      <c r="AT185" s="166" t="s">
        <v>77</v>
      </c>
      <c r="AU185" s="166" t="s">
        <v>84</v>
      </c>
      <c r="AY185" s="165" t="s">
        <v>153</v>
      </c>
      <c r="BK185" s="167">
        <f>SUM(BK186:BK194)</f>
        <v>0</v>
      </c>
    </row>
    <row r="186" spans="2:65" s="1" customFormat="1" ht="25.5" customHeight="1">
      <c r="B186" s="37"/>
      <c r="C186" s="169" t="s">
        <v>275</v>
      </c>
      <c r="D186" s="169" t="s">
        <v>154</v>
      </c>
      <c r="E186" s="170" t="s">
        <v>276</v>
      </c>
      <c r="F186" s="260" t="s">
        <v>277</v>
      </c>
      <c r="G186" s="260"/>
      <c r="H186" s="260"/>
      <c r="I186" s="260"/>
      <c r="J186" s="171" t="s">
        <v>182</v>
      </c>
      <c r="K186" s="172">
        <v>2</v>
      </c>
      <c r="L186" s="271">
        <v>0</v>
      </c>
      <c r="M186" s="272"/>
      <c r="N186" s="268">
        <f aca="true" t="shared" si="15" ref="N186:N194">ROUND(L186*K186,2)</f>
        <v>0</v>
      </c>
      <c r="O186" s="268"/>
      <c r="P186" s="268"/>
      <c r="Q186" s="268"/>
      <c r="R186" s="39"/>
      <c r="T186" s="173" t="s">
        <v>22</v>
      </c>
      <c r="U186" s="46" t="s">
        <v>43</v>
      </c>
      <c r="V186" s="38"/>
      <c r="W186" s="174">
        <f aca="true" t="shared" si="16" ref="W186:W194">V186*K186</f>
        <v>0</v>
      </c>
      <c r="X186" s="174">
        <v>0</v>
      </c>
      <c r="Y186" s="174">
        <f aca="true" t="shared" si="17" ref="Y186:Y194">X186*K186</f>
        <v>0</v>
      </c>
      <c r="Z186" s="174">
        <v>0</v>
      </c>
      <c r="AA186" s="175">
        <f aca="true" t="shared" si="18" ref="AA186:AA194">Z186*K186</f>
        <v>0</v>
      </c>
      <c r="AR186" s="21" t="s">
        <v>219</v>
      </c>
      <c r="AT186" s="21" t="s">
        <v>154</v>
      </c>
      <c r="AU186" s="21" t="s">
        <v>87</v>
      </c>
      <c r="AY186" s="21" t="s">
        <v>153</v>
      </c>
      <c r="BE186" s="112">
        <f aca="true" t="shared" si="19" ref="BE186:BE194">IF(U186="základní",N186,0)</f>
        <v>0</v>
      </c>
      <c r="BF186" s="112">
        <f aca="true" t="shared" si="20" ref="BF186:BF194">IF(U186="snížená",N186,0)</f>
        <v>0</v>
      </c>
      <c r="BG186" s="112">
        <f aca="true" t="shared" si="21" ref="BG186:BG194">IF(U186="zákl. přenesená",N186,0)</f>
        <v>0</v>
      </c>
      <c r="BH186" s="112">
        <f aca="true" t="shared" si="22" ref="BH186:BH194">IF(U186="sníž. přenesená",N186,0)</f>
        <v>0</v>
      </c>
      <c r="BI186" s="112">
        <f aca="true" t="shared" si="23" ref="BI186:BI194">IF(U186="nulová",N186,0)</f>
        <v>0</v>
      </c>
      <c r="BJ186" s="21" t="s">
        <v>84</v>
      </c>
      <c r="BK186" s="112">
        <f aca="true" t="shared" si="24" ref="BK186:BK194">ROUND(L186*K186,2)</f>
        <v>0</v>
      </c>
      <c r="BL186" s="21" t="s">
        <v>219</v>
      </c>
      <c r="BM186" s="21" t="s">
        <v>278</v>
      </c>
    </row>
    <row r="187" spans="2:65" s="1" customFormat="1" ht="16.5" customHeight="1">
      <c r="B187" s="37"/>
      <c r="C187" s="169" t="s">
        <v>279</v>
      </c>
      <c r="D187" s="169" t="s">
        <v>154</v>
      </c>
      <c r="E187" s="170" t="s">
        <v>280</v>
      </c>
      <c r="F187" s="260" t="s">
        <v>281</v>
      </c>
      <c r="G187" s="260"/>
      <c r="H187" s="260"/>
      <c r="I187" s="260"/>
      <c r="J187" s="171" t="s">
        <v>182</v>
      </c>
      <c r="K187" s="172">
        <v>2</v>
      </c>
      <c r="L187" s="271">
        <v>0</v>
      </c>
      <c r="M187" s="272"/>
      <c r="N187" s="268">
        <f t="shared" si="15"/>
        <v>0</v>
      </c>
      <c r="O187" s="268"/>
      <c r="P187" s="268"/>
      <c r="Q187" s="268"/>
      <c r="R187" s="39"/>
      <c r="T187" s="173" t="s">
        <v>22</v>
      </c>
      <c r="U187" s="46" t="s">
        <v>43</v>
      </c>
      <c r="V187" s="38"/>
      <c r="W187" s="174">
        <f t="shared" si="16"/>
        <v>0</v>
      </c>
      <c r="X187" s="174">
        <v>4E-05</v>
      </c>
      <c r="Y187" s="174">
        <f t="shared" si="17"/>
        <v>8E-05</v>
      </c>
      <c r="Z187" s="174">
        <v>0</v>
      </c>
      <c r="AA187" s="175">
        <f t="shared" si="18"/>
        <v>0</v>
      </c>
      <c r="AR187" s="21" t="s">
        <v>219</v>
      </c>
      <c r="AT187" s="21" t="s">
        <v>154</v>
      </c>
      <c r="AU187" s="21" t="s">
        <v>87</v>
      </c>
      <c r="AY187" s="21" t="s">
        <v>153</v>
      </c>
      <c r="BE187" s="112">
        <f t="shared" si="19"/>
        <v>0</v>
      </c>
      <c r="BF187" s="112">
        <f t="shared" si="20"/>
        <v>0</v>
      </c>
      <c r="BG187" s="112">
        <f t="shared" si="21"/>
        <v>0</v>
      </c>
      <c r="BH187" s="112">
        <f t="shared" si="22"/>
        <v>0</v>
      </c>
      <c r="BI187" s="112">
        <f t="shared" si="23"/>
        <v>0</v>
      </c>
      <c r="BJ187" s="21" t="s">
        <v>84</v>
      </c>
      <c r="BK187" s="112">
        <f t="shared" si="24"/>
        <v>0</v>
      </c>
      <c r="BL187" s="21" t="s">
        <v>219</v>
      </c>
      <c r="BM187" s="21" t="s">
        <v>282</v>
      </c>
    </row>
    <row r="188" spans="2:65" s="1" customFormat="1" ht="16.5" customHeight="1">
      <c r="B188" s="37"/>
      <c r="C188" s="199" t="s">
        <v>283</v>
      </c>
      <c r="D188" s="199" t="s">
        <v>223</v>
      </c>
      <c r="E188" s="200" t="s">
        <v>284</v>
      </c>
      <c r="F188" s="265" t="s">
        <v>285</v>
      </c>
      <c r="G188" s="265"/>
      <c r="H188" s="265"/>
      <c r="I188" s="265"/>
      <c r="J188" s="201" t="s">
        <v>182</v>
      </c>
      <c r="K188" s="202">
        <v>2</v>
      </c>
      <c r="L188" s="273">
        <v>0</v>
      </c>
      <c r="M188" s="274"/>
      <c r="N188" s="275">
        <f t="shared" si="15"/>
        <v>0</v>
      </c>
      <c r="O188" s="268"/>
      <c r="P188" s="268"/>
      <c r="Q188" s="268"/>
      <c r="R188" s="39"/>
      <c r="T188" s="173" t="s">
        <v>22</v>
      </c>
      <c r="U188" s="46" t="s">
        <v>43</v>
      </c>
      <c r="V188" s="38"/>
      <c r="W188" s="174">
        <f t="shared" si="16"/>
        <v>0</v>
      </c>
      <c r="X188" s="174">
        <v>4E-05</v>
      </c>
      <c r="Y188" s="174">
        <f t="shared" si="17"/>
        <v>8E-05</v>
      </c>
      <c r="Z188" s="174">
        <v>0</v>
      </c>
      <c r="AA188" s="175">
        <f t="shared" si="18"/>
        <v>0</v>
      </c>
      <c r="AR188" s="21" t="s">
        <v>227</v>
      </c>
      <c r="AT188" s="21" t="s">
        <v>223</v>
      </c>
      <c r="AU188" s="21" t="s">
        <v>87</v>
      </c>
      <c r="AY188" s="21" t="s">
        <v>153</v>
      </c>
      <c r="BE188" s="112">
        <f t="shared" si="19"/>
        <v>0</v>
      </c>
      <c r="BF188" s="112">
        <f t="shared" si="20"/>
        <v>0</v>
      </c>
      <c r="BG188" s="112">
        <f t="shared" si="21"/>
        <v>0</v>
      </c>
      <c r="BH188" s="112">
        <f t="shared" si="22"/>
        <v>0</v>
      </c>
      <c r="BI188" s="112">
        <f t="shared" si="23"/>
        <v>0</v>
      </c>
      <c r="BJ188" s="21" t="s">
        <v>84</v>
      </c>
      <c r="BK188" s="112">
        <f t="shared" si="24"/>
        <v>0</v>
      </c>
      <c r="BL188" s="21" t="s">
        <v>219</v>
      </c>
      <c r="BM188" s="21" t="s">
        <v>286</v>
      </c>
    </row>
    <row r="189" spans="2:65" s="1" customFormat="1" ht="25.5" customHeight="1">
      <c r="B189" s="37"/>
      <c r="C189" s="169" t="s">
        <v>287</v>
      </c>
      <c r="D189" s="169" t="s">
        <v>154</v>
      </c>
      <c r="E189" s="170" t="s">
        <v>288</v>
      </c>
      <c r="F189" s="260" t="s">
        <v>289</v>
      </c>
      <c r="G189" s="260"/>
      <c r="H189" s="260"/>
      <c r="I189" s="260"/>
      <c r="J189" s="171" t="s">
        <v>248</v>
      </c>
      <c r="K189" s="172">
        <v>6</v>
      </c>
      <c r="L189" s="271">
        <v>0</v>
      </c>
      <c r="M189" s="272"/>
      <c r="N189" s="268">
        <f t="shared" si="15"/>
        <v>0</v>
      </c>
      <c r="O189" s="268"/>
      <c r="P189" s="268"/>
      <c r="Q189" s="268"/>
      <c r="R189" s="39"/>
      <c r="T189" s="173" t="s">
        <v>22</v>
      </c>
      <c r="U189" s="46" t="s">
        <v>43</v>
      </c>
      <c r="V189" s="38"/>
      <c r="W189" s="174">
        <f t="shared" si="16"/>
        <v>0</v>
      </c>
      <c r="X189" s="174">
        <v>0.0003</v>
      </c>
      <c r="Y189" s="174">
        <f t="shared" si="17"/>
        <v>0.0018</v>
      </c>
      <c r="Z189" s="174">
        <v>0</v>
      </c>
      <c r="AA189" s="175">
        <f t="shared" si="18"/>
        <v>0</v>
      </c>
      <c r="AR189" s="21" t="s">
        <v>219</v>
      </c>
      <c r="AT189" s="21" t="s">
        <v>154</v>
      </c>
      <c r="AU189" s="21" t="s">
        <v>87</v>
      </c>
      <c r="AY189" s="21" t="s">
        <v>153</v>
      </c>
      <c r="BE189" s="112">
        <f t="shared" si="19"/>
        <v>0</v>
      </c>
      <c r="BF189" s="112">
        <f t="shared" si="20"/>
        <v>0</v>
      </c>
      <c r="BG189" s="112">
        <f t="shared" si="21"/>
        <v>0</v>
      </c>
      <c r="BH189" s="112">
        <f t="shared" si="22"/>
        <v>0</v>
      </c>
      <c r="BI189" s="112">
        <f t="shared" si="23"/>
        <v>0</v>
      </c>
      <c r="BJ189" s="21" t="s">
        <v>84</v>
      </c>
      <c r="BK189" s="112">
        <f t="shared" si="24"/>
        <v>0</v>
      </c>
      <c r="BL189" s="21" t="s">
        <v>219</v>
      </c>
      <c r="BM189" s="21" t="s">
        <v>290</v>
      </c>
    </row>
    <row r="190" spans="2:65" s="1" customFormat="1" ht="25.5" customHeight="1">
      <c r="B190" s="37"/>
      <c r="C190" s="169" t="s">
        <v>291</v>
      </c>
      <c r="D190" s="169" t="s">
        <v>154</v>
      </c>
      <c r="E190" s="170" t="s">
        <v>292</v>
      </c>
      <c r="F190" s="260" t="s">
        <v>293</v>
      </c>
      <c r="G190" s="260"/>
      <c r="H190" s="260"/>
      <c r="I190" s="260"/>
      <c r="J190" s="171" t="s">
        <v>294</v>
      </c>
      <c r="K190" s="172">
        <v>1</v>
      </c>
      <c r="L190" s="271">
        <v>0</v>
      </c>
      <c r="M190" s="272"/>
      <c r="N190" s="268">
        <f t="shared" si="15"/>
        <v>0</v>
      </c>
      <c r="O190" s="268"/>
      <c r="P190" s="268"/>
      <c r="Q190" s="268"/>
      <c r="R190" s="39"/>
      <c r="T190" s="173" t="s">
        <v>22</v>
      </c>
      <c r="U190" s="46" t="s">
        <v>43</v>
      </c>
      <c r="V190" s="38"/>
      <c r="W190" s="174">
        <f t="shared" si="16"/>
        <v>0</v>
      </c>
      <c r="X190" s="174">
        <v>0</v>
      </c>
      <c r="Y190" s="174">
        <f t="shared" si="17"/>
        <v>0</v>
      </c>
      <c r="Z190" s="174">
        <v>0</v>
      </c>
      <c r="AA190" s="175">
        <f t="shared" si="18"/>
        <v>0</v>
      </c>
      <c r="AR190" s="21" t="s">
        <v>219</v>
      </c>
      <c r="AT190" s="21" t="s">
        <v>154</v>
      </c>
      <c r="AU190" s="21" t="s">
        <v>87</v>
      </c>
      <c r="AY190" s="21" t="s">
        <v>153</v>
      </c>
      <c r="BE190" s="112">
        <f t="shared" si="19"/>
        <v>0</v>
      </c>
      <c r="BF190" s="112">
        <f t="shared" si="20"/>
        <v>0</v>
      </c>
      <c r="BG190" s="112">
        <f t="shared" si="21"/>
        <v>0</v>
      </c>
      <c r="BH190" s="112">
        <f t="shared" si="22"/>
        <v>0</v>
      </c>
      <c r="BI190" s="112">
        <f t="shared" si="23"/>
        <v>0</v>
      </c>
      <c r="BJ190" s="21" t="s">
        <v>84</v>
      </c>
      <c r="BK190" s="112">
        <f t="shared" si="24"/>
        <v>0</v>
      </c>
      <c r="BL190" s="21" t="s">
        <v>219</v>
      </c>
      <c r="BM190" s="21" t="s">
        <v>295</v>
      </c>
    </row>
    <row r="191" spans="2:65" s="1" customFormat="1" ht="38.25" customHeight="1">
      <c r="B191" s="37"/>
      <c r="C191" s="169" t="s">
        <v>296</v>
      </c>
      <c r="D191" s="169" t="s">
        <v>154</v>
      </c>
      <c r="E191" s="170" t="s">
        <v>297</v>
      </c>
      <c r="F191" s="260" t="s">
        <v>298</v>
      </c>
      <c r="G191" s="260"/>
      <c r="H191" s="260"/>
      <c r="I191" s="260"/>
      <c r="J191" s="171" t="s">
        <v>248</v>
      </c>
      <c r="K191" s="172">
        <v>6</v>
      </c>
      <c r="L191" s="271">
        <v>0</v>
      </c>
      <c r="M191" s="272"/>
      <c r="N191" s="268">
        <f t="shared" si="15"/>
        <v>0</v>
      </c>
      <c r="O191" s="268"/>
      <c r="P191" s="268"/>
      <c r="Q191" s="268"/>
      <c r="R191" s="39"/>
      <c r="T191" s="173" t="s">
        <v>22</v>
      </c>
      <c r="U191" s="46" t="s">
        <v>43</v>
      </c>
      <c r="V191" s="38"/>
      <c r="W191" s="174">
        <f t="shared" si="16"/>
        <v>0</v>
      </c>
      <c r="X191" s="174">
        <v>7E-05</v>
      </c>
      <c r="Y191" s="174">
        <f t="shared" si="17"/>
        <v>0.00041999999999999996</v>
      </c>
      <c r="Z191" s="174">
        <v>0</v>
      </c>
      <c r="AA191" s="175">
        <f t="shared" si="18"/>
        <v>0</v>
      </c>
      <c r="AR191" s="21" t="s">
        <v>219</v>
      </c>
      <c r="AT191" s="21" t="s">
        <v>154</v>
      </c>
      <c r="AU191" s="21" t="s">
        <v>87</v>
      </c>
      <c r="AY191" s="21" t="s">
        <v>153</v>
      </c>
      <c r="BE191" s="112">
        <f t="shared" si="19"/>
        <v>0</v>
      </c>
      <c r="BF191" s="112">
        <f t="shared" si="20"/>
        <v>0</v>
      </c>
      <c r="BG191" s="112">
        <f t="shared" si="21"/>
        <v>0</v>
      </c>
      <c r="BH191" s="112">
        <f t="shared" si="22"/>
        <v>0</v>
      </c>
      <c r="BI191" s="112">
        <f t="shared" si="23"/>
        <v>0</v>
      </c>
      <c r="BJ191" s="21" t="s">
        <v>84</v>
      </c>
      <c r="BK191" s="112">
        <f t="shared" si="24"/>
        <v>0</v>
      </c>
      <c r="BL191" s="21" t="s">
        <v>219</v>
      </c>
      <c r="BM191" s="21" t="s">
        <v>299</v>
      </c>
    </row>
    <row r="192" spans="2:65" s="1" customFormat="1" ht="25.5" customHeight="1">
      <c r="B192" s="37"/>
      <c r="C192" s="169" t="s">
        <v>227</v>
      </c>
      <c r="D192" s="169" t="s">
        <v>154</v>
      </c>
      <c r="E192" s="170" t="s">
        <v>300</v>
      </c>
      <c r="F192" s="260" t="s">
        <v>301</v>
      </c>
      <c r="G192" s="260"/>
      <c r="H192" s="260"/>
      <c r="I192" s="260"/>
      <c r="J192" s="171" t="s">
        <v>248</v>
      </c>
      <c r="K192" s="172">
        <v>6</v>
      </c>
      <c r="L192" s="271">
        <v>0</v>
      </c>
      <c r="M192" s="272"/>
      <c r="N192" s="268">
        <f t="shared" si="15"/>
        <v>0</v>
      </c>
      <c r="O192" s="268"/>
      <c r="P192" s="268"/>
      <c r="Q192" s="268"/>
      <c r="R192" s="39"/>
      <c r="T192" s="173" t="s">
        <v>22</v>
      </c>
      <c r="U192" s="46" t="s">
        <v>43</v>
      </c>
      <c r="V192" s="38"/>
      <c r="W192" s="174">
        <f t="shared" si="16"/>
        <v>0</v>
      </c>
      <c r="X192" s="174">
        <v>1E-05</v>
      </c>
      <c r="Y192" s="174">
        <f t="shared" si="17"/>
        <v>6.000000000000001E-05</v>
      </c>
      <c r="Z192" s="174">
        <v>0</v>
      </c>
      <c r="AA192" s="175">
        <f t="shared" si="18"/>
        <v>0</v>
      </c>
      <c r="AR192" s="21" t="s">
        <v>219</v>
      </c>
      <c r="AT192" s="21" t="s">
        <v>154</v>
      </c>
      <c r="AU192" s="21" t="s">
        <v>87</v>
      </c>
      <c r="AY192" s="21" t="s">
        <v>153</v>
      </c>
      <c r="BE192" s="112">
        <f t="shared" si="19"/>
        <v>0</v>
      </c>
      <c r="BF192" s="112">
        <f t="shared" si="20"/>
        <v>0</v>
      </c>
      <c r="BG192" s="112">
        <f t="shared" si="21"/>
        <v>0</v>
      </c>
      <c r="BH192" s="112">
        <f t="shared" si="22"/>
        <v>0</v>
      </c>
      <c r="BI192" s="112">
        <f t="shared" si="23"/>
        <v>0</v>
      </c>
      <c r="BJ192" s="21" t="s">
        <v>84</v>
      </c>
      <c r="BK192" s="112">
        <f t="shared" si="24"/>
        <v>0</v>
      </c>
      <c r="BL192" s="21" t="s">
        <v>219</v>
      </c>
      <c r="BM192" s="21" t="s">
        <v>302</v>
      </c>
    </row>
    <row r="193" spans="2:65" s="1" customFormat="1" ht="25.5" customHeight="1">
      <c r="B193" s="37"/>
      <c r="C193" s="169" t="s">
        <v>303</v>
      </c>
      <c r="D193" s="169" t="s">
        <v>154</v>
      </c>
      <c r="E193" s="170" t="s">
        <v>304</v>
      </c>
      <c r="F193" s="260" t="s">
        <v>305</v>
      </c>
      <c r="G193" s="260"/>
      <c r="H193" s="260"/>
      <c r="I193" s="260"/>
      <c r="J193" s="171" t="s">
        <v>188</v>
      </c>
      <c r="K193" s="172">
        <v>0.002</v>
      </c>
      <c r="L193" s="271">
        <v>0</v>
      </c>
      <c r="M193" s="272"/>
      <c r="N193" s="268">
        <f t="shared" si="15"/>
        <v>0</v>
      </c>
      <c r="O193" s="268"/>
      <c r="P193" s="268"/>
      <c r="Q193" s="268"/>
      <c r="R193" s="39"/>
      <c r="T193" s="173" t="s">
        <v>22</v>
      </c>
      <c r="U193" s="46" t="s">
        <v>43</v>
      </c>
      <c r="V193" s="38"/>
      <c r="W193" s="174">
        <f t="shared" si="16"/>
        <v>0</v>
      </c>
      <c r="X193" s="174">
        <v>0</v>
      </c>
      <c r="Y193" s="174">
        <f t="shared" si="17"/>
        <v>0</v>
      </c>
      <c r="Z193" s="174">
        <v>0</v>
      </c>
      <c r="AA193" s="175">
        <f t="shared" si="18"/>
        <v>0</v>
      </c>
      <c r="AR193" s="21" t="s">
        <v>219</v>
      </c>
      <c r="AT193" s="21" t="s">
        <v>154</v>
      </c>
      <c r="AU193" s="21" t="s">
        <v>87</v>
      </c>
      <c r="AY193" s="21" t="s">
        <v>153</v>
      </c>
      <c r="BE193" s="112">
        <f t="shared" si="19"/>
        <v>0</v>
      </c>
      <c r="BF193" s="112">
        <f t="shared" si="20"/>
        <v>0</v>
      </c>
      <c r="BG193" s="112">
        <f t="shared" si="21"/>
        <v>0</v>
      </c>
      <c r="BH193" s="112">
        <f t="shared" si="22"/>
        <v>0</v>
      </c>
      <c r="BI193" s="112">
        <f t="shared" si="23"/>
        <v>0</v>
      </c>
      <c r="BJ193" s="21" t="s">
        <v>84</v>
      </c>
      <c r="BK193" s="112">
        <f t="shared" si="24"/>
        <v>0</v>
      </c>
      <c r="BL193" s="21" t="s">
        <v>219</v>
      </c>
      <c r="BM193" s="21" t="s">
        <v>306</v>
      </c>
    </row>
    <row r="194" spans="2:65" s="1" customFormat="1" ht="25.5" customHeight="1">
      <c r="B194" s="37"/>
      <c r="C194" s="169" t="s">
        <v>307</v>
      </c>
      <c r="D194" s="169" t="s">
        <v>154</v>
      </c>
      <c r="E194" s="170" t="s">
        <v>308</v>
      </c>
      <c r="F194" s="260" t="s">
        <v>309</v>
      </c>
      <c r="G194" s="260"/>
      <c r="H194" s="260"/>
      <c r="I194" s="260"/>
      <c r="J194" s="171" t="s">
        <v>188</v>
      </c>
      <c r="K194" s="172">
        <v>0.002</v>
      </c>
      <c r="L194" s="271">
        <v>0</v>
      </c>
      <c r="M194" s="272"/>
      <c r="N194" s="268">
        <f t="shared" si="15"/>
        <v>0</v>
      </c>
      <c r="O194" s="268"/>
      <c r="P194" s="268"/>
      <c r="Q194" s="268"/>
      <c r="R194" s="39"/>
      <c r="T194" s="173" t="s">
        <v>22</v>
      </c>
      <c r="U194" s="46" t="s">
        <v>43</v>
      </c>
      <c r="V194" s="38"/>
      <c r="W194" s="174">
        <f t="shared" si="16"/>
        <v>0</v>
      </c>
      <c r="X194" s="174">
        <v>0</v>
      </c>
      <c r="Y194" s="174">
        <f t="shared" si="17"/>
        <v>0</v>
      </c>
      <c r="Z194" s="174">
        <v>0</v>
      </c>
      <c r="AA194" s="175">
        <f t="shared" si="18"/>
        <v>0</v>
      </c>
      <c r="AR194" s="21" t="s">
        <v>219</v>
      </c>
      <c r="AT194" s="21" t="s">
        <v>154</v>
      </c>
      <c r="AU194" s="21" t="s">
        <v>87</v>
      </c>
      <c r="AY194" s="21" t="s">
        <v>153</v>
      </c>
      <c r="BE194" s="112">
        <f t="shared" si="19"/>
        <v>0</v>
      </c>
      <c r="BF194" s="112">
        <f t="shared" si="20"/>
        <v>0</v>
      </c>
      <c r="BG194" s="112">
        <f t="shared" si="21"/>
        <v>0</v>
      </c>
      <c r="BH194" s="112">
        <f t="shared" si="22"/>
        <v>0</v>
      </c>
      <c r="BI194" s="112">
        <f t="shared" si="23"/>
        <v>0</v>
      </c>
      <c r="BJ194" s="21" t="s">
        <v>84</v>
      </c>
      <c r="BK194" s="112">
        <f t="shared" si="24"/>
        <v>0</v>
      </c>
      <c r="BL194" s="21" t="s">
        <v>219</v>
      </c>
      <c r="BM194" s="21" t="s">
        <v>310</v>
      </c>
    </row>
    <row r="195" spans="2:63" s="9" customFormat="1" ht="29.85" customHeight="1">
      <c r="B195" s="158"/>
      <c r="C195" s="159"/>
      <c r="D195" s="168" t="s">
        <v>122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276">
        <f>BK195</f>
        <v>0</v>
      </c>
      <c r="O195" s="277"/>
      <c r="P195" s="277"/>
      <c r="Q195" s="277"/>
      <c r="R195" s="161"/>
      <c r="T195" s="162"/>
      <c r="U195" s="159"/>
      <c r="V195" s="159"/>
      <c r="W195" s="163">
        <f>SUM(W196:W217)</f>
        <v>0</v>
      </c>
      <c r="X195" s="159"/>
      <c r="Y195" s="163">
        <f>SUM(Y196:Y217)</f>
        <v>0.049680000000000016</v>
      </c>
      <c r="Z195" s="159"/>
      <c r="AA195" s="164">
        <f>SUM(AA196:AA217)</f>
        <v>0.01966</v>
      </c>
      <c r="AR195" s="165" t="s">
        <v>87</v>
      </c>
      <c r="AT195" s="166" t="s">
        <v>77</v>
      </c>
      <c r="AU195" s="166" t="s">
        <v>84</v>
      </c>
      <c r="AY195" s="165" t="s">
        <v>153</v>
      </c>
      <c r="BK195" s="167">
        <f>SUM(BK196:BK217)</f>
        <v>0</v>
      </c>
    </row>
    <row r="196" spans="2:65" s="1" customFormat="1" ht="25.5" customHeight="1">
      <c r="B196" s="37"/>
      <c r="C196" s="169" t="s">
        <v>311</v>
      </c>
      <c r="D196" s="169" t="s">
        <v>154</v>
      </c>
      <c r="E196" s="170" t="s">
        <v>312</v>
      </c>
      <c r="F196" s="260" t="s">
        <v>313</v>
      </c>
      <c r="G196" s="260"/>
      <c r="H196" s="260"/>
      <c r="I196" s="260"/>
      <c r="J196" s="171" t="s">
        <v>294</v>
      </c>
      <c r="K196" s="172">
        <v>2</v>
      </c>
      <c r="L196" s="271">
        <v>0</v>
      </c>
      <c r="M196" s="272"/>
      <c r="N196" s="268">
        <f>ROUND(L196*K196,2)</f>
        <v>0</v>
      </c>
      <c r="O196" s="268"/>
      <c r="P196" s="268"/>
      <c r="Q196" s="268"/>
      <c r="R196" s="39"/>
      <c r="T196" s="173" t="s">
        <v>22</v>
      </c>
      <c r="U196" s="46" t="s">
        <v>43</v>
      </c>
      <c r="V196" s="38"/>
      <c r="W196" s="174">
        <f>V196*K196</f>
        <v>0</v>
      </c>
      <c r="X196" s="174">
        <v>0.01946</v>
      </c>
      <c r="Y196" s="174">
        <f>X196*K196</f>
        <v>0.03892</v>
      </c>
      <c r="Z196" s="174">
        <v>0</v>
      </c>
      <c r="AA196" s="175">
        <f>Z196*K196</f>
        <v>0</v>
      </c>
      <c r="AR196" s="21" t="s">
        <v>219</v>
      </c>
      <c r="AT196" s="21" t="s">
        <v>154</v>
      </c>
      <c r="AU196" s="21" t="s">
        <v>87</v>
      </c>
      <c r="AY196" s="21" t="s">
        <v>153</v>
      </c>
      <c r="BE196" s="112">
        <f>IF(U196="základní",N196,0)</f>
        <v>0</v>
      </c>
      <c r="BF196" s="112">
        <f>IF(U196="snížená",N196,0)</f>
        <v>0</v>
      </c>
      <c r="BG196" s="112">
        <f>IF(U196="zákl. přenesená",N196,0)</f>
        <v>0</v>
      </c>
      <c r="BH196" s="112">
        <f>IF(U196="sníž. přenesená",N196,0)</f>
        <v>0</v>
      </c>
      <c r="BI196" s="112">
        <f>IF(U196="nulová",N196,0)</f>
        <v>0</v>
      </c>
      <c r="BJ196" s="21" t="s">
        <v>84</v>
      </c>
      <c r="BK196" s="112">
        <f>ROUND(L196*K196,2)</f>
        <v>0</v>
      </c>
      <c r="BL196" s="21" t="s">
        <v>219</v>
      </c>
      <c r="BM196" s="21" t="s">
        <v>314</v>
      </c>
    </row>
    <row r="197" spans="2:51" s="10" customFormat="1" ht="16.5" customHeight="1">
      <c r="B197" s="176"/>
      <c r="C197" s="177"/>
      <c r="D197" s="177"/>
      <c r="E197" s="178" t="s">
        <v>22</v>
      </c>
      <c r="F197" s="263" t="s">
        <v>315</v>
      </c>
      <c r="G197" s="264"/>
      <c r="H197" s="264"/>
      <c r="I197" s="264"/>
      <c r="J197" s="177"/>
      <c r="K197" s="178" t="s">
        <v>22</v>
      </c>
      <c r="L197" s="177"/>
      <c r="M197" s="177"/>
      <c r="N197" s="177"/>
      <c r="O197" s="177"/>
      <c r="P197" s="177"/>
      <c r="Q197" s="177"/>
      <c r="R197" s="179"/>
      <c r="T197" s="180"/>
      <c r="U197" s="177"/>
      <c r="V197" s="177"/>
      <c r="W197" s="177"/>
      <c r="X197" s="177"/>
      <c r="Y197" s="177"/>
      <c r="Z197" s="177"/>
      <c r="AA197" s="181"/>
      <c r="AT197" s="182" t="s">
        <v>164</v>
      </c>
      <c r="AU197" s="182" t="s">
        <v>87</v>
      </c>
      <c r="AV197" s="10" t="s">
        <v>84</v>
      </c>
      <c r="AW197" s="10" t="s">
        <v>35</v>
      </c>
      <c r="AX197" s="10" t="s">
        <v>78</v>
      </c>
      <c r="AY197" s="182" t="s">
        <v>153</v>
      </c>
    </row>
    <row r="198" spans="2:51" s="11" customFormat="1" ht="16.5" customHeight="1">
      <c r="B198" s="183"/>
      <c r="C198" s="184"/>
      <c r="D198" s="184"/>
      <c r="E198" s="185" t="s">
        <v>22</v>
      </c>
      <c r="F198" s="255" t="s">
        <v>87</v>
      </c>
      <c r="G198" s="256"/>
      <c r="H198" s="256"/>
      <c r="I198" s="256"/>
      <c r="J198" s="184"/>
      <c r="K198" s="186">
        <v>2</v>
      </c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164</v>
      </c>
      <c r="AU198" s="190" t="s">
        <v>87</v>
      </c>
      <c r="AV198" s="11" t="s">
        <v>87</v>
      </c>
      <c r="AW198" s="11" t="s">
        <v>35</v>
      </c>
      <c r="AX198" s="11" t="s">
        <v>84</v>
      </c>
      <c r="AY198" s="190" t="s">
        <v>153</v>
      </c>
    </row>
    <row r="199" spans="2:65" s="1" customFormat="1" ht="25.5" customHeight="1">
      <c r="B199" s="37"/>
      <c r="C199" s="169" t="s">
        <v>316</v>
      </c>
      <c r="D199" s="169" t="s">
        <v>154</v>
      </c>
      <c r="E199" s="170" t="s">
        <v>317</v>
      </c>
      <c r="F199" s="260" t="s">
        <v>318</v>
      </c>
      <c r="G199" s="260"/>
      <c r="H199" s="260"/>
      <c r="I199" s="260"/>
      <c r="J199" s="171" t="s">
        <v>294</v>
      </c>
      <c r="K199" s="172">
        <v>2</v>
      </c>
      <c r="L199" s="271">
        <v>0</v>
      </c>
      <c r="M199" s="272"/>
      <c r="N199" s="268">
        <f>ROUND(L199*K199,2)</f>
        <v>0</v>
      </c>
      <c r="O199" s="268"/>
      <c r="P199" s="268"/>
      <c r="Q199" s="268"/>
      <c r="R199" s="39"/>
      <c r="T199" s="173" t="s">
        <v>22</v>
      </c>
      <c r="U199" s="46" t="s">
        <v>43</v>
      </c>
      <c r="V199" s="38"/>
      <c r="W199" s="174">
        <f>V199*K199</f>
        <v>0</v>
      </c>
      <c r="X199" s="174">
        <v>0.00185</v>
      </c>
      <c r="Y199" s="174">
        <f>X199*K199</f>
        <v>0.0037</v>
      </c>
      <c r="Z199" s="174">
        <v>0</v>
      </c>
      <c r="AA199" s="175">
        <f>Z199*K199</f>
        <v>0</v>
      </c>
      <c r="AR199" s="21" t="s">
        <v>219</v>
      </c>
      <c r="AT199" s="21" t="s">
        <v>154</v>
      </c>
      <c r="AU199" s="21" t="s">
        <v>87</v>
      </c>
      <c r="AY199" s="21" t="s">
        <v>153</v>
      </c>
      <c r="BE199" s="112">
        <f>IF(U199="základní",N199,0)</f>
        <v>0</v>
      </c>
      <c r="BF199" s="112">
        <f>IF(U199="snížená",N199,0)</f>
        <v>0</v>
      </c>
      <c r="BG199" s="112">
        <f>IF(U199="zákl. přenesená",N199,0)</f>
        <v>0</v>
      </c>
      <c r="BH199" s="112">
        <f>IF(U199="sníž. přenesená",N199,0)</f>
        <v>0</v>
      </c>
      <c r="BI199" s="112">
        <f>IF(U199="nulová",N199,0)</f>
        <v>0</v>
      </c>
      <c r="BJ199" s="21" t="s">
        <v>84</v>
      </c>
      <c r="BK199" s="112">
        <f>ROUND(L199*K199,2)</f>
        <v>0</v>
      </c>
      <c r="BL199" s="21" t="s">
        <v>219</v>
      </c>
      <c r="BM199" s="21" t="s">
        <v>319</v>
      </c>
    </row>
    <row r="200" spans="2:65" s="1" customFormat="1" ht="16.5" customHeight="1">
      <c r="B200" s="37"/>
      <c r="C200" s="169" t="s">
        <v>320</v>
      </c>
      <c r="D200" s="169" t="s">
        <v>154</v>
      </c>
      <c r="E200" s="170" t="s">
        <v>321</v>
      </c>
      <c r="F200" s="260" t="s">
        <v>322</v>
      </c>
      <c r="G200" s="260"/>
      <c r="H200" s="260"/>
      <c r="I200" s="260"/>
      <c r="J200" s="171" t="s">
        <v>294</v>
      </c>
      <c r="K200" s="172">
        <v>1</v>
      </c>
      <c r="L200" s="271">
        <v>0</v>
      </c>
      <c r="M200" s="272"/>
      <c r="N200" s="268">
        <f>ROUND(L200*K200,2)</f>
        <v>0</v>
      </c>
      <c r="O200" s="268"/>
      <c r="P200" s="268"/>
      <c r="Q200" s="268"/>
      <c r="R200" s="39"/>
      <c r="T200" s="173" t="s">
        <v>22</v>
      </c>
      <c r="U200" s="46" t="s">
        <v>43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0.0188</v>
      </c>
      <c r="AA200" s="175">
        <f>Z200*K200</f>
        <v>0.0188</v>
      </c>
      <c r="AR200" s="21" t="s">
        <v>219</v>
      </c>
      <c r="AT200" s="21" t="s">
        <v>154</v>
      </c>
      <c r="AU200" s="21" t="s">
        <v>87</v>
      </c>
      <c r="AY200" s="21" t="s">
        <v>153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84</v>
      </c>
      <c r="BK200" s="112">
        <f>ROUND(L200*K200,2)</f>
        <v>0</v>
      </c>
      <c r="BL200" s="21" t="s">
        <v>219</v>
      </c>
      <c r="BM200" s="21" t="s">
        <v>323</v>
      </c>
    </row>
    <row r="201" spans="2:65" s="1" customFormat="1" ht="16.5" customHeight="1">
      <c r="B201" s="37"/>
      <c r="C201" s="169" t="s">
        <v>324</v>
      </c>
      <c r="D201" s="169" t="s">
        <v>154</v>
      </c>
      <c r="E201" s="170" t="s">
        <v>325</v>
      </c>
      <c r="F201" s="260" t="s">
        <v>326</v>
      </c>
      <c r="G201" s="260"/>
      <c r="H201" s="260"/>
      <c r="I201" s="260"/>
      <c r="J201" s="171" t="s">
        <v>294</v>
      </c>
      <c r="K201" s="172">
        <v>3</v>
      </c>
      <c r="L201" s="271">
        <v>0</v>
      </c>
      <c r="M201" s="272"/>
      <c r="N201" s="268">
        <f>ROUND(L201*K201,2)</f>
        <v>0</v>
      </c>
      <c r="O201" s="268"/>
      <c r="P201" s="268"/>
      <c r="Q201" s="268"/>
      <c r="R201" s="39"/>
      <c r="T201" s="173" t="s">
        <v>22</v>
      </c>
      <c r="U201" s="46" t="s">
        <v>43</v>
      </c>
      <c r="V201" s="38"/>
      <c r="W201" s="174">
        <f>V201*K201</f>
        <v>0</v>
      </c>
      <c r="X201" s="174">
        <v>0.00156</v>
      </c>
      <c r="Y201" s="174">
        <f>X201*K201</f>
        <v>0.00468</v>
      </c>
      <c r="Z201" s="174">
        <v>0</v>
      </c>
      <c r="AA201" s="175">
        <f>Z201*K201</f>
        <v>0</v>
      </c>
      <c r="AR201" s="21" t="s">
        <v>219</v>
      </c>
      <c r="AT201" s="21" t="s">
        <v>154</v>
      </c>
      <c r="AU201" s="21" t="s">
        <v>87</v>
      </c>
      <c r="AY201" s="21" t="s">
        <v>153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84</v>
      </c>
      <c r="BK201" s="112">
        <f>ROUND(L201*K201,2)</f>
        <v>0</v>
      </c>
      <c r="BL201" s="21" t="s">
        <v>219</v>
      </c>
      <c r="BM201" s="21" t="s">
        <v>327</v>
      </c>
    </row>
    <row r="202" spans="2:51" s="10" customFormat="1" ht="25.5" customHeight="1">
      <c r="B202" s="176"/>
      <c r="C202" s="177"/>
      <c r="D202" s="177"/>
      <c r="E202" s="178" t="s">
        <v>22</v>
      </c>
      <c r="F202" s="263" t="s">
        <v>328</v>
      </c>
      <c r="G202" s="264"/>
      <c r="H202" s="264"/>
      <c r="I202" s="264"/>
      <c r="J202" s="177"/>
      <c r="K202" s="178" t="s">
        <v>22</v>
      </c>
      <c r="L202" s="177"/>
      <c r="M202" s="177"/>
      <c r="N202" s="177"/>
      <c r="O202" s="177"/>
      <c r="P202" s="177"/>
      <c r="Q202" s="177"/>
      <c r="R202" s="179"/>
      <c r="T202" s="180"/>
      <c r="U202" s="177"/>
      <c r="V202" s="177"/>
      <c r="W202" s="177"/>
      <c r="X202" s="177"/>
      <c r="Y202" s="177"/>
      <c r="Z202" s="177"/>
      <c r="AA202" s="181"/>
      <c r="AT202" s="182" t="s">
        <v>164</v>
      </c>
      <c r="AU202" s="182" t="s">
        <v>87</v>
      </c>
      <c r="AV202" s="10" t="s">
        <v>84</v>
      </c>
      <c r="AW202" s="10" t="s">
        <v>35</v>
      </c>
      <c r="AX202" s="10" t="s">
        <v>78</v>
      </c>
      <c r="AY202" s="182" t="s">
        <v>153</v>
      </c>
    </row>
    <row r="203" spans="2:51" s="11" customFormat="1" ht="16.5" customHeight="1">
      <c r="B203" s="183"/>
      <c r="C203" s="184"/>
      <c r="D203" s="184"/>
      <c r="E203" s="185" t="s">
        <v>22</v>
      </c>
      <c r="F203" s="255" t="s">
        <v>84</v>
      </c>
      <c r="G203" s="256"/>
      <c r="H203" s="256"/>
      <c r="I203" s="256"/>
      <c r="J203" s="184"/>
      <c r="K203" s="186">
        <v>1</v>
      </c>
      <c r="L203" s="184"/>
      <c r="M203" s="184"/>
      <c r="N203" s="184"/>
      <c r="O203" s="184"/>
      <c r="P203" s="184"/>
      <c r="Q203" s="184"/>
      <c r="R203" s="187"/>
      <c r="T203" s="188"/>
      <c r="U203" s="184"/>
      <c r="V203" s="184"/>
      <c r="W203" s="184"/>
      <c r="X203" s="184"/>
      <c r="Y203" s="184"/>
      <c r="Z203" s="184"/>
      <c r="AA203" s="189"/>
      <c r="AT203" s="190" t="s">
        <v>164</v>
      </c>
      <c r="AU203" s="190" t="s">
        <v>87</v>
      </c>
      <c r="AV203" s="11" t="s">
        <v>87</v>
      </c>
      <c r="AW203" s="11" t="s">
        <v>35</v>
      </c>
      <c r="AX203" s="11" t="s">
        <v>78</v>
      </c>
      <c r="AY203" s="190" t="s">
        <v>153</v>
      </c>
    </row>
    <row r="204" spans="2:51" s="10" customFormat="1" ht="25.5" customHeight="1">
      <c r="B204" s="176"/>
      <c r="C204" s="177"/>
      <c r="D204" s="177"/>
      <c r="E204" s="178" t="s">
        <v>22</v>
      </c>
      <c r="F204" s="266" t="s">
        <v>329</v>
      </c>
      <c r="G204" s="267"/>
      <c r="H204" s="267"/>
      <c r="I204" s="267"/>
      <c r="J204" s="177"/>
      <c r="K204" s="178" t="s">
        <v>22</v>
      </c>
      <c r="L204" s="177"/>
      <c r="M204" s="177"/>
      <c r="N204" s="177"/>
      <c r="O204" s="177"/>
      <c r="P204" s="177"/>
      <c r="Q204" s="177"/>
      <c r="R204" s="179"/>
      <c r="T204" s="180"/>
      <c r="U204" s="177"/>
      <c r="V204" s="177"/>
      <c r="W204" s="177"/>
      <c r="X204" s="177"/>
      <c r="Y204" s="177"/>
      <c r="Z204" s="177"/>
      <c r="AA204" s="181"/>
      <c r="AT204" s="182" t="s">
        <v>164</v>
      </c>
      <c r="AU204" s="182" t="s">
        <v>87</v>
      </c>
      <c r="AV204" s="10" t="s">
        <v>84</v>
      </c>
      <c r="AW204" s="10" t="s">
        <v>35</v>
      </c>
      <c r="AX204" s="10" t="s">
        <v>78</v>
      </c>
      <c r="AY204" s="182" t="s">
        <v>153</v>
      </c>
    </row>
    <row r="205" spans="2:51" s="11" customFormat="1" ht="16.5" customHeight="1">
      <c r="B205" s="183"/>
      <c r="C205" s="184"/>
      <c r="D205" s="184"/>
      <c r="E205" s="185" t="s">
        <v>22</v>
      </c>
      <c r="F205" s="255" t="s">
        <v>87</v>
      </c>
      <c r="G205" s="256"/>
      <c r="H205" s="256"/>
      <c r="I205" s="256"/>
      <c r="J205" s="184"/>
      <c r="K205" s="186">
        <v>2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164</v>
      </c>
      <c r="AU205" s="190" t="s">
        <v>87</v>
      </c>
      <c r="AV205" s="11" t="s">
        <v>87</v>
      </c>
      <c r="AW205" s="11" t="s">
        <v>35</v>
      </c>
      <c r="AX205" s="11" t="s">
        <v>78</v>
      </c>
      <c r="AY205" s="190" t="s">
        <v>153</v>
      </c>
    </row>
    <row r="206" spans="2:51" s="12" customFormat="1" ht="16.5" customHeight="1">
      <c r="B206" s="191"/>
      <c r="C206" s="192"/>
      <c r="D206" s="192"/>
      <c r="E206" s="193" t="s">
        <v>22</v>
      </c>
      <c r="F206" s="257" t="s">
        <v>169</v>
      </c>
      <c r="G206" s="258"/>
      <c r="H206" s="258"/>
      <c r="I206" s="258"/>
      <c r="J206" s="192"/>
      <c r="K206" s="194">
        <v>3</v>
      </c>
      <c r="L206" s="192"/>
      <c r="M206" s="192"/>
      <c r="N206" s="192"/>
      <c r="O206" s="192"/>
      <c r="P206" s="192"/>
      <c r="Q206" s="192"/>
      <c r="R206" s="195"/>
      <c r="T206" s="196"/>
      <c r="U206" s="192"/>
      <c r="V206" s="192"/>
      <c r="W206" s="192"/>
      <c r="X206" s="192"/>
      <c r="Y206" s="192"/>
      <c r="Z206" s="192"/>
      <c r="AA206" s="197"/>
      <c r="AT206" s="198" t="s">
        <v>164</v>
      </c>
      <c r="AU206" s="198" t="s">
        <v>87</v>
      </c>
      <c r="AV206" s="12" t="s">
        <v>158</v>
      </c>
      <c r="AW206" s="12" t="s">
        <v>35</v>
      </c>
      <c r="AX206" s="12" t="s">
        <v>84</v>
      </c>
      <c r="AY206" s="198" t="s">
        <v>153</v>
      </c>
    </row>
    <row r="207" spans="2:65" s="1" customFormat="1" ht="25.5" customHeight="1">
      <c r="B207" s="37"/>
      <c r="C207" s="169" t="s">
        <v>330</v>
      </c>
      <c r="D207" s="169" t="s">
        <v>154</v>
      </c>
      <c r="E207" s="170" t="s">
        <v>331</v>
      </c>
      <c r="F207" s="260" t="s">
        <v>332</v>
      </c>
      <c r="G207" s="260"/>
      <c r="H207" s="260"/>
      <c r="I207" s="260"/>
      <c r="J207" s="171" t="s">
        <v>294</v>
      </c>
      <c r="K207" s="172">
        <v>1</v>
      </c>
      <c r="L207" s="271">
        <v>0</v>
      </c>
      <c r="M207" s="272"/>
      <c r="N207" s="268">
        <f>ROUND(L207*K207,2)</f>
        <v>0</v>
      </c>
      <c r="O207" s="268"/>
      <c r="P207" s="268"/>
      <c r="Q207" s="268"/>
      <c r="R207" s="39"/>
      <c r="T207" s="173" t="s">
        <v>22</v>
      </c>
      <c r="U207" s="46" t="s">
        <v>43</v>
      </c>
      <c r="V207" s="38"/>
      <c r="W207" s="174">
        <f>V207*K207</f>
        <v>0</v>
      </c>
      <c r="X207" s="174">
        <v>0</v>
      </c>
      <c r="Y207" s="174">
        <f>X207*K207</f>
        <v>0</v>
      </c>
      <c r="Z207" s="174">
        <v>0.00086</v>
      </c>
      <c r="AA207" s="175">
        <f>Z207*K207</f>
        <v>0.00086</v>
      </c>
      <c r="AR207" s="21" t="s">
        <v>219</v>
      </c>
      <c r="AT207" s="21" t="s">
        <v>154</v>
      </c>
      <c r="AU207" s="21" t="s">
        <v>87</v>
      </c>
      <c r="AY207" s="21" t="s">
        <v>153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1" t="s">
        <v>84</v>
      </c>
      <c r="BK207" s="112">
        <f>ROUND(L207*K207,2)</f>
        <v>0</v>
      </c>
      <c r="BL207" s="21" t="s">
        <v>219</v>
      </c>
      <c r="BM207" s="21" t="s">
        <v>333</v>
      </c>
    </row>
    <row r="208" spans="2:65" s="1" customFormat="1" ht="25.5" customHeight="1">
      <c r="B208" s="37"/>
      <c r="C208" s="169" t="s">
        <v>334</v>
      </c>
      <c r="D208" s="169" t="s">
        <v>154</v>
      </c>
      <c r="E208" s="170" t="s">
        <v>335</v>
      </c>
      <c r="F208" s="260" t="s">
        <v>336</v>
      </c>
      <c r="G208" s="260"/>
      <c r="H208" s="260"/>
      <c r="I208" s="260"/>
      <c r="J208" s="171" t="s">
        <v>182</v>
      </c>
      <c r="K208" s="172">
        <v>2</v>
      </c>
      <c r="L208" s="271">
        <v>0</v>
      </c>
      <c r="M208" s="272"/>
      <c r="N208" s="268">
        <f>ROUND(L208*K208,2)</f>
        <v>0</v>
      </c>
      <c r="O208" s="268"/>
      <c r="P208" s="268"/>
      <c r="Q208" s="268"/>
      <c r="R208" s="39"/>
      <c r="T208" s="173" t="s">
        <v>22</v>
      </c>
      <c r="U208" s="46" t="s">
        <v>43</v>
      </c>
      <c r="V208" s="38"/>
      <c r="W208" s="174">
        <f>V208*K208</f>
        <v>0</v>
      </c>
      <c r="X208" s="174">
        <v>0.00016</v>
      </c>
      <c r="Y208" s="174">
        <f>X208*K208</f>
        <v>0.00032</v>
      </c>
      <c r="Z208" s="174">
        <v>0</v>
      </c>
      <c r="AA208" s="175">
        <f>Z208*K208</f>
        <v>0</v>
      </c>
      <c r="AR208" s="21" t="s">
        <v>219</v>
      </c>
      <c r="AT208" s="21" t="s">
        <v>154</v>
      </c>
      <c r="AU208" s="21" t="s">
        <v>87</v>
      </c>
      <c r="AY208" s="21" t="s">
        <v>153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84</v>
      </c>
      <c r="BK208" s="112">
        <f>ROUND(L208*K208,2)</f>
        <v>0</v>
      </c>
      <c r="BL208" s="21" t="s">
        <v>219</v>
      </c>
      <c r="BM208" s="21" t="s">
        <v>337</v>
      </c>
    </row>
    <row r="209" spans="2:65" s="1" customFormat="1" ht="25.5" customHeight="1">
      <c r="B209" s="37"/>
      <c r="C209" s="169" t="s">
        <v>338</v>
      </c>
      <c r="D209" s="169" t="s">
        <v>154</v>
      </c>
      <c r="E209" s="170" t="s">
        <v>339</v>
      </c>
      <c r="F209" s="260" t="s">
        <v>340</v>
      </c>
      <c r="G209" s="260"/>
      <c r="H209" s="260"/>
      <c r="I209" s="260"/>
      <c r="J209" s="171" t="s">
        <v>182</v>
      </c>
      <c r="K209" s="172">
        <v>2</v>
      </c>
      <c r="L209" s="271">
        <v>0</v>
      </c>
      <c r="M209" s="272"/>
      <c r="N209" s="268">
        <f>ROUND(L209*K209,2)</f>
        <v>0</v>
      </c>
      <c r="O209" s="268"/>
      <c r="P209" s="268"/>
      <c r="Q209" s="268"/>
      <c r="R209" s="39"/>
      <c r="T209" s="173" t="s">
        <v>22</v>
      </c>
      <c r="U209" s="46" t="s">
        <v>43</v>
      </c>
      <c r="V209" s="38"/>
      <c r="W209" s="174">
        <f>V209*K209</f>
        <v>0</v>
      </c>
      <c r="X209" s="174">
        <v>0.00013</v>
      </c>
      <c r="Y209" s="174">
        <f>X209*K209</f>
        <v>0.00026</v>
      </c>
      <c r="Z209" s="174">
        <v>0</v>
      </c>
      <c r="AA209" s="175">
        <f>Z209*K209</f>
        <v>0</v>
      </c>
      <c r="AR209" s="21" t="s">
        <v>219</v>
      </c>
      <c r="AT209" s="21" t="s">
        <v>154</v>
      </c>
      <c r="AU209" s="21" t="s">
        <v>87</v>
      </c>
      <c r="AY209" s="21" t="s">
        <v>153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84</v>
      </c>
      <c r="BK209" s="112">
        <f>ROUND(L209*K209,2)</f>
        <v>0</v>
      </c>
      <c r="BL209" s="21" t="s">
        <v>219</v>
      </c>
      <c r="BM209" s="21" t="s">
        <v>341</v>
      </c>
    </row>
    <row r="210" spans="2:51" s="10" customFormat="1" ht="16.5" customHeight="1">
      <c r="B210" s="176"/>
      <c r="C210" s="177"/>
      <c r="D210" s="177"/>
      <c r="E210" s="178" t="s">
        <v>22</v>
      </c>
      <c r="F210" s="263" t="s">
        <v>342</v>
      </c>
      <c r="G210" s="264"/>
      <c r="H210" s="264"/>
      <c r="I210" s="264"/>
      <c r="J210" s="177"/>
      <c r="K210" s="178" t="s">
        <v>22</v>
      </c>
      <c r="L210" s="177"/>
      <c r="M210" s="177"/>
      <c r="N210" s="177"/>
      <c r="O210" s="177"/>
      <c r="P210" s="177"/>
      <c r="Q210" s="177"/>
      <c r="R210" s="179"/>
      <c r="T210" s="180"/>
      <c r="U210" s="177"/>
      <c r="V210" s="177"/>
      <c r="W210" s="177"/>
      <c r="X210" s="177"/>
      <c r="Y210" s="177"/>
      <c r="Z210" s="177"/>
      <c r="AA210" s="181"/>
      <c r="AT210" s="182" t="s">
        <v>164</v>
      </c>
      <c r="AU210" s="182" t="s">
        <v>87</v>
      </c>
      <c r="AV210" s="10" t="s">
        <v>84</v>
      </c>
      <c r="AW210" s="10" t="s">
        <v>35</v>
      </c>
      <c r="AX210" s="10" t="s">
        <v>78</v>
      </c>
      <c r="AY210" s="182" t="s">
        <v>153</v>
      </c>
    </row>
    <row r="211" spans="2:51" s="11" customFormat="1" ht="16.5" customHeight="1">
      <c r="B211" s="183"/>
      <c r="C211" s="184"/>
      <c r="D211" s="184"/>
      <c r="E211" s="185" t="s">
        <v>22</v>
      </c>
      <c r="F211" s="255" t="s">
        <v>84</v>
      </c>
      <c r="G211" s="256"/>
      <c r="H211" s="256"/>
      <c r="I211" s="256"/>
      <c r="J211" s="184"/>
      <c r="K211" s="186">
        <v>1</v>
      </c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164</v>
      </c>
      <c r="AU211" s="190" t="s">
        <v>87</v>
      </c>
      <c r="AV211" s="11" t="s">
        <v>87</v>
      </c>
      <c r="AW211" s="11" t="s">
        <v>35</v>
      </c>
      <c r="AX211" s="11" t="s">
        <v>78</v>
      </c>
      <c r="AY211" s="190" t="s">
        <v>153</v>
      </c>
    </row>
    <row r="212" spans="2:51" s="10" customFormat="1" ht="16.5" customHeight="1">
      <c r="B212" s="176"/>
      <c r="C212" s="177"/>
      <c r="D212" s="177"/>
      <c r="E212" s="178" t="s">
        <v>22</v>
      </c>
      <c r="F212" s="266" t="s">
        <v>343</v>
      </c>
      <c r="G212" s="267"/>
      <c r="H212" s="267"/>
      <c r="I212" s="267"/>
      <c r="J212" s="177"/>
      <c r="K212" s="178" t="s">
        <v>22</v>
      </c>
      <c r="L212" s="177"/>
      <c r="M212" s="177"/>
      <c r="N212" s="177"/>
      <c r="O212" s="177"/>
      <c r="P212" s="177"/>
      <c r="Q212" s="177"/>
      <c r="R212" s="179"/>
      <c r="T212" s="180"/>
      <c r="U212" s="177"/>
      <c r="V212" s="177"/>
      <c r="W212" s="177"/>
      <c r="X212" s="177"/>
      <c r="Y212" s="177"/>
      <c r="Z212" s="177"/>
      <c r="AA212" s="181"/>
      <c r="AT212" s="182" t="s">
        <v>164</v>
      </c>
      <c r="AU212" s="182" t="s">
        <v>87</v>
      </c>
      <c r="AV212" s="10" t="s">
        <v>84</v>
      </c>
      <c r="AW212" s="10" t="s">
        <v>35</v>
      </c>
      <c r="AX212" s="10" t="s">
        <v>78</v>
      </c>
      <c r="AY212" s="182" t="s">
        <v>153</v>
      </c>
    </row>
    <row r="213" spans="2:51" s="11" customFormat="1" ht="16.5" customHeight="1">
      <c r="B213" s="183"/>
      <c r="C213" s="184"/>
      <c r="D213" s="184"/>
      <c r="E213" s="185" t="s">
        <v>22</v>
      </c>
      <c r="F213" s="255" t="s">
        <v>84</v>
      </c>
      <c r="G213" s="256"/>
      <c r="H213" s="256"/>
      <c r="I213" s="256"/>
      <c r="J213" s="184"/>
      <c r="K213" s="186">
        <v>1</v>
      </c>
      <c r="L213" s="184"/>
      <c r="M213" s="184"/>
      <c r="N213" s="184"/>
      <c r="O213" s="184"/>
      <c r="P213" s="184"/>
      <c r="Q213" s="184"/>
      <c r="R213" s="187"/>
      <c r="T213" s="188"/>
      <c r="U213" s="184"/>
      <c r="V213" s="184"/>
      <c r="W213" s="184"/>
      <c r="X213" s="184"/>
      <c r="Y213" s="184"/>
      <c r="Z213" s="184"/>
      <c r="AA213" s="189"/>
      <c r="AT213" s="190" t="s">
        <v>164</v>
      </c>
      <c r="AU213" s="190" t="s">
        <v>87</v>
      </c>
      <c r="AV213" s="11" t="s">
        <v>87</v>
      </c>
      <c r="AW213" s="11" t="s">
        <v>35</v>
      </c>
      <c r="AX213" s="11" t="s">
        <v>78</v>
      </c>
      <c r="AY213" s="190" t="s">
        <v>153</v>
      </c>
    </row>
    <row r="214" spans="2:51" s="12" customFormat="1" ht="16.5" customHeight="1">
      <c r="B214" s="191"/>
      <c r="C214" s="192"/>
      <c r="D214" s="192"/>
      <c r="E214" s="193" t="s">
        <v>22</v>
      </c>
      <c r="F214" s="257" t="s">
        <v>169</v>
      </c>
      <c r="G214" s="258"/>
      <c r="H214" s="258"/>
      <c r="I214" s="258"/>
      <c r="J214" s="192"/>
      <c r="K214" s="194">
        <v>2</v>
      </c>
      <c r="L214" s="192"/>
      <c r="M214" s="192"/>
      <c r="N214" s="192"/>
      <c r="O214" s="192"/>
      <c r="P214" s="192"/>
      <c r="Q214" s="192"/>
      <c r="R214" s="195"/>
      <c r="T214" s="196"/>
      <c r="U214" s="192"/>
      <c r="V214" s="192"/>
      <c r="W214" s="192"/>
      <c r="X214" s="192"/>
      <c r="Y214" s="192"/>
      <c r="Z214" s="192"/>
      <c r="AA214" s="197"/>
      <c r="AT214" s="198" t="s">
        <v>164</v>
      </c>
      <c r="AU214" s="198" t="s">
        <v>87</v>
      </c>
      <c r="AV214" s="12" t="s">
        <v>158</v>
      </c>
      <c r="AW214" s="12" t="s">
        <v>35</v>
      </c>
      <c r="AX214" s="12" t="s">
        <v>84</v>
      </c>
      <c r="AY214" s="198" t="s">
        <v>153</v>
      </c>
    </row>
    <row r="215" spans="2:65" s="1" customFormat="1" ht="16.5" customHeight="1">
      <c r="B215" s="37"/>
      <c r="C215" s="199" t="s">
        <v>344</v>
      </c>
      <c r="D215" s="199" t="s">
        <v>223</v>
      </c>
      <c r="E215" s="200" t="s">
        <v>345</v>
      </c>
      <c r="F215" s="265" t="s">
        <v>346</v>
      </c>
      <c r="G215" s="265"/>
      <c r="H215" s="265"/>
      <c r="I215" s="265"/>
      <c r="J215" s="201" t="s">
        <v>182</v>
      </c>
      <c r="K215" s="202">
        <v>1</v>
      </c>
      <c r="L215" s="273">
        <v>0</v>
      </c>
      <c r="M215" s="274"/>
      <c r="N215" s="275">
        <f>ROUND(L215*K215,2)</f>
        <v>0</v>
      </c>
      <c r="O215" s="268"/>
      <c r="P215" s="268"/>
      <c r="Q215" s="268"/>
      <c r="R215" s="39"/>
      <c r="T215" s="173" t="s">
        <v>22</v>
      </c>
      <c r="U215" s="46" t="s">
        <v>43</v>
      </c>
      <c r="V215" s="38"/>
      <c r="W215" s="174">
        <f>V215*K215</f>
        <v>0</v>
      </c>
      <c r="X215" s="174">
        <v>0.0018</v>
      </c>
      <c r="Y215" s="174">
        <f>X215*K215</f>
        <v>0.0018</v>
      </c>
      <c r="Z215" s="174">
        <v>0</v>
      </c>
      <c r="AA215" s="175">
        <f>Z215*K215</f>
        <v>0</v>
      </c>
      <c r="AR215" s="21" t="s">
        <v>227</v>
      </c>
      <c r="AT215" s="21" t="s">
        <v>223</v>
      </c>
      <c r="AU215" s="21" t="s">
        <v>87</v>
      </c>
      <c r="AY215" s="21" t="s">
        <v>153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84</v>
      </c>
      <c r="BK215" s="112">
        <f>ROUND(L215*K215,2)</f>
        <v>0</v>
      </c>
      <c r="BL215" s="21" t="s">
        <v>219</v>
      </c>
      <c r="BM215" s="21" t="s">
        <v>347</v>
      </c>
    </row>
    <row r="216" spans="2:65" s="1" customFormat="1" ht="25.5" customHeight="1">
      <c r="B216" s="37"/>
      <c r="C216" s="169" t="s">
        <v>348</v>
      </c>
      <c r="D216" s="169" t="s">
        <v>154</v>
      </c>
      <c r="E216" s="170" t="s">
        <v>349</v>
      </c>
      <c r="F216" s="260" t="s">
        <v>350</v>
      </c>
      <c r="G216" s="260"/>
      <c r="H216" s="260"/>
      <c r="I216" s="260"/>
      <c r="J216" s="171" t="s">
        <v>188</v>
      </c>
      <c r="K216" s="172">
        <v>0.05</v>
      </c>
      <c r="L216" s="271">
        <v>0</v>
      </c>
      <c r="M216" s="272"/>
      <c r="N216" s="268">
        <f>ROUND(L216*K216,2)</f>
        <v>0</v>
      </c>
      <c r="O216" s="268"/>
      <c r="P216" s="268"/>
      <c r="Q216" s="268"/>
      <c r="R216" s="39"/>
      <c r="T216" s="173" t="s">
        <v>22</v>
      </c>
      <c r="U216" s="46" t="s">
        <v>43</v>
      </c>
      <c r="V216" s="38"/>
      <c r="W216" s="174">
        <f>V216*K216</f>
        <v>0</v>
      </c>
      <c r="X216" s="174">
        <v>0</v>
      </c>
      <c r="Y216" s="174">
        <f>X216*K216</f>
        <v>0</v>
      </c>
      <c r="Z216" s="174">
        <v>0</v>
      </c>
      <c r="AA216" s="175">
        <f>Z216*K216</f>
        <v>0</v>
      </c>
      <c r="AR216" s="21" t="s">
        <v>219</v>
      </c>
      <c r="AT216" s="21" t="s">
        <v>154</v>
      </c>
      <c r="AU216" s="21" t="s">
        <v>87</v>
      </c>
      <c r="AY216" s="21" t="s">
        <v>153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84</v>
      </c>
      <c r="BK216" s="112">
        <f>ROUND(L216*K216,2)</f>
        <v>0</v>
      </c>
      <c r="BL216" s="21" t="s">
        <v>219</v>
      </c>
      <c r="BM216" s="21" t="s">
        <v>351</v>
      </c>
    </row>
    <row r="217" spans="2:65" s="1" customFormat="1" ht="25.5" customHeight="1">
      <c r="B217" s="37"/>
      <c r="C217" s="169" t="s">
        <v>352</v>
      </c>
      <c r="D217" s="169" t="s">
        <v>154</v>
      </c>
      <c r="E217" s="170" t="s">
        <v>353</v>
      </c>
      <c r="F217" s="260" t="s">
        <v>354</v>
      </c>
      <c r="G217" s="260"/>
      <c r="H217" s="260"/>
      <c r="I217" s="260"/>
      <c r="J217" s="171" t="s">
        <v>188</v>
      </c>
      <c r="K217" s="172">
        <v>0.05</v>
      </c>
      <c r="L217" s="271">
        <v>0</v>
      </c>
      <c r="M217" s="272"/>
      <c r="N217" s="268">
        <f>ROUND(L217*K217,2)</f>
        <v>0</v>
      </c>
      <c r="O217" s="268"/>
      <c r="P217" s="268"/>
      <c r="Q217" s="268"/>
      <c r="R217" s="39"/>
      <c r="T217" s="173" t="s">
        <v>22</v>
      </c>
      <c r="U217" s="46" t="s">
        <v>43</v>
      </c>
      <c r="V217" s="38"/>
      <c r="W217" s="174">
        <f>V217*K217</f>
        <v>0</v>
      </c>
      <c r="X217" s="174">
        <v>0</v>
      </c>
      <c r="Y217" s="174">
        <f>X217*K217</f>
        <v>0</v>
      </c>
      <c r="Z217" s="174">
        <v>0</v>
      </c>
      <c r="AA217" s="175">
        <f>Z217*K217</f>
        <v>0</v>
      </c>
      <c r="AR217" s="21" t="s">
        <v>219</v>
      </c>
      <c r="AT217" s="21" t="s">
        <v>154</v>
      </c>
      <c r="AU217" s="21" t="s">
        <v>87</v>
      </c>
      <c r="AY217" s="21" t="s">
        <v>153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84</v>
      </c>
      <c r="BK217" s="112">
        <f>ROUND(L217*K217,2)</f>
        <v>0</v>
      </c>
      <c r="BL217" s="21" t="s">
        <v>219</v>
      </c>
      <c r="BM217" s="21" t="s">
        <v>355</v>
      </c>
    </row>
    <row r="218" spans="2:63" s="9" customFormat="1" ht="29.85" customHeight="1">
      <c r="B218" s="158"/>
      <c r="C218" s="159"/>
      <c r="D218" s="168" t="s">
        <v>123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276">
        <f>BK218</f>
        <v>0</v>
      </c>
      <c r="O218" s="277"/>
      <c r="P218" s="277"/>
      <c r="Q218" s="277"/>
      <c r="R218" s="161"/>
      <c r="T218" s="162"/>
      <c r="U218" s="159"/>
      <c r="V218" s="159"/>
      <c r="W218" s="163">
        <f>W219+SUM(W220:W227)</f>
        <v>0</v>
      </c>
      <c r="X218" s="159"/>
      <c r="Y218" s="163">
        <f>Y219+SUM(Y220:Y227)</f>
        <v>0.18096139999999997</v>
      </c>
      <c r="Z218" s="159"/>
      <c r="AA218" s="164">
        <f>AA219+SUM(AA220:AA227)</f>
        <v>0.57586908</v>
      </c>
      <c r="AR218" s="165" t="s">
        <v>87</v>
      </c>
      <c r="AT218" s="166" t="s">
        <v>77</v>
      </c>
      <c r="AU218" s="166" t="s">
        <v>84</v>
      </c>
      <c r="AY218" s="165" t="s">
        <v>153</v>
      </c>
      <c r="BK218" s="167">
        <f>BK219+SUM(BK220:BK227)</f>
        <v>0</v>
      </c>
    </row>
    <row r="219" spans="2:65" s="1" customFormat="1" ht="25.5" customHeight="1">
      <c r="B219" s="37"/>
      <c r="C219" s="169" t="s">
        <v>356</v>
      </c>
      <c r="D219" s="169" t="s">
        <v>154</v>
      </c>
      <c r="E219" s="170" t="s">
        <v>357</v>
      </c>
      <c r="F219" s="260" t="s">
        <v>358</v>
      </c>
      <c r="G219" s="260"/>
      <c r="H219" s="260"/>
      <c r="I219" s="260"/>
      <c r="J219" s="171" t="s">
        <v>157</v>
      </c>
      <c r="K219" s="172">
        <v>0.45</v>
      </c>
      <c r="L219" s="271">
        <v>0</v>
      </c>
      <c r="M219" s="272"/>
      <c r="N219" s="268">
        <f>ROUND(L219*K219,2)</f>
        <v>0</v>
      </c>
      <c r="O219" s="268"/>
      <c r="P219" s="268"/>
      <c r="Q219" s="268"/>
      <c r="R219" s="39"/>
      <c r="T219" s="173" t="s">
        <v>22</v>
      </c>
      <c r="U219" s="46" t="s">
        <v>43</v>
      </c>
      <c r="V219" s="38"/>
      <c r="W219" s="174">
        <f>V219*K219</f>
        <v>0</v>
      </c>
      <c r="X219" s="174">
        <v>0.00139</v>
      </c>
      <c r="Y219" s="174">
        <f>X219*K219</f>
        <v>0.0006255</v>
      </c>
      <c r="Z219" s="174">
        <v>0</v>
      </c>
      <c r="AA219" s="175">
        <f>Z219*K219</f>
        <v>0</v>
      </c>
      <c r="AR219" s="21" t="s">
        <v>219</v>
      </c>
      <c r="AT219" s="21" t="s">
        <v>154</v>
      </c>
      <c r="AU219" s="21" t="s">
        <v>87</v>
      </c>
      <c r="AY219" s="21" t="s">
        <v>153</v>
      </c>
      <c r="BE219" s="112">
        <f>IF(U219="základní",N219,0)</f>
        <v>0</v>
      </c>
      <c r="BF219" s="112">
        <f>IF(U219="snížená",N219,0)</f>
        <v>0</v>
      </c>
      <c r="BG219" s="112">
        <f>IF(U219="zákl. přenesená",N219,0)</f>
        <v>0</v>
      </c>
      <c r="BH219" s="112">
        <f>IF(U219="sníž. přenesená",N219,0)</f>
        <v>0</v>
      </c>
      <c r="BI219" s="112">
        <f>IF(U219="nulová",N219,0)</f>
        <v>0</v>
      </c>
      <c r="BJ219" s="21" t="s">
        <v>84</v>
      </c>
      <c r="BK219" s="112">
        <f>ROUND(L219*K219,2)</f>
        <v>0</v>
      </c>
      <c r="BL219" s="21" t="s">
        <v>219</v>
      </c>
      <c r="BM219" s="21" t="s">
        <v>359</v>
      </c>
    </row>
    <row r="220" spans="2:51" s="10" customFormat="1" ht="16.5" customHeight="1">
      <c r="B220" s="176"/>
      <c r="C220" s="177"/>
      <c r="D220" s="177"/>
      <c r="E220" s="178" t="s">
        <v>22</v>
      </c>
      <c r="F220" s="263" t="s">
        <v>360</v>
      </c>
      <c r="G220" s="264"/>
      <c r="H220" s="264"/>
      <c r="I220" s="264"/>
      <c r="J220" s="177"/>
      <c r="K220" s="178" t="s">
        <v>22</v>
      </c>
      <c r="L220" s="177"/>
      <c r="M220" s="177"/>
      <c r="N220" s="177"/>
      <c r="O220" s="177"/>
      <c r="P220" s="177"/>
      <c r="Q220" s="177"/>
      <c r="R220" s="179"/>
      <c r="T220" s="180"/>
      <c r="U220" s="177"/>
      <c r="V220" s="177"/>
      <c r="W220" s="177"/>
      <c r="X220" s="177"/>
      <c r="Y220" s="177"/>
      <c r="Z220" s="177"/>
      <c r="AA220" s="181"/>
      <c r="AT220" s="182" t="s">
        <v>164</v>
      </c>
      <c r="AU220" s="182" t="s">
        <v>87</v>
      </c>
      <c r="AV220" s="10" t="s">
        <v>84</v>
      </c>
      <c r="AW220" s="10" t="s">
        <v>35</v>
      </c>
      <c r="AX220" s="10" t="s">
        <v>78</v>
      </c>
      <c r="AY220" s="182" t="s">
        <v>153</v>
      </c>
    </row>
    <row r="221" spans="2:51" s="11" customFormat="1" ht="16.5" customHeight="1">
      <c r="B221" s="183"/>
      <c r="C221" s="184"/>
      <c r="D221" s="184"/>
      <c r="E221" s="185" t="s">
        <v>22</v>
      </c>
      <c r="F221" s="255" t="s">
        <v>361</v>
      </c>
      <c r="G221" s="256"/>
      <c r="H221" s="256"/>
      <c r="I221" s="256"/>
      <c r="J221" s="184"/>
      <c r="K221" s="186">
        <v>0.45</v>
      </c>
      <c r="L221" s="184"/>
      <c r="M221" s="184"/>
      <c r="N221" s="184"/>
      <c r="O221" s="184"/>
      <c r="P221" s="184"/>
      <c r="Q221" s="184"/>
      <c r="R221" s="187"/>
      <c r="T221" s="188"/>
      <c r="U221" s="184"/>
      <c r="V221" s="184"/>
      <c r="W221" s="184"/>
      <c r="X221" s="184"/>
      <c r="Y221" s="184"/>
      <c r="Z221" s="184"/>
      <c r="AA221" s="189"/>
      <c r="AT221" s="190" t="s">
        <v>164</v>
      </c>
      <c r="AU221" s="190" t="s">
        <v>87</v>
      </c>
      <c r="AV221" s="11" t="s">
        <v>87</v>
      </c>
      <c r="AW221" s="11" t="s">
        <v>35</v>
      </c>
      <c r="AX221" s="11" t="s">
        <v>84</v>
      </c>
      <c r="AY221" s="190" t="s">
        <v>153</v>
      </c>
    </row>
    <row r="222" spans="2:65" s="1" customFormat="1" ht="25.5" customHeight="1">
      <c r="B222" s="37"/>
      <c r="C222" s="169" t="s">
        <v>362</v>
      </c>
      <c r="D222" s="169" t="s">
        <v>154</v>
      </c>
      <c r="E222" s="170" t="s">
        <v>363</v>
      </c>
      <c r="F222" s="260" t="s">
        <v>364</v>
      </c>
      <c r="G222" s="260"/>
      <c r="H222" s="260"/>
      <c r="I222" s="260"/>
      <c r="J222" s="171" t="s">
        <v>157</v>
      </c>
      <c r="K222" s="172">
        <v>0.45</v>
      </c>
      <c r="L222" s="271">
        <v>0</v>
      </c>
      <c r="M222" s="272"/>
      <c r="N222" s="268">
        <f>ROUND(L222*K222,2)</f>
        <v>0</v>
      </c>
      <c r="O222" s="268"/>
      <c r="P222" s="268"/>
      <c r="Q222" s="268"/>
      <c r="R222" s="39"/>
      <c r="T222" s="173" t="s">
        <v>22</v>
      </c>
      <c r="U222" s="46" t="s">
        <v>43</v>
      </c>
      <c r="V222" s="38"/>
      <c r="W222" s="174">
        <f>V222*K222</f>
        <v>0</v>
      </c>
      <c r="X222" s="174">
        <v>0.01057</v>
      </c>
      <c r="Y222" s="174">
        <f>X222*K222</f>
        <v>0.0047565</v>
      </c>
      <c r="Z222" s="174">
        <v>0</v>
      </c>
      <c r="AA222" s="175">
        <f>Z222*K222</f>
        <v>0</v>
      </c>
      <c r="AR222" s="21" t="s">
        <v>219</v>
      </c>
      <c r="AT222" s="21" t="s">
        <v>154</v>
      </c>
      <c r="AU222" s="21" t="s">
        <v>87</v>
      </c>
      <c r="AY222" s="21" t="s">
        <v>153</v>
      </c>
      <c r="BE222" s="112">
        <f>IF(U222="základní",N222,0)</f>
        <v>0</v>
      </c>
      <c r="BF222" s="112">
        <f>IF(U222="snížená",N222,0)</f>
        <v>0</v>
      </c>
      <c r="BG222" s="112">
        <f>IF(U222="zákl. přenesená",N222,0)</f>
        <v>0</v>
      </c>
      <c r="BH222" s="112">
        <f>IF(U222="sníž. přenesená",N222,0)</f>
        <v>0</v>
      </c>
      <c r="BI222" s="112">
        <f>IF(U222="nulová",N222,0)</f>
        <v>0</v>
      </c>
      <c r="BJ222" s="21" t="s">
        <v>84</v>
      </c>
      <c r="BK222" s="112">
        <f>ROUND(L222*K222,2)</f>
        <v>0</v>
      </c>
      <c r="BL222" s="21" t="s">
        <v>219</v>
      </c>
      <c r="BM222" s="21" t="s">
        <v>365</v>
      </c>
    </row>
    <row r="223" spans="2:51" s="10" customFormat="1" ht="16.5" customHeight="1">
      <c r="B223" s="176"/>
      <c r="C223" s="177"/>
      <c r="D223" s="177"/>
      <c r="E223" s="178" t="s">
        <v>22</v>
      </c>
      <c r="F223" s="263" t="s">
        <v>360</v>
      </c>
      <c r="G223" s="264"/>
      <c r="H223" s="264"/>
      <c r="I223" s="264"/>
      <c r="J223" s="177"/>
      <c r="K223" s="178" t="s">
        <v>22</v>
      </c>
      <c r="L223" s="177"/>
      <c r="M223" s="177"/>
      <c r="N223" s="177"/>
      <c r="O223" s="177"/>
      <c r="P223" s="177"/>
      <c r="Q223" s="177"/>
      <c r="R223" s="179"/>
      <c r="T223" s="180"/>
      <c r="U223" s="177"/>
      <c r="V223" s="177"/>
      <c r="W223" s="177"/>
      <c r="X223" s="177"/>
      <c r="Y223" s="177"/>
      <c r="Z223" s="177"/>
      <c r="AA223" s="181"/>
      <c r="AT223" s="182" t="s">
        <v>164</v>
      </c>
      <c r="AU223" s="182" t="s">
        <v>87</v>
      </c>
      <c r="AV223" s="10" t="s">
        <v>84</v>
      </c>
      <c r="AW223" s="10" t="s">
        <v>35</v>
      </c>
      <c r="AX223" s="10" t="s">
        <v>78</v>
      </c>
      <c r="AY223" s="182" t="s">
        <v>153</v>
      </c>
    </row>
    <row r="224" spans="2:51" s="11" customFormat="1" ht="16.5" customHeight="1">
      <c r="B224" s="183"/>
      <c r="C224" s="184"/>
      <c r="D224" s="184"/>
      <c r="E224" s="185" t="s">
        <v>22</v>
      </c>
      <c r="F224" s="255" t="s">
        <v>361</v>
      </c>
      <c r="G224" s="256"/>
      <c r="H224" s="256"/>
      <c r="I224" s="256"/>
      <c r="J224" s="184"/>
      <c r="K224" s="186">
        <v>0.45</v>
      </c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164</v>
      </c>
      <c r="AU224" s="190" t="s">
        <v>87</v>
      </c>
      <c r="AV224" s="11" t="s">
        <v>87</v>
      </c>
      <c r="AW224" s="11" t="s">
        <v>35</v>
      </c>
      <c r="AX224" s="11" t="s">
        <v>84</v>
      </c>
      <c r="AY224" s="190" t="s">
        <v>153</v>
      </c>
    </row>
    <row r="225" spans="2:65" s="1" customFormat="1" ht="25.5" customHeight="1">
      <c r="B225" s="37"/>
      <c r="C225" s="169" t="s">
        <v>366</v>
      </c>
      <c r="D225" s="169" t="s">
        <v>154</v>
      </c>
      <c r="E225" s="170" t="s">
        <v>367</v>
      </c>
      <c r="F225" s="260" t="s">
        <v>368</v>
      </c>
      <c r="G225" s="260"/>
      <c r="H225" s="260"/>
      <c r="I225" s="260"/>
      <c r="J225" s="171" t="s">
        <v>188</v>
      </c>
      <c r="K225" s="172">
        <v>0.181</v>
      </c>
      <c r="L225" s="271">
        <v>0</v>
      </c>
      <c r="M225" s="272"/>
      <c r="N225" s="268">
        <f>ROUND(L225*K225,2)</f>
        <v>0</v>
      </c>
      <c r="O225" s="268"/>
      <c r="P225" s="268"/>
      <c r="Q225" s="268"/>
      <c r="R225" s="39"/>
      <c r="T225" s="173" t="s">
        <v>22</v>
      </c>
      <c r="U225" s="46" t="s">
        <v>43</v>
      </c>
      <c r="V225" s="38"/>
      <c r="W225" s="174">
        <f>V225*K225</f>
        <v>0</v>
      </c>
      <c r="X225" s="174">
        <v>0</v>
      </c>
      <c r="Y225" s="174">
        <f>X225*K225</f>
        <v>0</v>
      </c>
      <c r="Z225" s="174">
        <v>0</v>
      </c>
      <c r="AA225" s="175">
        <f>Z225*K225</f>
        <v>0</v>
      </c>
      <c r="AR225" s="21" t="s">
        <v>219</v>
      </c>
      <c r="AT225" s="21" t="s">
        <v>154</v>
      </c>
      <c r="AU225" s="21" t="s">
        <v>87</v>
      </c>
      <c r="AY225" s="21" t="s">
        <v>153</v>
      </c>
      <c r="BE225" s="112">
        <f>IF(U225="základní",N225,0)</f>
        <v>0</v>
      </c>
      <c r="BF225" s="112">
        <f>IF(U225="snížená",N225,0)</f>
        <v>0</v>
      </c>
      <c r="BG225" s="112">
        <f>IF(U225="zákl. přenesená",N225,0)</f>
        <v>0</v>
      </c>
      <c r="BH225" s="112">
        <f>IF(U225="sníž. přenesená",N225,0)</f>
        <v>0</v>
      </c>
      <c r="BI225" s="112">
        <f>IF(U225="nulová",N225,0)</f>
        <v>0</v>
      </c>
      <c r="BJ225" s="21" t="s">
        <v>84</v>
      </c>
      <c r="BK225" s="112">
        <f>ROUND(L225*K225,2)</f>
        <v>0</v>
      </c>
      <c r="BL225" s="21" t="s">
        <v>219</v>
      </c>
      <c r="BM225" s="21" t="s">
        <v>369</v>
      </c>
    </row>
    <row r="226" spans="2:65" s="1" customFormat="1" ht="25.5" customHeight="1">
      <c r="B226" s="37"/>
      <c r="C226" s="169" t="s">
        <v>370</v>
      </c>
      <c r="D226" s="169" t="s">
        <v>154</v>
      </c>
      <c r="E226" s="170" t="s">
        <v>371</v>
      </c>
      <c r="F226" s="260" t="s">
        <v>372</v>
      </c>
      <c r="G226" s="260"/>
      <c r="H226" s="260"/>
      <c r="I226" s="260"/>
      <c r="J226" s="171" t="s">
        <v>188</v>
      </c>
      <c r="K226" s="172">
        <v>0.181</v>
      </c>
      <c r="L226" s="271">
        <v>0</v>
      </c>
      <c r="M226" s="272"/>
      <c r="N226" s="268">
        <f>ROUND(L226*K226,2)</f>
        <v>0</v>
      </c>
      <c r="O226" s="268"/>
      <c r="P226" s="268"/>
      <c r="Q226" s="268"/>
      <c r="R226" s="39"/>
      <c r="T226" s="173" t="s">
        <v>22</v>
      </c>
      <c r="U226" s="46" t="s">
        <v>43</v>
      </c>
      <c r="V226" s="38"/>
      <c r="W226" s="174">
        <f>V226*K226</f>
        <v>0</v>
      </c>
      <c r="X226" s="174">
        <v>0</v>
      </c>
      <c r="Y226" s="174">
        <f>X226*K226</f>
        <v>0</v>
      </c>
      <c r="Z226" s="174">
        <v>0</v>
      </c>
      <c r="AA226" s="175">
        <f>Z226*K226</f>
        <v>0</v>
      </c>
      <c r="AR226" s="21" t="s">
        <v>219</v>
      </c>
      <c r="AT226" s="21" t="s">
        <v>154</v>
      </c>
      <c r="AU226" s="21" t="s">
        <v>87</v>
      </c>
      <c r="AY226" s="21" t="s">
        <v>153</v>
      </c>
      <c r="BE226" s="112">
        <f>IF(U226="základní",N226,0)</f>
        <v>0</v>
      </c>
      <c r="BF226" s="112">
        <f>IF(U226="snížená",N226,0)</f>
        <v>0</v>
      </c>
      <c r="BG226" s="112">
        <f>IF(U226="zákl. přenesená",N226,0)</f>
        <v>0</v>
      </c>
      <c r="BH226" s="112">
        <f>IF(U226="sníž. přenesená",N226,0)</f>
        <v>0</v>
      </c>
      <c r="BI226" s="112">
        <f>IF(U226="nulová",N226,0)</f>
        <v>0</v>
      </c>
      <c r="BJ226" s="21" t="s">
        <v>84</v>
      </c>
      <c r="BK226" s="112">
        <f>ROUND(L226*K226,2)</f>
        <v>0</v>
      </c>
      <c r="BL226" s="21" t="s">
        <v>219</v>
      </c>
      <c r="BM226" s="21" t="s">
        <v>373</v>
      </c>
    </row>
    <row r="227" spans="2:63" s="9" customFormat="1" ht="22.35" customHeight="1">
      <c r="B227" s="158"/>
      <c r="C227" s="159"/>
      <c r="D227" s="168" t="s">
        <v>124</v>
      </c>
      <c r="E227" s="168"/>
      <c r="F227" s="168"/>
      <c r="G227" s="168"/>
      <c r="H227" s="168"/>
      <c r="I227" s="168"/>
      <c r="J227" s="168"/>
      <c r="K227" s="168"/>
      <c r="L227" s="168"/>
      <c r="M227" s="168"/>
      <c r="N227" s="276">
        <f>BK227</f>
        <v>0</v>
      </c>
      <c r="O227" s="277"/>
      <c r="P227" s="277"/>
      <c r="Q227" s="277"/>
      <c r="R227" s="161"/>
      <c r="T227" s="162"/>
      <c r="U227" s="159"/>
      <c r="V227" s="159"/>
      <c r="W227" s="163">
        <f>SUM(W228:W241)</f>
        <v>0</v>
      </c>
      <c r="X227" s="159"/>
      <c r="Y227" s="163">
        <f>SUM(Y228:Y241)</f>
        <v>0.17557939999999997</v>
      </c>
      <c r="Z227" s="159"/>
      <c r="AA227" s="164">
        <f>SUM(AA228:AA241)</f>
        <v>0.57586908</v>
      </c>
      <c r="AR227" s="165" t="s">
        <v>87</v>
      </c>
      <c r="AT227" s="166" t="s">
        <v>77</v>
      </c>
      <c r="AU227" s="166" t="s">
        <v>87</v>
      </c>
      <c r="AY227" s="165" t="s">
        <v>153</v>
      </c>
      <c r="BK227" s="167">
        <f>SUM(BK228:BK241)</f>
        <v>0</v>
      </c>
    </row>
    <row r="228" spans="2:65" s="1" customFormat="1" ht="25.5" customHeight="1">
      <c r="B228" s="37"/>
      <c r="C228" s="169" t="s">
        <v>374</v>
      </c>
      <c r="D228" s="169" t="s">
        <v>154</v>
      </c>
      <c r="E228" s="170" t="s">
        <v>375</v>
      </c>
      <c r="F228" s="260" t="s">
        <v>376</v>
      </c>
      <c r="G228" s="260"/>
      <c r="H228" s="260"/>
      <c r="I228" s="260"/>
      <c r="J228" s="171" t="s">
        <v>157</v>
      </c>
      <c r="K228" s="172">
        <v>6.924</v>
      </c>
      <c r="L228" s="271">
        <v>0</v>
      </c>
      <c r="M228" s="272"/>
      <c r="N228" s="268">
        <f>ROUND(L228*K228,2)</f>
        <v>0</v>
      </c>
      <c r="O228" s="268"/>
      <c r="P228" s="268"/>
      <c r="Q228" s="268"/>
      <c r="R228" s="39"/>
      <c r="T228" s="173" t="s">
        <v>22</v>
      </c>
      <c r="U228" s="46" t="s">
        <v>43</v>
      </c>
      <c r="V228" s="38"/>
      <c r="W228" s="174">
        <f>V228*K228</f>
        <v>0</v>
      </c>
      <c r="X228" s="174">
        <v>0</v>
      </c>
      <c r="Y228" s="174">
        <f>X228*K228</f>
        <v>0</v>
      </c>
      <c r="Z228" s="174">
        <v>0.08317</v>
      </c>
      <c r="AA228" s="175">
        <f>Z228*K228</f>
        <v>0.57586908</v>
      </c>
      <c r="AR228" s="21" t="s">
        <v>219</v>
      </c>
      <c r="AT228" s="21" t="s">
        <v>154</v>
      </c>
      <c r="AU228" s="21" t="s">
        <v>170</v>
      </c>
      <c r="AY228" s="21" t="s">
        <v>153</v>
      </c>
      <c r="BE228" s="112">
        <f>IF(U228="základní",N228,0)</f>
        <v>0</v>
      </c>
      <c r="BF228" s="112">
        <f>IF(U228="snížená",N228,0)</f>
        <v>0</v>
      </c>
      <c r="BG228" s="112">
        <f>IF(U228="zákl. přenesená",N228,0)</f>
        <v>0</v>
      </c>
      <c r="BH228" s="112">
        <f>IF(U228="sníž. přenesená",N228,0)</f>
        <v>0</v>
      </c>
      <c r="BI228" s="112">
        <f>IF(U228="nulová",N228,0)</f>
        <v>0</v>
      </c>
      <c r="BJ228" s="21" t="s">
        <v>84</v>
      </c>
      <c r="BK228" s="112">
        <f>ROUND(L228*K228,2)</f>
        <v>0</v>
      </c>
      <c r="BL228" s="21" t="s">
        <v>219</v>
      </c>
      <c r="BM228" s="21" t="s">
        <v>377</v>
      </c>
    </row>
    <row r="229" spans="2:51" s="11" customFormat="1" ht="16.5" customHeight="1">
      <c r="B229" s="183"/>
      <c r="C229" s="184"/>
      <c r="D229" s="184"/>
      <c r="E229" s="185" t="s">
        <v>22</v>
      </c>
      <c r="F229" s="261" t="s">
        <v>378</v>
      </c>
      <c r="G229" s="262"/>
      <c r="H229" s="262"/>
      <c r="I229" s="262"/>
      <c r="J229" s="184"/>
      <c r="K229" s="186">
        <v>6.66</v>
      </c>
      <c r="L229" s="184"/>
      <c r="M229" s="184"/>
      <c r="N229" s="184"/>
      <c r="O229" s="184"/>
      <c r="P229" s="184"/>
      <c r="Q229" s="184"/>
      <c r="R229" s="187"/>
      <c r="T229" s="188"/>
      <c r="U229" s="184"/>
      <c r="V229" s="184"/>
      <c r="W229" s="184"/>
      <c r="X229" s="184"/>
      <c r="Y229" s="184"/>
      <c r="Z229" s="184"/>
      <c r="AA229" s="189"/>
      <c r="AT229" s="190" t="s">
        <v>164</v>
      </c>
      <c r="AU229" s="190" t="s">
        <v>170</v>
      </c>
      <c r="AV229" s="11" t="s">
        <v>87</v>
      </c>
      <c r="AW229" s="11" t="s">
        <v>35</v>
      </c>
      <c r="AX229" s="11" t="s">
        <v>78</v>
      </c>
      <c r="AY229" s="190" t="s">
        <v>153</v>
      </c>
    </row>
    <row r="230" spans="2:51" s="11" customFormat="1" ht="16.5" customHeight="1">
      <c r="B230" s="183"/>
      <c r="C230" s="184"/>
      <c r="D230" s="184"/>
      <c r="E230" s="185" t="s">
        <v>22</v>
      </c>
      <c r="F230" s="255" t="s">
        <v>379</v>
      </c>
      <c r="G230" s="256"/>
      <c r="H230" s="256"/>
      <c r="I230" s="256"/>
      <c r="J230" s="184"/>
      <c r="K230" s="186">
        <v>0.264</v>
      </c>
      <c r="L230" s="184"/>
      <c r="M230" s="184"/>
      <c r="N230" s="184"/>
      <c r="O230" s="184"/>
      <c r="P230" s="184"/>
      <c r="Q230" s="184"/>
      <c r="R230" s="187"/>
      <c r="T230" s="188"/>
      <c r="U230" s="184"/>
      <c r="V230" s="184"/>
      <c r="W230" s="184"/>
      <c r="X230" s="184"/>
      <c r="Y230" s="184"/>
      <c r="Z230" s="184"/>
      <c r="AA230" s="189"/>
      <c r="AT230" s="190" t="s">
        <v>164</v>
      </c>
      <c r="AU230" s="190" t="s">
        <v>170</v>
      </c>
      <c r="AV230" s="11" t="s">
        <v>87</v>
      </c>
      <c r="AW230" s="11" t="s">
        <v>35</v>
      </c>
      <c r="AX230" s="11" t="s">
        <v>78</v>
      </c>
      <c r="AY230" s="190" t="s">
        <v>153</v>
      </c>
    </row>
    <row r="231" spans="2:51" s="12" customFormat="1" ht="16.5" customHeight="1">
      <c r="B231" s="191"/>
      <c r="C231" s="192"/>
      <c r="D231" s="192"/>
      <c r="E231" s="193" t="s">
        <v>22</v>
      </c>
      <c r="F231" s="257" t="s">
        <v>169</v>
      </c>
      <c r="G231" s="258"/>
      <c r="H231" s="258"/>
      <c r="I231" s="258"/>
      <c r="J231" s="192"/>
      <c r="K231" s="194">
        <v>6.924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164</v>
      </c>
      <c r="AU231" s="198" t="s">
        <v>170</v>
      </c>
      <c r="AV231" s="12" t="s">
        <v>158</v>
      </c>
      <c r="AW231" s="12" t="s">
        <v>35</v>
      </c>
      <c r="AX231" s="12" t="s">
        <v>84</v>
      </c>
      <c r="AY231" s="198" t="s">
        <v>153</v>
      </c>
    </row>
    <row r="232" spans="2:65" s="1" customFormat="1" ht="38.25" customHeight="1">
      <c r="B232" s="37"/>
      <c r="C232" s="169" t="s">
        <v>380</v>
      </c>
      <c r="D232" s="169" t="s">
        <v>154</v>
      </c>
      <c r="E232" s="170" t="s">
        <v>381</v>
      </c>
      <c r="F232" s="260" t="s">
        <v>382</v>
      </c>
      <c r="G232" s="260"/>
      <c r="H232" s="260"/>
      <c r="I232" s="260"/>
      <c r="J232" s="171" t="s">
        <v>157</v>
      </c>
      <c r="K232" s="172">
        <v>6.66</v>
      </c>
      <c r="L232" s="271">
        <v>0</v>
      </c>
      <c r="M232" s="272"/>
      <c r="N232" s="268">
        <f>ROUND(L232*K232,2)</f>
        <v>0</v>
      </c>
      <c r="O232" s="268"/>
      <c r="P232" s="268"/>
      <c r="Q232" s="268"/>
      <c r="R232" s="39"/>
      <c r="T232" s="173" t="s">
        <v>22</v>
      </c>
      <c r="U232" s="46" t="s">
        <v>43</v>
      </c>
      <c r="V232" s="38"/>
      <c r="W232" s="174">
        <f>V232*K232</f>
        <v>0</v>
      </c>
      <c r="X232" s="174">
        <v>0.00367</v>
      </c>
      <c r="Y232" s="174">
        <f>X232*K232</f>
        <v>0.0244422</v>
      </c>
      <c r="Z232" s="174">
        <v>0</v>
      </c>
      <c r="AA232" s="175">
        <f>Z232*K232</f>
        <v>0</v>
      </c>
      <c r="AR232" s="21" t="s">
        <v>219</v>
      </c>
      <c r="AT232" s="21" t="s">
        <v>154</v>
      </c>
      <c r="AU232" s="21" t="s">
        <v>170</v>
      </c>
      <c r="AY232" s="21" t="s">
        <v>153</v>
      </c>
      <c r="BE232" s="112">
        <f>IF(U232="základní",N232,0)</f>
        <v>0</v>
      </c>
      <c r="BF232" s="112">
        <f>IF(U232="snížená",N232,0)</f>
        <v>0</v>
      </c>
      <c r="BG232" s="112">
        <f>IF(U232="zákl. přenesená",N232,0)</f>
        <v>0</v>
      </c>
      <c r="BH232" s="112">
        <f>IF(U232="sníž. přenesená",N232,0)</f>
        <v>0</v>
      </c>
      <c r="BI232" s="112">
        <f>IF(U232="nulová",N232,0)</f>
        <v>0</v>
      </c>
      <c r="BJ232" s="21" t="s">
        <v>84</v>
      </c>
      <c r="BK232" s="112">
        <f>ROUND(L232*K232,2)</f>
        <v>0</v>
      </c>
      <c r="BL232" s="21" t="s">
        <v>219</v>
      </c>
      <c r="BM232" s="21" t="s">
        <v>383</v>
      </c>
    </row>
    <row r="233" spans="2:51" s="11" customFormat="1" ht="16.5" customHeight="1">
      <c r="B233" s="183"/>
      <c r="C233" s="184"/>
      <c r="D233" s="184"/>
      <c r="E233" s="185" t="s">
        <v>22</v>
      </c>
      <c r="F233" s="261" t="s">
        <v>221</v>
      </c>
      <c r="G233" s="262"/>
      <c r="H233" s="262"/>
      <c r="I233" s="262"/>
      <c r="J233" s="184"/>
      <c r="K233" s="186">
        <v>6.66</v>
      </c>
      <c r="L233" s="184"/>
      <c r="M233" s="184"/>
      <c r="N233" s="184"/>
      <c r="O233" s="184"/>
      <c r="P233" s="184"/>
      <c r="Q233" s="184"/>
      <c r="R233" s="187"/>
      <c r="T233" s="188"/>
      <c r="U233" s="184"/>
      <c r="V233" s="184"/>
      <c r="W233" s="184"/>
      <c r="X233" s="184"/>
      <c r="Y233" s="184"/>
      <c r="Z233" s="184"/>
      <c r="AA233" s="189"/>
      <c r="AT233" s="190" t="s">
        <v>164</v>
      </c>
      <c r="AU233" s="190" t="s">
        <v>170</v>
      </c>
      <c r="AV233" s="11" t="s">
        <v>87</v>
      </c>
      <c r="AW233" s="11" t="s">
        <v>35</v>
      </c>
      <c r="AX233" s="11" t="s">
        <v>84</v>
      </c>
      <c r="AY233" s="190" t="s">
        <v>153</v>
      </c>
    </row>
    <row r="234" spans="2:65" s="1" customFormat="1" ht="25.5" customHeight="1">
      <c r="B234" s="37"/>
      <c r="C234" s="199" t="s">
        <v>384</v>
      </c>
      <c r="D234" s="199" t="s">
        <v>223</v>
      </c>
      <c r="E234" s="200" t="s">
        <v>385</v>
      </c>
      <c r="F234" s="265" t="s">
        <v>386</v>
      </c>
      <c r="G234" s="265"/>
      <c r="H234" s="265"/>
      <c r="I234" s="265"/>
      <c r="J234" s="201" t="s">
        <v>157</v>
      </c>
      <c r="K234" s="202">
        <v>7.326</v>
      </c>
      <c r="L234" s="273">
        <v>0</v>
      </c>
      <c r="M234" s="274"/>
      <c r="N234" s="275">
        <f>ROUND(L234*K234,2)</f>
        <v>0</v>
      </c>
      <c r="O234" s="268"/>
      <c r="P234" s="268"/>
      <c r="Q234" s="268"/>
      <c r="R234" s="39"/>
      <c r="T234" s="173" t="s">
        <v>22</v>
      </c>
      <c r="U234" s="46" t="s">
        <v>43</v>
      </c>
      <c r="V234" s="38"/>
      <c r="W234" s="174">
        <f>V234*K234</f>
        <v>0</v>
      </c>
      <c r="X234" s="174">
        <v>0.0192</v>
      </c>
      <c r="Y234" s="174">
        <f>X234*K234</f>
        <v>0.14065919999999998</v>
      </c>
      <c r="Z234" s="174">
        <v>0</v>
      </c>
      <c r="AA234" s="175">
        <f>Z234*K234</f>
        <v>0</v>
      </c>
      <c r="AR234" s="21" t="s">
        <v>227</v>
      </c>
      <c r="AT234" s="21" t="s">
        <v>223</v>
      </c>
      <c r="AU234" s="21" t="s">
        <v>170</v>
      </c>
      <c r="AY234" s="21" t="s">
        <v>153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1" t="s">
        <v>84</v>
      </c>
      <c r="BK234" s="112">
        <f>ROUND(L234*K234,2)</f>
        <v>0</v>
      </c>
      <c r="BL234" s="21" t="s">
        <v>219</v>
      </c>
      <c r="BM234" s="21" t="s">
        <v>387</v>
      </c>
    </row>
    <row r="235" spans="2:65" s="1" customFormat="1" ht="25.5" customHeight="1">
      <c r="B235" s="37"/>
      <c r="C235" s="169" t="s">
        <v>388</v>
      </c>
      <c r="D235" s="169" t="s">
        <v>154</v>
      </c>
      <c r="E235" s="170" t="s">
        <v>389</v>
      </c>
      <c r="F235" s="260" t="s">
        <v>390</v>
      </c>
      <c r="G235" s="260"/>
      <c r="H235" s="260"/>
      <c r="I235" s="260"/>
      <c r="J235" s="171" t="s">
        <v>157</v>
      </c>
      <c r="K235" s="172">
        <v>6.66</v>
      </c>
      <c r="L235" s="271">
        <v>0</v>
      </c>
      <c r="M235" s="272"/>
      <c r="N235" s="268">
        <f>ROUND(L235*K235,2)</f>
        <v>0</v>
      </c>
      <c r="O235" s="268"/>
      <c r="P235" s="268"/>
      <c r="Q235" s="268"/>
      <c r="R235" s="39"/>
      <c r="T235" s="173" t="s">
        <v>22</v>
      </c>
      <c r="U235" s="46" t="s">
        <v>43</v>
      </c>
      <c r="V235" s="38"/>
      <c r="W235" s="174">
        <f>V235*K235</f>
        <v>0</v>
      </c>
      <c r="X235" s="174">
        <v>0</v>
      </c>
      <c r="Y235" s="174">
        <f>X235*K235</f>
        <v>0</v>
      </c>
      <c r="Z235" s="174">
        <v>0</v>
      </c>
      <c r="AA235" s="175">
        <f>Z235*K235</f>
        <v>0</v>
      </c>
      <c r="AR235" s="21" t="s">
        <v>219</v>
      </c>
      <c r="AT235" s="21" t="s">
        <v>154</v>
      </c>
      <c r="AU235" s="21" t="s">
        <v>170</v>
      </c>
      <c r="AY235" s="21" t="s">
        <v>153</v>
      </c>
      <c r="BE235" s="112">
        <f>IF(U235="základní",N235,0)</f>
        <v>0</v>
      </c>
      <c r="BF235" s="112">
        <f>IF(U235="snížená",N235,0)</f>
        <v>0</v>
      </c>
      <c r="BG235" s="112">
        <f>IF(U235="zákl. přenesená",N235,0)</f>
        <v>0</v>
      </c>
      <c r="BH235" s="112">
        <f>IF(U235="sníž. přenesená",N235,0)</f>
        <v>0</v>
      </c>
      <c r="BI235" s="112">
        <f>IF(U235="nulová",N235,0)</f>
        <v>0</v>
      </c>
      <c r="BJ235" s="21" t="s">
        <v>84</v>
      </c>
      <c r="BK235" s="112">
        <f>ROUND(L235*K235,2)</f>
        <v>0</v>
      </c>
      <c r="BL235" s="21" t="s">
        <v>219</v>
      </c>
      <c r="BM235" s="21" t="s">
        <v>391</v>
      </c>
    </row>
    <row r="236" spans="2:65" s="1" customFormat="1" ht="16.5" customHeight="1">
      <c r="B236" s="37"/>
      <c r="C236" s="169" t="s">
        <v>392</v>
      </c>
      <c r="D236" s="169" t="s">
        <v>154</v>
      </c>
      <c r="E236" s="170" t="s">
        <v>393</v>
      </c>
      <c r="F236" s="260" t="s">
        <v>394</v>
      </c>
      <c r="G236" s="260"/>
      <c r="H236" s="260"/>
      <c r="I236" s="260"/>
      <c r="J236" s="171" t="s">
        <v>157</v>
      </c>
      <c r="K236" s="172">
        <v>6.66</v>
      </c>
      <c r="L236" s="271">
        <v>0</v>
      </c>
      <c r="M236" s="272"/>
      <c r="N236" s="268">
        <f>ROUND(L236*K236,2)</f>
        <v>0</v>
      </c>
      <c r="O236" s="268"/>
      <c r="P236" s="268"/>
      <c r="Q236" s="268"/>
      <c r="R236" s="39"/>
      <c r="T236" s="173" t="s">
        <v>22</v>
      </c>
      <c r="U236" s="46" t="s">
        <v>43</v>
      </c>
      <c r="V236" s="38"/>
      <c r="W236" s="174">
        <f>V236*K236</f>
        <v>0</v>
      </c>
      <c r="X236" s="174">
        <v>0.0003</v>
      </c>
      <c r="Y236" s="174">
        <f>X236*K236</f>
        <v>0.0019979999999999998</v>
      </c>
      <c r="Z236" s="174">
        <v>0</v>
      </c>
      <c r="AA236" s="175">
        <f>Z236*K236</f>
        <v>0</v>
      </c>
      <c r="AR236" s="21" t="s">
        <v>219</v>
      </c>
      <c r="AT236" s="21" t="s">
        <v>154</v>
      </c>
      <c r="AU236" s="21" t="s">
        <v>170</v>
      </c>
      <c r="AY236" s="21" t="s">
        <v>153</v>
      </c>
      <c r="BE236" s="112">
        <f>IF(U236="základní",N236,0)</f>
        <v>0</v>
      </c>
      <c r="BF236" s="112">
        <f>IF(U236="snížená",N236,0)</f>
        <v>0</v>
      </c>
      <c r="BG236" s="112">
        <f>IF(U236="zákl. přenesená",N236,0)</f>
        <v>0</v>
      </c>
      <c r="BH236" s="112">
        <f>IF(U236="sníž. přenesená",N236,0)</f>
        <v>0</v>
      </c>
      <c r="BI236" s="112">
        <f>IF(U236="nulová",N236,0)</f>
        <v>0</v>
      </c>
      <c r="BJ236" s="21" t="s">
        <v>84</v>
      </c>
      <c r="BK236" s="112">
        <f>ROUND(L236*K236,2)</f>
        <v>0</v>
      </c>
      <c r="BL236" s="21" t="s">
        <v>219</v>
      </c>
      <c r="BM236" s="21" t="s">
        <v>395</v>
      </c>
    </row>
    <row r="237" spans="2:65" s="1" customFormat="1" ht="25.5" customHeight="1">
      <c r="B237" s="37"/>
      <c r="C237" s="169" t="s">
        <v>396</v>
      </c>
      <c r="D237" s="169" t="s">
        <v>154</v>
      </c>
      <c r="E237" s="170" t="s">
        <v>397</v>
      </c>
      <c r="F237" s="260" t="s">
        <v>398</v>
      </c>
      <c r="G237" s="260"/>
      <c r="H237" s="260"/>
      <c r="I237" s="260"/>
      <c r="J237" s="171" t="s">
        <v>182</v>
      </c>
      <c r="K237" s="172">
        <v>12</v>
      </c>
      <c r="L237" s="271">
        <v>0</v>
      </c>
      <c r="M237" s="272"/>
      <c r="N237" s="268">
        <f>ROUND(L237*K237,2)</f>
        <v>0</v>
      </c>
      <c r="O237" s="268"/>
      <c r="P237" s="268"/>
      <c r="Q237" s="268"/>
      <c r="R237" s="39"/>
      <c r="T237" s="173" t="s">
        <v>22</v>
      </c>
      <c r="U237" s="46" t="s">
        <v>43</v>
      </c>
      <c r="V237" s="38"/>
      <c r="W237" s="174">
        <f>V237*K237</f>
        <v>0</v>
      </c>
      <c r="X237" s="174">
        <v>0</v>
      </c>
      <c r="Y237" s="174">
        <f>X237*K237</f>
        <v>0</v>
      </c>
      <c r="Z237" s="174">
        <v>0</v>
      </c>
      <c r="AA237" s="175">
        <f>Z237*K237</f>
        <v>0</v>
      </c>
      <c r="AR237" s="21" t="s">
        <v>219</v>
      </c>
      <c r="AT237" s="21" t="s">
        <v>154</v>
      </c>
      <c r="AU237" s="21" t="s">
        <v>170</v>
      </c>
      <c r="AY237" s="21" t="s">
        <v>153</v>
      </c>
      <c r="BE237" s="112">
        <f>IF(U237="základní",N237,0)</f>
        <v>0</v>
      </c>
      <c r="BF237" s="112">
        <f>IF(U237="snížená",N237,0)</f>
        <v>0</v>
      </c>
      <c r="BG237" s="112">
        <f>IF(U237="zákl. přenesená",N237,0)</f>
        <v>0</v>
      </c>
      <c r="BH237" s="112">
        <f>IF(U237="sníž. přenesená",N237,0)</f>
        <v>0</v>
      </c>
      <c r="BI237" s="112">
        <f>IF(U237="nulová",N237,0)</f>
        <v>0</v>
      </c>
      <c r="BJ237" s="21" t="s">
        <v>84</v>
      </c>
      <c r="BK237" s="112">
        <f>ROUND(L237*K237,2)</f>
        <v>0</v>
      </c>
      <c r="BL237" s="21" t="s">
        <v>219</v>
      </c>
      <c r="BM237" s="21" t="s">
        <v>399</v>
      </c>
    </row>
    <row r="238" spans="2:51" s="11" customFormat="1" ht="16.5" customHeight="1">
      <c r="B238" s="183"/>
      <c r="C238" s="184"/>
      <c r="D238" s="184"/>
      <c r="E238" s="185" t="s">
        <v>22</v>
      </c>
      <c r="F238" s="261" t="s">
        <v>212</v>
      </c>
      <c r="G238" s="262"/>
      <c r="H238" s="262"/>
      <c r="I238" s="262"/>
      <c r="J238" s="184"/>
      <c r="K238" s="186">
        <v>12</v>
      </c>
      <c r="L238" s="184"/>
      <c r="M238" s="184"/>
      <c r="N238" s="184"/>
      <c r="O238" s="184"/>
      <c r="P238" s="184"/>
      <c r="Q238" s="184"/>
      <c r="R238" s="187"/>
      <c r="T238" s="188"/>
      <c r="U238" s="184"/>
      <c r="V238" s="184"/>
      <c r="W238" s="184"/>
      <c r="X238" s="184"/>
      <c r="Y238" s="184"/>
      <c r="Z238" s="184"/>
      <c r="AA238" s="189"/>
      <c r="AT238" s="190" t="s">
        <v>164</v>
      </c>
      <c r="AU238" s="190" t="s">
        <v>170</v>
      </c>
      <c r="AV238" s="11" t="s">
        <v>87</v>
      </c>
      <c r="AW238" s="11" t="s">
        <v>35</v>
      </c>
      <c r="AX238" s="11" t="s">
        <v>84</v>
      </c>
      <c r="AY238" s="190" t="s">
        <v>153</v>
      </c>
    </row>
    <row r="239" spans="2:65" s="1" customFormat="1" ht="38.25" customHeight="1">
      <c r="B239" s="37"/>
      <c r="C239" s="169" t="s">
        <v>400</v>
      </c>
      <c r="D239" s="169" t="s">
        <v>154</v>
      </c>
      <c r="E239" s="170" t="s">
        <v>401</v>
      </c>
      <c r="F239" s="260" t="s">
        <v>402</v>
      </c>
      <c r="G239" s="260"/>
      <c r="H239" s="260"/>
      <c r="I239" s="260"/>
      <c r="J239" s="171" t="s">
        <v>182</v>
      </c>
      <c r="K239" s="172">
        <v>2</v>
      </c>
      <c r="L239" s="271">
        <v>0</v>
      </c>
      <c r="M239" s="272"/>
      <c r="N239" s="268">
        <f>ROUND(L239*K239,2)</f>
        <v>0</v>
      </c>
      <c r="O239" s="268"/>
      <c r="P239" s="268"/>
      <c r="Q239" s="268"/>
      <c r="R239" s="39"/>
      <c r="T239" s="173" t="s">
        <v>22</v>
      </c>
      <c r="U239" s="46" t="s">
        <v>43</v>
      </c>
      <c r="V239" s="38"/>
      <c r="W239" s="174">
        <f>V239*K239</f>
        <v>0</v>
      </c>
      <c r="X239" s="174">
        <v>0.00424</v>
      </c>
      <c r="Y239" s="174">
        <f>X239*K239</f>
        <v>0.00848</v>
      </c>
      <c r="Z239" s="174">
        <v>0</v>
      </c>
      <c r="AA239" s="175">
        <f>Z239*K239</f>
        <v>0</v>
      </c>
      <c r="AR239" s="21" t="s">
        <v>219</v>
      </c>
      <c r="AT239" s="21" t="s">
        <v>154</v>
      </c>
      <c r="AU239" s="21" t="s">
        <v>170</v>
      </c>
      <c r="AY239" s="21" t="s">
        <v>153</v>
      </c>
      <c r="BE239" s="112">
        <f>IF(U239="základní",N239,0)</f>
        <v>0</v>
      </c>
      <c r="BF239" s="112">
        <f>IF(U239="snížená",N239,0)</f>
        <v>0</v>
      </c>
      <c r="BG239" s="112">
        <f>IF(U239="zákl. přenesená",N239,0)</f>
        <v>0</v>
      </c>
      <c r="BH239" s="112">
        <f>IF(U239="sníž. přenesená",N239,0)</f>
        <v>0</v>
      </c>
      <c r="BI239" s="112">
        <f>IF(U239="nulová",N239,0)</f>
        <v>0</v>
      </c>
      <c r="BJ239" s="21" t="s">
        <v>84</v>
      </c>
      <c r="BK239" s="112">
        <f>ROUND(L239*K239,2)</f>
        <v>0</v>
      </c>
      <c r="BL239" s="21" t="s">
        <v>219</v>
      </c>
      <c r="BM239" s="21" t="s">
        <v>403</v>
      </c>
    </row>
    <row r="240" spans="2:65" s="1" customFormat="1" ht="25.5" customHeight="1">
      <c r="B240" s="37"/>
      <c r="C240" s="169" t="s">
        <v>404</v>
      </c>
      <c r="D240" s="169" t="s">
        <v>154</v>
      </c>
      <c r="E240" s="170" t="s">
        <v>405</v>
      </c>
      <c r="F240" s="260" t="s">
        <v>406</v>
      </c>
      <c r="G240" s="260"/>
      <c r="H240" s="260"/>
      <c r="I240" s="260"/>
      <c r="J240" s="171" t="s">
        <v>188</v>
      </c>
      <c r="K240" s="172">
        <v>0.176</v>
      </c>
      <c r="L240" s="271">
        <v>0</v>
      </c>
      <c r="M240" s="272"/>
      <c r="N240" s="268">
        <f>ROUND(L240*K240,2)</f>
        <v>0</v>
      </c>
      <c r="O240" s="268"/>
      <c r="P240" s="268"/>
      <c r="Q240" s="268"/>
      <c r="R240" s="39"/>
      <c r="T240" s="173" t="s">
        <v>22</v>
      </c>
      <c r="U240" s="46" t="s">
        <v>43</v>
      </c>
      <c r="V240" s="38"/>
      <c r="W240" s="174">
        <f>V240*K240</f>
        <v>0</v>
      </c>
      <c r="X240" s="174">
        <v>0</v>
      </c>
      <c r="Y240" s="174">
        <f>X240*K240</f>
        <v>0</v>
      </c>
      <c r="Z240" s="174">
        <v>0</v>
      </c>
      <c r="AA240" s="175">
        <f>Z240*K240</f>
        <v>0</v>
      </c>
      <c r="AR240" s="21" t="s">
        <v>219</v>
      </c>
      <c r="AT240" s="21" t="s">
        <v>154</v>
      </c>
      <c r="AU240" s="21" t="s">
        <v>170</v>
      </c>
      <c r="AY240" s="21" t="s">
        <v>153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1" t="s">
        <v>84</v>
      </c>
      <c r="BK240" s="112">
        <f>ROUND(L240*K240,2)</f>
        <v>0</v>
      </c>
      <c r="BL240" s="21" t="s">
        <v>219</v>
      </c>
      <c r="BM240" s="21" t="s">
        <v>407</v>
      </c>
    </row>
    <row r="241" spans="2:65" s="1" customFormat="1" ht="25.5" customHeight="1">
      <c r="B241" s="37"/>
      <c r="C241" s="169" t="s">
        <v>408</v>
      </c>
      <c r="D241" s="169" t="s">
        <v>154</v>
      </c>
      <c r="E241" s="170" t="s">
        <v>409</v>
      </c>
      <c r="F241" s="260" t="s">
        <v>410</v>
      </c>
      <c r="G241" s="260"/>
      <c r="H241" s="260"/>
      <c r="I241" s="260"/>
      <c r="J241" s="171" t="s">
        <v>188</v>
      </c>
      <c r="K241" s="172">
        <v>0.176</v>
      </c>
      <c r="L241" s="271">
        <v>0</v>
      </c>
      <c r="M241" s="272"/>
      <c r="N241" s="268">
        <f>ROUND(L241*K241,2)</f>
        <v>0</v>
      </c>
      <c r="O241" s="268"/>
      <c r="P241" s="268"/>
      <c r="Q241" s="268"/>
      <c r="R241" s="39"/>
      <c r="T241" s="173" t="s">
        <v>22</v>
      </c>
      <c r="U241" s="46" t="s">
        <v>43</v>
      </c>
      <c r="V241" s="38"/>
      <c r="W241" s="174">
        <f>V241*K241</f>
        <v>0</v>
      </c>
      <c r="X241" s="174">
        <v>0</v>
      </c>
      <c r="Y241" s="174">
        <f>X241*K241</f>
        <v>0</v>
      </c>
      <c r="Z241" s="174">
        <v>0</v>
      </c>
      <c r="AA241" s="175">
        <f>Z241*K241</f>
        <v>0</v>
      </c>
      <c r="AR241" s="21" t="s">
        <v>219</v>
      </c>
      <c r="AT241" s="21" t="s">
        <v>154</v>
      </c>
      <c r="AU241" s="21" t="s">
        <v>170</v>
      </c>
      <c r="AY241" s="21" t="s">
        <v>153</v>
      </c>
      <c r="BE241" s="112">
        <f>IF(U241="základní",N241,0)</f>
        <v>0</v>
      </c>
      <c r="BF241" s="112">
        <f>IF(U241="snížená",N241,0)</f>
        <v>0</v>
      </c>
      <c r="BG241" s="112">
        <f>IF(U241="zákl. přenesená",N241,0)</f>
        <v>0</v>
      </c>
      <c r="BH241" s="112">
        <f>IF(U241="sníž. přenesená",N241,0)</f>
        <v>0</v>
      </c>
      <c r="BI241" s="112">
        <f>IF(U241="nulová",N241,0)</f>
        <v>0</v>
      </c>
      <c r="BJ241" s="21" t="s">
        <v>84</v>
      </c>
      <c r="BK241" s="112">
        <f>ROUND(L241*K241,2)</f>
        <v>0</v>
      </c>
      <c r="BL241" s="21" t="s">
        <v>219</v>
      </c>
      <c r="BM241" s="21" t="s">
        <v>411</v>
      </c>
    </row>
    <row r="242" spans="2:63" s="9" customFormat="1" ht="29.85" customHeight="1">
      <c r="B242" s="158"/>
      <c r="C242" s="159"/>
      <c r="D242" s="168" t="s">
        <v>125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276">
        <f>BK242</f>
        <v>0</v>
      </c>
      <c r="O242" s="277"/>
      <c r="P242" s="277"/>
      <c r="Q242" s="277"/>
      <c r="R242" s="161"/>
      <c r="T242" s="162"/>
      <c r="U242" s="159"/>
      <c r="V242" s="159"/>
      <c r="W242" s="163">
        <f>SUM(W243:W246)</f>
        <v>0</v>
      </c>
      <c r="X242" s="159"/>
      <c r="Y242" s="163">
        <f>SUM(Y243:Y246)</f>
        <v>0.0012</v>
      </c>
      <c r="Z242" s="159"/>
      <c r="AA242" s="164">
        <f>SUM(AA243:AA246)</f>
        <v>0</v>
      </c>
      <c r="AR242" s="165" t="s">
        <v>87</v>
      </c>
      <c r="AT242" s="166" t="s">
        <v>77</v>
      </c>
      <c r="AU242" s="166" t="s">
        <v>84</v>
      </c>
      <c r="AY242" s="165" t="s">
        <v>153</v>
      </c>
      <c r="BK242" s="167">
        <f>SUM(BK243:BK246)</f>
        <v>0</v>
      </c>
    </row>
    <row r="243" spans="2:65" s="1" customFormat="1" ht="25.5" customHeight="1">
      <c r="B243" s="37"/>
      <c r="C243" s="169" t="s">
        <v>412</v>
      </c>
      <c r="D243" s="169" t="s">
        <v>154</v>
      </c>
      <c r="E243" s="170" t="s">
        <v>413</v>
      </c>
      <c r="F243" s="260" t="s">
        <v>414</v>
      </c>
      <c r="G243" s="260"/>
      <c r="H243" s="260"/>
      <c r="I243" s="260"/>
      <c r="J243" s="171" t="s">
        <v>182</v>
      </c>
      <c r="K243" s="172">
        <v>1</v>
      </c>
      <c r="L243" s="271">
        <v>0</v>
      </c>
      <c r="M243" s="272"/>
      <c r="N243" s="268">
        <f>ROUND(L243*K243,2)</f>
        <v>0</v>
      </c>
      <c r="O243" s="268"/>
      <c r="P243" s="268"/>
      <c r="Q243" s="268"/>
      <c r="R243" s="39"/>
      <c r="T243" s="173" t="s">
        <v>22</v>
      </c>
      <c r="U243" s="46" t="s">
        <v>43</v>
      </c>
      <c r="V243" s="38"/>
      <c r="W243" s="174">
        <f>V243*K243</f>
        <v>0</v>
      </c>
      <c r="X243" s="174">
        <v>0</v>
      </c>
      <c r="Y243" s="174">
        <f>X243*K243</f>
        <v>0</v>
      </c>
      <c r="Z243" s="174">
        <v>0</v>
      </c>
      <c r="AA243" s="175">
        <f>Z243*K243</f>
        <v>0</v>
      </c>
      <c r="AR243" s="21" t="s">
        <v>219</v>
      </c>
      <c r="AT243" s="21" t="s">
        <v>154</v>
      </c>
      <c r="AU243" s="21" t="s">
        <v>87</v>
      </c>
      <c r="AY243" s="21" t="s">
        <v>153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1" t="s">
        <v>84</v>
      </c>
      <c r="BK243" s="112">
        <f>ROUND(L243*K243,2)</f>
        <v>0</v>
      </c>
      <c r="BL243" s="21" t="s">
        <v>219</v>
      </c>
      <c r="BM243" s="21" t="s">
        <v>415</v>
      </c>
    </row>
    <row r="244" spans="2:65" s="1" customFormat="1" ht="25.5" customHeight="1">
      <c r="B244" s="37"/>
      <c r="C244" s="199" t="s">
        <v>416</v>
      </c>
      <c r="D244" s="199" t="s">
        <v>223</v>
      </c>
      <c r="E244" s="200" t="s">
        <v>417</v>
      </c>
      <c r="F244" s="265" t="s">
        <v>418</v>
      </c>
      <c r="G244" s="265"/>
      <c r="H244" s="265"/>
      <c r="I244" s="265"/>
      <c r="J244" s="201" t="s">
        <v>182</v>
      </c>
      <c r="K244" s="202">
        <v>1</v>
      </c>
      <c r="L244" s="273">
        <v>0</v>
      </c>
      <c r="M244" s="274"/>
      <c r="N244" s="275">
        <f>ROUND(L244*K244,2)</f>
        <v>0</v>
      </c>
      <c r="O244" s="268"/>
      <c r="P244" s="268"/>
      <c r="Q244" s="268"/>
      <c r="R244" s="39"/>
      <c r="T244" s="173" t="s">
        <v>22</v>
      </c>
      <c r="U244" s="46" t="s">
        <v>43</v>
      </c>
      <c r="V244" s="38"/>
      <c r="W244" s="174">
        <f>V244*K244</f>
        <v>0</v>
      </c>
      <c r="X244" s="174">
        <v>0.0012</v>
      </c>
      <c r="Y244" s="174">
        <f>X244*K244</f>
        <v>0.0012</v>
      </c>
      <c r="Z244" s="174">
        <v>0</v>
      </c>
      <c r="AA244" s="175">
        <f>Z244*K244</f>
        <v>0</v>
      </c>
      <c r="AR244" s="21" t="s">
        <v>227</v>
      </c>
      <c r="AT244" s="21" t="s">
        <v>223</v>
      </c>
      <c r="AU244" s="21" t="s">
        <v>87</v>
      </c>
      <c r="AY244" s="21" t="s">
        <v>153</v>
      </c>
      <c r="BE244" s="112">
        <f>IF(U244="základní",N244,0)</f>
        <v>0</v>
      </c>
      <c r="BF244" s="112">
        <f>IF(U244="snížená",N244,0)</f>
        <v>0</v>
      </c>
      <c r="BG244" s="112">
        <f>IF(U244="zákl. přenesená",N244,0)</f>
        <v>0</v>
      </c>
      <c r="BH244" s="112">
        <f>IF(U244="sníž. přenesená",N244,0)</f>
        <v>0</v>
      </c>
      <c r="BI244" s="112">
        <f>IF(U244="nulová",N244,0)</f>
        <v>0</v>
      </c>
      <c r="BJ244" s="21" t="s">
        <v>84</v>
      </c>
      <c r="BK244" s="112">
        <f>ROUND(L244*K244,2)</f>
        <v>0</v>
      </c>
      <c r="BL244" s="21" t="s">
        <v>219</v>
      </c>
      <c r="BM244" s="21" t="s">
        <v>419</v>
      </c>
    </row>
    <row r="245" spans="2:65" s="1" customFormat="1" ht="25.5" customHeight="1">
      <c r="B245" s="37"/>
      <c r="C245" s="169" t="s">
        <v>420</v>
      </c>
      <c r="D245" s="169" t="s">
        <v>154</v>
      </c>
      <c r="E245" s="170" t="s">
        <v>421</v>
      </c>
      <c r="F245" s="260" t="s">
        <v>422</v>
      </c>
      <c r="G245" s="260"/>
      <c r="H245" s="260"/>
      <c r="I245" s="260"/>
      <c r="J245" s="171" t="s">
        <v>188</v>
      </c>
      <c r="K245" s="172">
        <v>0.001</v>
      </c>
      <c r="L245" s="271">
        <v>0</v>
      </c>
      <c r="M245" s="272"/>
      <c r="N245" s="268">
        <f>ROUND(L245*K245,2)</f>
        <v>0</v>
      </c>
      <c r="O245" s="268"/>
      <c r="P245" s="268"/>
      <c r="Q245" s="268"/>
      <c r="R245" s="39"/>
      <c r="T245" s="173" t="s">
        <v>22</v>
      </c>
      <c r="U245" s="46" t="s">
        <v>43</v>
      </c>
      <c r="V245" s="38"/>
      <c r="W245" s="174">
        <f>V245*K245</f>
        <v>0</v>
      </c>
      <c r="X245" s="174">
        <v>0</v>
      </c>
      <c r="Y245" s="174">
        <f>X245*K245</f>
        <v>0</v>
      </c>
      <c r="Z245" s="174">
        <v>0</v>
      </c>
      <c r="AA245" s="175">
        <f>Z245*K245</f>
        <v>0</v>
      </c>
      <c r="AR245" s="21" t="s">
        <v>219</v>
      </c>
      <c r="AT245" s="21" t="s">
        <v>154</v>
      </c>
      <c r="AU245" s="21" t="s">
        <v>87</v>
      </c>
      <c r="AY245" s="21" t="s">
        <v>153</v>
      </c>
      <c r="BE245" s="112">
        <f>IF(U245="základní",N245,0)</f>
        <v>0</v>
      </c>
      <c r="BF245" s="112">
        <f>IF(U245="snížená",N245,0)</f>
        <v>0</v>
      </c>
      <c r="BG245" s="112">
        <f>IF(U245="zákl. přenesená",N245,0)</f>
        <v>0</v>
      </c>
      <c r="BH245" s="112">
        <f>IF(U245="sníž. přenesená",N245,0)</f>
        <v>0</v>
      </c>
      <c r="BI245" s="112">
        <f>IF(U245="nulová",N245,0)</f>
        <v>0</v>
      </c>
      <c r="BJ245" s="21" t="s">
        <v>84</v>
      </c>
      <c r="BK245" s="112">
        <f>ROUND(L245*K245,2)</f>
        <v>0</v>
      </c>
      <c r="BL245" s="21" t="s">
        <v>219</v>
      </c>
      <c r="BM245" s="21" t="s">
        <v>423</v>
      </c>
    </row>
    <row r="246" spans="2:65" s="1" customFormat="1" ht="25.5" customHeight="1">
      <c r="B246" s="37"/>
      <c r="C246" s="169" t="s">
        <v>424</v>
      </c>
      <c r="D246" s="169" t="s">
        <v>154</v>
      </c>
      <c r="E246" s="170" t="s">
        <v>425</v>
      </c>
      <c r="F246" s="260" t="s">
        <v>426</v>
      </c>
      <c r="G246" s="260"/>
      <c r="H246" s="260"/>
      <c r="I246" s="260"/>
      <c r="J246" s="171" t="s">
        <v>188</v>
      </c>
      <c r="K246" s="172">
        <v>0.001</v>
      </c>
      <c r="L246" s="271">
        <v>0</v>
      </c>
      <c r="M246" s="272"/>
      <c r="N246" s="268">
        <f>ROUND(L246*K246,2)</f>
        <v>0</v>
      </c>
      <c r="O246" s="268"/>
      <c r="P246" s="268"/>
      <c r="Q246" s="268"/>
      <c r="R246" s="39"/>
      <c r="T246" s="173" t="s">
        <v>22</v>
      </c>
      <c r="U246" s="46" t="s">
        <v>43</v>
      </c>
      <c r="V246" s="38"/>
      <c r="W246" s="174">
        <f>V246*K246</f>
        <v>0</v>
      </c>
      <c r="X246" s="174">
        <v>0</v>
      </c>
      <c r="Y246" s="174">
        <f>X246*K246</f>
        <v>0</v>
      </c>
      <c r="Z246" s="174">
        <v>0</v>
      </c>
      <c r="AA246" s="175">
        <f>Z246*K246</f>
        <v>0</v>
      </c>
      <c r="AR246" s="21" t="s">
        <v>219</v>
      </c>
      <c r="AT246" s="21" t="s">
        <v>154</v>
      </c>
      <c r="AU246" s="21" t="s">
        <v>87</v>
      </c>
      <c r="AY246" s="21" t="s">
        <v>153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1" t="s">
        <v>84</v>
      </c>
      <c r="BK246" s="112">
        <f>ROUND(L246*K246,2)</f>
        <v>0</v>
      </c>
      <c r="BL246" s="21" t="s">
        <v>219</v>
      </c>
      <c r="BM246" s="21" t="s">
        <v>427</v>
      </c>
    </row>
    <row r="247" spans="2:63" s="9" customFormat="1" ht="29.85" customHeight="1">
      <c r="B247" s="158"/>
      <c r="C247" s="159"/>
      <c r="D247" s="168" t="s">
        <v>126</v>
      </c>
      <c r="E247" s="168"/>
      <c r="F247" s="168"/>
      <c r="G247" s="168"/>
      <c r="H247" s="168"/>
      <c r="I247" s="168"/>
      <c r="J247" s="168"/>
      <c r="K247" s="168"/>
      <c r="L247" s="168"/>
      <c r="M247" s="168"/>
      <c r="N247" s="276">
        <f>BK247</f>
        <v>0</v>
      </c>
      <c r="O247" s="277"/>
      <c r="P247" s="277"/>
      <c r="Q247" s="277"/>
      <c r="R247" s="161"/>
      <c r="T247" s="162"/>
      <c r="U247" s="159"/>
      <c r="V247" s="159"/>
      <c r="W247" s="163">
        <f>SUM(W248:W269)</f>
        <v>0</v>
      </c>
      <c r="X247" s="159"/>
      <c r="Y247" s="163">
        <f>SUM(Y248:Y269)</f>
        <v>0.3950391</v>
      </c>
      <c r="Z247" s="159"/>
      <c r="AA247" s="164">
        <f>SUM(AA248:AA269)</f>
        <v>1.7384765</v>
      </c>
      <c r="AR247" s="165" t="s">
        <v>87</v>
      </c>
      <c r="AT247" s="166" t="s">
        <v>77</v>
      </c>
      <c r="AU247" s="166" t="s">
        <v>84</v>
      </c>
      <c r="AY247" s="165" t="s">
        <v>153</v>
      </c>
      <c r="BK247" s="167">
        <f>SUM(BK248:BK269)</f>
        <v>0</v>
      </c>
    </row>
    <row r="248" spans="2:65" s="1" customFormat="1" ht="25.5" customHeight="1">
      <c r="B248" s="37"/>
      <c r="C248" s="169" t="s">
        <v>428</v>
      </c>
      <c r="D248" s="169" t="s">
        <v>154</v>
      </c>
      <c r="E248" s="170" t="s">
        <v>429</v>
      </c>
      <c r="F248" s="260" t="s">
        <v>430</v>
      </c>
      <c r="G248" s="260"/>
      <c r="H248" s="260"/>
      <c r="I248" s="260"/>
      <c r="J248" s="171" t="s">
        <v>157</v>
      </c>
      <c r="K248" s="172">
        <v>21.331</v>
      </c>
      <c r="L248" s="271">
        <v>0</v>
      </c>
      <c r="M248" s="272"/>
      <c r="N248" s="268">
        <f>ROUND(L248*K248,2)</f>
        <v>0</v>
      </c>
      <c r="O248" s="268"/>
      <c r="P248" s="268"/>
      <c r="Q248" s="268"/>
      <c r="R248" s="39"/>
      <c r="T248" s="173" t="s">
        <v>22</v>
      </c>
      <c r="U248" s="46" t="s">
        <v>43</v>
      </c>
      <c r="V248" s="38"/>
      <c r="W248" s="174">
        <f>V248*K248</f>
        <v>0</v>
      </c>
      <c r="X248" s="174">
        <v>0</v>
      </c>
      <c r="Y248" s="174">
        <f>X248*K248</f>
        <v>0</v>
      </c>
      <c r="Z248" s="174">
        <v>0.0815</v>
      </c>
      <c r="AA248" s="175">
        <f>Z248*K248</f>
        <v>1.7384765</v>
      </c>
      <c r="AR248" s="21" t="s">
        <v>219</v>
      </c>
      <c r="AT248" s="21" t="s">
        <v>154</v>
      </c>
      <c r="AU248" s="21" t="s">
        <v>87</v>
      </c>
      <c r="AY248" s="21" t="s">
        <v>153</v>
      </c>
      <c r="BE248" s="112">
        <f>IF(U248="základní",N248,0)</f>
        <v>0</v>
      </c>
      <c r="BF248" s="112">
        <f>IF(U248="snížená",N248,0)</f>
        <v>0</v>
      </c>
      <c r="BG248" s="112">
        <f>IF(U248="zákl. přenesená",N248,0)</f>
        <v>0</v>
      </c>
      <c r="BH248" s="112">
        <f>IF(U248="sníž. přenesená",N248,0)</f>
        <v>0</v>
      </c>
      <c r="BI248" s="112">
        <f>IF(U248="nulová",N248,0)</f>
        <v>0</v>
      </c>
      <c r="BJ248" s="21" t="s">
        <v>84</v>
      </c>
      <c r="BK248" s="112">
        <f>ROUND(L248*K248,2)</f>
        <v>0</v>
      </c>
      <c r="BL248" s="21" t="s">
        <v>219</v>
      </c>
      <c r="BM248" s="21" t="s">
        <v>431</v>
      </c>
    </row>
    <row r="249" spans="2:51" s="11" customFormat="1" ht="16.5" customHeight="1">
      <c r="B249" s="183"/>
      <c r="C249" s="184"/>
      <c r="D249" s="184"/>
      <c r="E249" s="185" t="s">
        <v>22</v>
      </c>
      <c r="F249" s="261" t="s">
        <v>165</v>
      </c>
      <c r="G249" s="262"/>
      <c r="H249" s="262"/>
      <c r="I249" s="262"/>
      <c r="J249" s="184"/>
      <c r="K249" s="186">
        <v>16.195</v>
      </c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164</v>
      </c>
      <c r="AU249" s="190" t="s">
        <v>87</v>
      </c>
      <c r="AV249" s="11" t="s">
        <v>87</v>
      </c>
      <c r="AW249" s="11" t="s">
        <v>35</v>
      </c>
      <c r="AX249" s="11" t="s">
        <v>78</v>
      </c>
      <c r="AY249" s="190" t="s">
        <v>153</v>
      </c>
    </row>
    <row r="250" spans="2:51" s="11" customFormat="1" ht="16.5" customHeight="1">
      <c r="B250" s="183"/>
      <c r="C250" s="184"/>
      <c r="D250" s="184"/>
      <c r="E250" s="185" t="s">
        <v>22</v>
      </c>
      <c r="F250" s="255" t="s">
        <v>166</v>
      </c>
      <c r="G250" s="256"/>
      <c r="H250" s="256"/>
      <c r="I250" s="256"/>
      <c r="J250" s="184"/>
      <c r="K250" s="186">
        <v>0.29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164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153</v>
      </c>
    </row>
    <row r="251" spans="2:51" s="11" customFormat="1" ht="16.5" customHeight="1">
      <c r="B251" s="183"/>
      <c r="C251" s="184"/>
      <c r="D251" s="184"/>
      <c r="E251" s="185" t="s">
        <v>22</v>
      </c>
      <c r="F251" s="255" t="s">
        <v>167</v>
      </c>
      <c r="G251" s="256"/>
      <c r="H251" s="256"/>
      <c r="I251" s="256"/>
      <c r="J251" s="184"/>
      <c r="K251" s="186">
        <v>6.19</v>
      </c>
      <c r="L251" s="184"/>
      <c r="M251" s="184"/>
      <c r="N251" s="184"/>
      <c r="O251" s="184"/>
      <c r="P251" s="184"/>
      <c r="Q251" s="184"/>
      <c r="R251" s="187"/>
      <c r="T251" s="188"/>
      <c r="U251" s="184"/>
      <c r="V251" s="184"/>
      <c r="W251" s="184"/>
      <c r="X251" s="184"/>
      <c r="Y251" s="184"/>
      <c r="Z251" s="184"/>
      <c r="AA251" s="189"/>
      <c r="AT251" s="190" t="s">
        <v>164</v>
      </c>
      <c r="AU251" s="190" t="s">
        <v>87</v>
      </c>
      <c r="AV251" s="11" t="s">
        <v>87</v>
      </c>
      <c r="AW251" s="11" t="s">
        <v>35</v>
      </c>
      <c r="AX251" s="11" t="s">
        <v>78</v>
      </c>
      <c r="AY251" s="190" t="s">
        <v>153</v>
      </c>
    </row>
    <row r="252" spans="2:51" s="11" customFormat="1" ht="16.5" customHeight="1">
      <c r="B252" s="183"/>
      <c r="C252" s="184"/>
      <c r="D252" s="184"/>
      <c r="E252" s="185" t="s">
        <v>22</v>
      </c>
      <c r="F252" s="255" t="s">
        <v>168</v>
      </c>
      <c r="G252" s="256"/>
      <c r="H252" s="256"/>
      <c r="I252" s="256"/>
      <c r="J252" s="184"/>
      <c r="K252" s="186">
        <v>-1.344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164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153</v>
      </c>
    </row>
    <row r="253" spans="2:51" s="12" customFormat="1" ht="16.5" customHeight="1">
      <c r="B253" s="191"/>
      <c r="C253" s="192"/>
      <c r="D253" s="192"/>
      <c r="E253" s="193" t="s">
        <v>22</v>
      </c>
      <c r="F253" s="257" t="s">
        <v>169</v>
      </c>
      <c r="G253" s="258"/>
      <c r="H253" s="258"/>
      <c r="I253" s="258"/>
      <c r="J253" s="192"/>
      <c r="K253" s="194">
        <v>21.331</v>
      </c>
      <c r="L253" s="192"/>
      <c r="M253" s="192"/>
      <c r="N253" s="192"/>
      <c r="O253" s="192"/>
      <c r="P253" s="192"/>
      <c r="Q253" s="192"/>
      <c r="R253" s="195"/>
      <c r="T253" s="196"/>
      <c r="U253" s="192"/>
      <c r="V253" s="192"/>
      <c r="W253" s="192"/>
      <c r="X253" s="192"/>
      <c r="Y253" s="192"/>
      <c r="Z253" s="192"/>
      <c r="AA253" s="197"/>
      <c r="AT253" s="198" t="s">
        <v>164</v>
      </c>
      <c r="AU253" s="198" t="s">
        <v>87</v>
      </c>
      <c r="AV253" s="12" t="s">
        <v>158</v>
      </c>
      <c r="AW253" s="12" t="s">
        <v>35</v>
      </c>
      <c r="AX253" s="12" t="s">
        <v>84</v>
      </c>
      <c r="AY253" s="198" t="s">
        <v>153</v>
      </c>
    </row>
    <row r="254" spans="2:65" s="1" customFormat="1" ht="38.25" customHeight="1">
      <c r="B254" s="37"/>
      <c r="C254" s="169" t="s">
        <v>432</v>
      </c>
      <c r="D254" s="169" t="s">
        <v>154</v>
      </c>
      <c r="E254" s="170" t="s">
        <v>433</v>
      </c>
      <c r="F254" s="260" t="s">
        <v>434</v>
      </c>
      <c r="G254" s="260"/>
      <c r="H254" s="260"/>
      <c r="I254" s="260"/>
      <c r="J254" s="171" t="s">
        <v>157</v>
      </c>
      <c r="K254" s="172">
        <v>22.881</v>
      </c>
      <c r="L254" s="271">
        <v>0</v>
      </c>
      <c r="M254" s="272"/>
      <c r="N254" s="268">
        <f>ROUND(L254*K254,2)</f>
        <v>0</v>
      </c>
      <c r="O254" s="268"/>
      <c r="P254" s="268"/>
      <c r="Q254" s="268"/>
      <c r="R254" s="39"/>
      <c r="T254" s="173" t="s">
        <v>22</v>
      </c>
      <c r="U254" s="46" t="s">
        <v>43</v>
      </c>
      <c r="V254" s="38"/>
      <c r="W254" s="174">
        <f>V254*K254</f>
        <v>0</v>
      </c>
      <c r="X254" s="174">
        <v>0.003</v>
      </c>
      <c r="Y254" s="174">
        <f>X254*K254</f>
        <v>0.068643</v>
      </c>
      <c r="Z254" s="174">
        <v>0</v>
      </c>
      <c r="AA254" s="175">
        <f>Z254*K254</f>
        <v>0</v>
      </c>
      <c r="AR254" s="21" t="s">
        <v>219</v>
      </c>
      <c r="AT254" s="21" t="s">
        <v>154</v>
      </c>
      <c r="AU254" s="21" t="s">
        <v>87</v>
      </c>
      <c r="AY254" s="21" t="s">
        <v>153</v>
      </c>
      <c r="BE254" s="112">
        <f>IF(U254="základní",N254,0)</f>
        <v>0</v>
      </c>
      <c r="BF254" s="112">
        <f>IF(U254="snížená",N254,0)</f>
        <v>0</v>
      </c>
      <c r="BG254" s="112">
        <f>IF(U254="zákl. přenesená",N254,0)</f>
        <v>0</v>
      </c>
      <c r="BH254" s="112">
        <f>IF(U254="sníž. přenesená",N254,0)</f>
        <v>0</v>
      </c>
      <c r="BI254" s="112">
        <f>IF(U254="nulová",N254,0)</f>
        <v>0</v>
      </c>
      <c r="BJ254" s="21" t="s">
        <v>84</v>
      </c>
      <c r="BK254" s="112">
        <f>ROUND(L254*K254,2)</f>
        <v>0</v>
      </c>
      <c r="BL254" s="21" t="s">
        <v>219</v>
      </c>
      <c r="BM254" s="21" t="s">
        <v>435</v>
      </c>
    </row>
    <row r="255" spans="2:51" s="11" customFormat="1" ht="16.5" customHeight="1">
      <c r="B255" s="183"/>
      <c r="C255" s="184"/>
      <c r="D255" s="184"/>
      <c r="E255" s="185" t="s">
        <v>22</v>
      </c>
      <c r="F255" s="261" t="s">
        <v>436</v>
      </c>
      <c r="G255" s="262"/>
      <c r="H255" s="262"/>
      <c r="I255" s="262"/>
      <c r="J255" s="184"/>
      <c r="K255" s="186">
        <v>13.653</v>
      </c>
      <c r="L255" s="184"/>
      <c r="M255" s="184"/>
      <c r="N255" s="184"/>
      <c r="O255" s="184"/>
      <c r="P255" s="184"/>
      <c r="Q255" s="184"/>
      <c r="R255" s="187"/>
      <c r="T255" s="188"/>
      <c r="U255" s="184"/>
      <c r="V255" s="184"/>
      <c r="W255" s="184"/>
      <c r="X255" s="184"/>
      <c r="Y255" s="184"/>
      <c r="Z255" s="184"/>
      <c r="AA255" s="189"/>
      <c r="AT255" s="190" t="s">
        <v>164</v>
      </c>
      <c r="AU255" s="190" t="s">
        <v>87</v>
      </c>
      <c r="AV255" s="11" t="s">
        <v>87</v>
      </c>
      <c r="AW255" s="11" t="s">
        <v>35</v>
      </c>
      <c r="AX255" s="11" t="s">
        <v>78</v>
      </c>
      <c r="AY255" s="190" t="s">
        <v>153</v>
      </c>
    </row>
    <row r="256" spans="2:51" s="11" customFormat="1" ht="16.5" customHeight="1">
      <c r="B256" s="183"/>
      <c r="C256" s="184"/>
      <c r="D256" s="184"/>
      <c r="E256" s="185" t="s">
        <v>22</v>
      </c>
      <c r="F256" s="255" t="s">
        <v>437</v>
      </c>
      <c r="G256" s="256"/>
      <c r="H256" s="256"/>
      <c r="I256" s="256"/>
      <c r="J256" s="184"/>
      <c r="K256" s="186">
        <v>10.282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164</v>
      </c>
      <c r="AU256" s="190" t="s">
        <v>87</v>
      </c>
      <c r="AV256" s="11" t="s">
        <v>87</v>
      </c>
      <c r="AW256" s="11" t="s">
        <v>35</v>
      </c>
      <c r="AX256" s="11" t="s">
        <v>78</v>
      </c>
      <c r="AY256" s="190" t="s">
        <v>153</v>
      </c>
    </row>
    <row r="257" spans="2:51" s="11" customFormat="1" ht="16.5" customHeight="1">
      <c r="B257" s="183"/>
      <c r="C257" s="184"/>
      <c r="D257" s="184"/>
      <c r="E257" s="185" t="s">
        <v>22</v>
      </c>
      <c r="F257" s="255" t="s">
        <v>166</v>
      </c>
      <c r="G257" s="256"/>
      <c r="H257" s="256"/>
      <c r="I257" s="256"/>
      <c r="J257" s="184"/>
      <c r="K257" s="186">
        <v>0.29</v>
      </c>
      <c r="L257" s="184"/>
      <c r="M257" s="184"/>
      <c r="N257" s="184"/>
      <c r="O257" s="184"/>
      <c r="P257" s="184"/>
      <c r="Q257" s="184"/>
      <c r="R257" s="187"/>
      <c r="T257" s="188"/>
      <c r="U257" s="184"/>
      <c r="V257" s="184"/>
      <c r="W257" s="184"/>
      <c r="X257" s="184"/>
      <c r="Y257" s="184"/>
      <c r="Z257" s="184"/>
      <c r="AA257" s="189"/>
      <c r="AT257" s="190" t="s">
        <v>164</v>
      </c>
      <c r="AU257" s="190" t="s">
        <v>87</v>
      </c>
      <c r="AV257" s="11" t="s">
        <v>87</v>
      </c>
      <c r="AW257" s="11" t="s">
        <v>35</v>
      </c>
      <c r="AX257" s="11" t="s">
        <v>78</v>
      </c>
      <c r="AY257" s="190" t="s">
        <v>153</v>
      </c>
    </row>
    <row r="258" spans="2:51" s="11" customFormat="1" ht="16.5" customHeight="1">
      <c r="B258" s="183"/>
      <c r="C258" s="184"/>
      <c r="D258" s="184"/>
      <c r="E258" s="185" t="s">
        <v>22</v>
      </c>
      <c r="F258" s="255" t="s">
        <v>168</v>
      </c>
      <c r="G258" s="256"/>
      <c r="H258" s="256"/>
      <c r="I258" s="256"/>
      <c r="J258" s="184"/>
      <c r="K258" s="186">
        <v>-1.344</v>
      </c>
      <c r="L258" s="184"/>
      <c r="M258" s="184"/>
      <c r="N258" s="184"/>
      <c r="O258" s="184"/>
      <c r="P258" s="184"/>
      <c r="Q258" s="184"/>
      <c r="R258" s="187"/>
      <c r="T258" s="188"/>
      <c r="U258" s="184"/>
      <c r="V258" s="184"/>
      <c r="W258" s="184"/>
      <c r="X258" s="184"/>
      <c r="Y258" s="184"/>
      <c r="Z258" s="184"/>
      <c r="AA258" s="189"/>
      <c r="AT258" s="190" t="s">
        <v>164</v>
      </c>
      <c r="AU258" s="190" t="s">
        <v>87</v>
      </c>
      <c r="AV258" s="11" t="s">
        <v>87</v>
      </c>
      <c r="AW258" s="11" t="s">
        <v>35</v>
      </c>
      <c r="AX258" s="11" t="s">
        <v>78</v>
      </c>
      <c r="AY258" s="190" t="s">
        <v>153</v>
      </c>
    </row>
    <row r="259" spans="2:51" s="12" customFormat="1" ht="16.5" customHeight="1">
      <c r="B259" s="191"/>
      <c r="C259" s="192"/>
      <c r="D259" s="192"/>
      <c r="E259" s="193" t="s">
        <v>22</v>
      </c>
      <c r="F259" s="257" t="s">
        <v>169</v>
      </c>
      <c r="G259" s="258"/>
      <c r="H259" s="258"/>
      <c r="I259" s="258"/>
      <c r="J259" s="192"/>
      <c r="K259" s="194">
        <v>22.881</v>
      </c>
      <c r="L259" s="192"/>
      <c r="M259" s="192"/>
      <c r="N259" s="192"/>
      <c r="O259" s="192"/>
      <c r="P259" s="192"/>
      <c r="Q259" s="192"/>
      <c r="R259" s="195"/>
      <c r="T259" s="196"/>
      <c r="U259" s="192"/>
      <c r="V259" s="192"/>
      <c r="W259" s="192"/>
      <c r="X259" s="192"/>
      <c r="Y259" s="192"/>
      <c r="Z259" s="192"/>
      <c r="AA259" s="197"/>
      <c r="AT259" s="198" t="s">
        <v>164</v>
      </c>
      <c r="AU259" s="198" t="s">
        <v>87</v>
      </c>
      <c r="AV259" s="12" t="s">
        <v>158</v>
      </c>
      <c r="AW259" s="12" t="s">
        <v>35</v>
      </c>
      <c r="AX259" s="12" t="s">
        <v>84</v>
      </c>
      <c r="AY259" s="198" t="s">
        <v>153</v>
      </c>
    </row>
    <row r="260" spans="2:65" s="1" customFormat="1" ht="25.5" customHeight="1">
      <c r="B260" s="37"/>
      <c r="C260" s="199" t="s">
        <v>438</v>
      </c>
      <c r="D260" s="199" t="s">
        <v>223</v>
      </c>
      <c r="E260" s="200" t="s">
        <v>439</v>
      </c>
      <c r="F260" s="265" t="s">
        <v>440</v>
      </c>
      <c r="G260" s="265"/>
      <c r="H260" s="265"/>
      <c r="I260" s="265"/>
      <c r="J260" s="201" t="s">
        <v>157</v>
      </c>
      <c r="K260" s="202">
        <v>25.169</v>
      </c>
      <c r="L260" s="273">
        <v>0</v>
      </c>
      <c r="M260" s="274"/>
      <c r="N260" s="275">
        <f>ROUND(L260*K260,2)</f>
        <v>0</v>
      </c>
      <c r="O260" s="268"/>
      <c r="P260" s="268"/>
      <c r="Q260" s="268"/>
      <c r="R260" s="39"/>
      <c r="T260" s="173" t="s">
        <v>22</v>
      </c>
      <c r="U260" s="46" t="s">
        <v>43</v>
      </c>
      <c r="V260" s="38"/>
      <c r="W260" s="174">
        <f>V260*K260</f>
        <v>0</v>
      </c>
      <c r="X260" s="174">
        <v>0.0126</v>
      </c>
      <c r="Y260" s="174">
        <f>X260*K260</f>
        <v>0.3171294</v>
      </c>
      <c r="Z260" s="174">
        <v>0</v>
      </c>
      <c r="AA260" s="175">
        <f>Z260*K260</f>
        <v>0</v>
      </c>
      <c r="AR260" s="21" t="s">
        <v>227</v>
      </c>
      <c r="AT260" s="21" t="s">
        <v>223</v>
      </c>
      <c r="AU260" s="21" t="s">
        <v>87</v>
      </c>
      <c r="AY260" s="21" t="s">
        <v>153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84</v>
      </c>
      <c r="BK260" s="112">
        <f>ROUND(L260*K260,2)</f>
        <v>0</v>
      </c>
      <c r="BL260" s="21" t="s">
        <v>219</v>
      </c>
      <c r="BM260" s="21" t="s">
        <v>441</v>
      </c>
    </row>
    <row r="261" spans="2:65" s="1" customFormat="1" ht="38.25" customHeight="1">
      <c r="B261" s="37"/>
      <c r="C261" s="169" t="s">
        <v>442</v>
      </c>
      <c r="D261" s="169" t="s">
        <v>154</v>
      </c>
      <c r="E261" s="170" t="s">
        <v>443</v>
      </c>
      <c r="F261" s="260" t="s">
        <v>444</v>
      </c>
      <c r="G261" s="260"/>
      <c r="H261" s="260"/>
      <c r="I261" s="260"/>
      <c r="J261" s="171" t="s">
        <v>157</v>
      </c>
      <c r="K261" s="172">
        <v>22.881</v>
      </c>
      <c r="L261" s="271">
        <v>0</v>
      </c>
      <c r="M261" s="272"/>
      <c r="N261" s="268">
        <f>ROUND(L261*K261,2)</f>
        <v>0</v>
      </c>
      <c r="O261" s="268"/>
      <c r="P261" s="268"/>
      <c r="Q261" s="268"/>
      <c r="R261" s="39"/>
      <c r="T261" s="173" t="s">
        <v>22</v>
      </c>
      <c r="U261" s="46" t="s">
        <v>43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219</v>
      </c>
      <c r="AT261" s="21" t="s">
        <v>154</v>
      </c>
      <c r="AU261" s="21" t="s">
        <v>87</v>
      </c>
      <c r="AY261" s="21" t="s">
        <v>153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84</v>
      </c>
      <c r="BK261" s="112">
        <f>ROUND(L261*K261,2)</f>
        <v>0</v>
      </c>
      <c r="BL261" s="21" t="s">
        <v>219</v>
      </c>
      <c r="BM261" s="21" t="s">
        <v>445</v>
      </c>
    </row>
    <row r="262" spans="2:65" s="1" customFormat="1" ht="16.5" customHeight="1">
      <c r="B262" s="37"/>
      <c r="C262" s="169" t="s">
        <v>446</v>
      </c>
      <c r="D262" s="169" t="s">
        <v>154</v>
      </c>
      <c r="E262" s="170" t="s">
        <v>447</v>
      </c>
      <c r="F262" s="260" t="s">
        <v>448</v>
      </c>
      <c r="G262" s="260"/>
      <c r="H262" s="260"/>
      <c r="I262" s="260"/>
      <c r="J262" s="171" t="s">
        <v>157</v>
      </c>
      <c r="K262" s="172">
        <v>0.3</v>
      </c>
      <c r="L262" s="271">
        <v>0</v>
      </c>
      <c r="M262" s="272"/>
      <c r="N262" s="268">
        <f>ROUND(L262*K262,2)</f>
        <v>0</v>
      </c>
      <c r="O262" s="268"/>
      <c r="P262" s="268"/>
      <c r="Q262" s="268"/>
      <c r="R262" s="39"/>
      <c r="T262" s="173" t="s">
        <v>22</v>
      </c>
      <c r="U262" s="46" t="s">
        <v>43</v>
      </c>
      <c r="V262" s="38"/>
      <c r="W262" s="174">
        <f>V262*K262</f>
        <v>0</v>
      </c>
      <c r="X262" s="174">
        <v>0.00063</v>
      </c>
      <c r="Y262" s="174">
        <f>X262*K262</f>
        <v>0.000189</v>
      </c>
      <c r="Z262" s="174">
        <v>0</v>
      </c>
      <c r="AA262" s="175">
        <f>Z262*K262</f>
        <v>0</v>
      </c>
      <c r="AR262" s="21" t="s">
        <v>219</v>
      </c>
      <c r="AT262" s="21" t="s">
        <v>154</v>
      </c>
      <c r="AU262" s="21" t="s">
        <v>87</v>
      </c>
      <c r="AY262" s="21" t="s">
        <v>153</v>
      </c>
      <c r="BE262" s="112">
        <f>IF(U262="základní",N262,0)</f>
        <v>0</v>
      </c>
      <c r="BF262" s="112">
        <f>IF(U262="snížená",N262,0)</f>
        <v>0</v>
      </c>
      <c r="BG262" s="112">
        <f>IF(U262="zákl. přenesená",N262,0)</f>
        <v>0</v>
      </c>
      <c r="BH262" s="112">
        <f>IF(U262="sníž. přenesená",N262,0)</f>
        <v>0</v>
      </c>
      <c r="BI262" s="112">
        <f>IF(U262="nulová",N262,0)</f>
        <v>0</v>
      </c>
      <c r="BJ262" s="21" t="s">
        <v>84</v>
      </c>
      <c r="BK262" s="112">
        <f>ROUND(L262*K262,2)</f>
        <v>0</v>
      </c>
      <c r="BL262" s="21" t="s">
        <v>219</v>
      </c>
      <c r="BM262" s="21" t="s">
        <v>449</v>
      </c>
    </row>
    <row r="263" spans="2:65" s="1" customFormat="1" ht="25.5" customHeight="1">
      <c r="B263" s="37"/>
      <c r="C263" s="169" t="s">
        <v>450</v>
      </c>
      <c r="D263" s="169" t="s">
        <v>154</v>
      </c>
      <c r="E263" s="170" t="s">
        <v>451</v>
      </c>
      <c r="F263" s="260" t="s">
        <v>452</v>
      </c>
      <c r="G263" s="260"/>
      <c r="H263" s="260"/>
      <c r="I263" s="260"/>
      <c r="J263" s="171" t="s">
        <v>248</v>
      </c>
      <c r="K263" s="172">
        <v>7.14</v>
      </c>
      <c r="L263" s="271">
        <v>0</v>
      </c>
      <c r="M263" s="272"/>
      <c r="N263" s="268">
        <f>ROUND(L263*K263,2)</f>
        <v>0</v>
      </c>
      <c r="O263" s="268"/>
      <c r="P263" s="268"/>
      <c r="Q263" s="268"/>
      <c r="R263" s="39"/>
      <c r="T263" s="173" t="s">
        <v>22</v>
      </c>
      <c r="U263" s="46" t="s">
        <v>43</v>
      </c>
      <c r="V263" s="38"/>
      <c r="W263" s="174">
        <f>V263*K263</f>
        <v>0</v>
      </c>
      <c r="X263" s="174">
        <v>0.00031</v>
      </c>
      <c r="Y263" s="174">
        <f>X263*K263</f>
        <v>0.0022134</v>
      </c>
      <c r="Z263" s="174">
        <v>0</v>
      </c>
      <c r="AA263" s="175">
        <f>Z263*K263</f>
        <v>0</v>
      </c>
      <c r="AR263" s="21" t="s">
        <v>219</v>
      </c>
      <c r="AT263" s="21" t="s">
        <v>154</v>
      </c>
      <c r="AU263" s="21" t="s">
        <v>87</v>
      </c>
      <c r="AY263" s="21" t="s">
        <v>153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84</v>
      </c>
      <c r="BK263" s="112">
        <f>ROUND(L263*K263,2)</f>
        <v>0</v>
      </c>
      <c r="BL263" s="21" t="s">
        <v>219</v>
      </c>
      <c r="BM263" s="21" t="s">
        <v>453</v>
      </c>
    </row>
    <row r="264" spans="2:51" s="11" customFormat="1" ht="16.5" customHeight="1">
      <c r="B264" s="183"/>
      <c r="C264" s="184"/>
      <c r="D264" s="184"/>
      <c r="E264" s="185" t="s">
        <v>22</v>
      </c>
      <c r="F264" s="261" t="s">
        <v>454</v>
      </c>
      <c r="G264" s="262"/>
      <c r="H264" s="262"/>
      <c r="I264" s="262"/>
      <c r="J264" s="184"/>
      <c r="K264" s="186">
        <v>7.14</v>
      </c>
      <c r="L264" s="184"/>
      <c r="M264" s="184"/>
      <c r="N264" s="184"/>
      <c r="O264" s="184"/>
      <c r="P264" s="184"/>
      <c r="Q264" s="184"/>
      <c r="R264" s="187"/>
      <c r="T264" s="188"/>
      <c r="U264" s="184"/>
      <c r="V264" s="184"/>
      <c r="W264" s="184"/>
      <c r="X264" s="184"/>
      <c r="Y264" s="184"/>
      <c r="Z264" s="184"/>
      <c r="AA264" s="189"/>
      <c r="AT264" s="190" t="s">
        <v>164</v>
      </c>
      <c r="AU264" s="190" t="s">
        <v>87</v>
      </c>
      <c r="AV264" s="11" t="s">
        <v>87</v>
      </c>
      <c r="AW264" s="11" t="s">
        <v>35</v>
      </c>
      <c r="AX264" s="11" t="s">
        <v>84</v>
      </c>
      <c r="AY264" s="190" t="s">
        <v>153</v>
      </c>
    </row>
    <row r="265" spans="2:65" s="1" customFormat="1" ht="16.5" customHeight="1">
      <c r="B265" s="37"/>
      <c r="C265" s="169" t="s">
        <v>455</v>
      </c>
      <c r="D265" s="169" t="s">
        <v>154</v>
      </c>
      <c r="E265" s="170" t="s">
        <v>456</v>
      </c>
      <c r="F265" s="260" t="s">
        <v>457</v>
      </c>
      <c r="G265" s="260"/>
      <c r="H265" s="260"/>
      <c r="I265" s="260"/>
      <c r="J265" s="171" t="s">
        <v>157</v>
      </c>
      <c r="K265" s="172">
        <v>22.881</v>
      </c>
      <c r="L265" s="271">
        <v>0</v>
      </c>
      <c r="M265" s="272"/>
      <c r="N265" s="268">
        <f>ROUND(L265*K265,2)</f>
        <v>0</v>
      </c>
      <c r="O265" s="268"/>
      <c r="P265" s="268"/>
      <c r="Q265" s="268"/>
      <c r="R265" s="39"/>
      <c r="T265" s="173" t="s">
        <v>22</v>
      </c>
      <c r="U265" s="46" t="s">
        <v>43</v>
      </c>
      <c r="V265" s="38"/>
      <c r="W265" s="174">
        <f>V265*K265</f>
        <v>0</v>
      </c>
      <c r="X265" s="174">
        <v>0.0003</v>
      </c>
      <c r="Y265" s="174">
        <f>X265*K265</f>
        <v>0.006864299999999999</v>
      </c>
      <c r="Z265" s="174">
        <v>0</v>
      </c>
      <c r="AA265" s="175">
        <f>Z265*K265</f>
        <v>0</v>
      </c>
      <c r="AR265" s="21" t="s">
        <v>219</v>
      </c>
      <c r="AT265" s="21" t="s">
        <v>154</v>
      </c>
      <c r="AU265" s="21" t="s">
        <v>87</v>
      </c>
      <c r="AY265" s="21" t="s">
        <v>153</v>
      </c>
      <c r="BE265" s="112">
        <f>IF(U265="základní",N265,0)</f>
        <v>0</v>
      </c>
      <c r="BF265" s="112">
        <f>IF(U265="snížená",N265,0)</f>
        <v>0</v>
      </c>
      <c r="BG265" s="112">
        <f>IF(U265="zákl. přenesená",N265,0)</f>
        <v>0</v>
      </c>
      <c r="BH265" s="112">
        <f>IF(U265="sníž. přenesená",N265,0)</f>
        <v>0</v>
      </c>
      <c r="BI265" s="112">
        <f>IF(U265="nulová",N265,0)</f>
        <v>0</v>
      </c>
      <c r="BJ265" s="21" t="s">
        <v>84</v>
      </c>
      <c r="BK265" s="112">
        <f>ROUND(L265*K265,2)</f>
        <v>0</v>
      </c>
      <c r="BL265" s="21" t="s">
        <v>219</v>
      </c>
      <c r="BM265" s="21" t="s">
        <v>458</v>
      </c>
    </row>
    <row r="266" spans="2:65" s="1" customFormat="1" ht="25.5" customHeight="1">
      <c r="B266" s="37"/>
      <c r="C266" s="169" t="s">
        <v>459</v>
      </c>
      <c r="D266" s="169" t="s">
        <v>154</v>
      </c>
      <c r="E266" s="170" t="s">
        <v>460</v>
      </c>
      <c r="F266" s="260" t="s">
        <v>461</v>
      </c>
      <c r="G266" s="260"/>
      <c r="H266" s="260"/>
      <c r="I266" s="260"/>
      <c r="J266" s="171" t="s">
        <v>182</v>
      </c>
      <c r="K266" s="172">
        <v>8</v>
      </c>
      <c r="L266" s="271">
        <v>0</v>
      </c>
      <c r="M266" s="272"/>
      <c r="N266" s="268">
        <f>ROUND(L266*K266,2)</f>
        <v>0</v>
      </c>
      <c r="O266" s="268"/>
      <c r="P266" s="268"/>
      <c r="Q266" s="268"/>
      <c r="R266" s="39"/>
      <c r="T266" s="173" t="s">
        <v>22</v>
      </c>
      <c r="U266" s="46" t="s">
        <v>43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219</v>
      </c>
      <c r="AT266" s="21" t="s">
        <v>154</v>
      </c>
      <c r="AU266" s="21" t="s">
        <v>87</v>
      </c>
      <c r="AY266" s="21" t="s">
        <v>153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84</v>
      </c>
      <c r="BK266" s="112">
        <f>ROUND(L266*K266,2)</f>
        <v>0</v>
      </c>
      <c r="BL266" s="21" t="s">
        <v>219</v>
      </c>
      <c r="BM266" s="21" t="s">
        <v>462</v>
      </c>
    </row>
    <row r="267" spans="2:65" s="1" customFormat="1" ht="25.5" customHeight="1">
      <c r="B267" s="37"/>
      <c r="C267" s="169" t="s">
        <v>463</v>
      </c>
      <c r="D267" s="169" t="s">
        <v>154</v>
      </c>
      <c r="E267" s="170" t="s">
        <v>464</v>
      </c>
      <c r="F267" s="260" t="s">
        <v>465</v>
      </c>
      <c r="G267" s="260"/>
      <c r="H267" s="260"/>
      <c r="I267" s="260"/>
      <c r="J267" s="171" t="s">
        <v>182</v>
      </c>
      <c r="K267" s="172">
        <v>2</v>
      </c>
      <c r="L267" s="271">
        <v>0</v>
      </c>
      <c r="M267" s="272"/>
      <c r="N267" s="268">
        <f>ROUND(L267*K267,2)</f>
        <v>0</v>
      </c>
      <c r="O267" s="268"/>
      <c r="P267" s="268"/>
      <c r="Q267" s="268"/>
      <c r="R267" s="39"/>
      <c r="T267" s="173" t="s">
        <v>22</v>
      </c>
      <c r="U267" s="46" t="s">
        <v>43</v>
      </c>
      <c r="V267" s="38"/>
      <c r="W267" s="174">
        <f>V267*K267</f>
        <v>0</v>
      </c>
      <c r="X267" s="174">
        <v>0</v>
      </c>
      <c r="Y267" s="174">
        <f>X267*K267</f>
        <v>0</v>
      </c>
      <c r="Z267" s="174">
        <v>0</v>
      </c>
      <c r="AA267" s="175">
        <f>Z267*K267</f>
        <v>0</v>
      </c>
      <c r="AR267" s="21" t="s">
        <v>219</v>
      </c>
      <c r="AT267" s="21" t="s">
        <v>154</v>
      </c>
      <c r="AU267" s="21" t="s">
        <v>87</v>
      </c>
      <c r="AY267" s="21" t="s">
        <v>153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1" t="s">
        <v>84</v>
      </c>
      <c r="BK267" s="112">
        <f>ROUND(L267*K267,2)</f>
        <v>0</v>
      </c>
      <c r="BL267" s="21" t="s">
        <v>219</v>
      </c>
      <c r="BM267" s="21" t="s">
        <v>466</v>
      </c>
    </row>
    <row r="268" spans="2:65" s="1" customFormat="1" ht="25.5" customHeight="1">
      <c r="B268" s="37"/>
      <c r="C268" s="169" t="s">
        <v>467</v>
      </c>
      <c r="D268" s="169" t="s">
        <v>154</v>
      </c>
      <c r="E268" s="170" t="s">
        <v>468</v>
      </c>
      <c r="F268" s="260" t="s">
        <v>469</v>
      </c>
      <c r="G268" s="260"/>
      <c r="H268" s="260"/>
      <c r="I268" s="260"/>
      <c r="J268" s="171" t="s">
        <v>188</v>
      </c>
      <c r="K268" s="172">
        <v>0.395</v>
      </c>
      <c r="L268" s="271">
        <v>0</v>
      </c>
      <c r="M268" s="272"/>
      <c r="N268" s="268">
        <f>ROUND(L268*K268,2)</f>
        <v>0</v>
      </c>
      <c r="O268" s="268"/>
      <c r="P268" s="268"/>
      <c r="Q268" s="268"/>
      <c r="R268" s="39"/>
      <c r="T268" s="173" t="s">
        <v>22</v>
      </c>
      <c r="U268" s="46" t="s">
        <v>43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</v>
      </c>
      <c r="AA268" s="175">
        <f>Z268*K268</f>
        <v>0</v>
      </c>
      <c r="AR268" s="21" t="s">
        <v>219</v>
      </c>
      <c r="AT268" s="21" t="s">
        <v>154</v>
      </c>
      <c r="AU268" s="21" t="s">
        <v>87</v>
      </c>
      <c r="AY268" s="21" t="s">
        <v>153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84</v>
      </c>
      <c r="BK268" s="112">
        <f>ROUND(L268*K268,2)</f>
        <v>0</v>
      </c>
      <c r="BL268" s="21" t="s">
        <v>219</v>
      </c>
      <c r="BM268" s="21" t="s">
        <v>470</v>
      </c>
    </row>
    <row r="269" spans="2:65" s="1" customFormat="1" ht="25.5" customHeight="1">
      <c r="B269" s="37"/>
      <c r="C269" s="169" t="s">
        <v>471</v>
      </c>
      <c r="D269" s="169" t="s">
        <v>154</v>
      </c>
      <c r="E269" s="170" t="s">
        <v>472</v>
      </c>
      <c r="F269" s="260" t="s">
        <v>473</v>
      </c>
      <c r="G269" s="260"/>
      <c r="H269" s="260"/>
      <c r="I269" s="260"/>
      <c r="J269" s="171" t="s">
        <v>188</v>
      </c>
      <c r="K269" s="172">
        <v>0.395</v>
      </c>
      <c r="L269" s="271">
        <v>0</v>
      </c>
      <c r="M269" s="272"/>
      <c r="N269" s="268">
        <f>ROUND(L269*K269,2)</f>
        <v>0</v>
      </c>
      <c r="O269" s="268"/>
      <c r="P269" s="268"/>
      <c r="Q269" s="268"/>
      <c r="R269" s="39"/>
      <c r="T269" s="173" t="s">
        <v>22</v>
      </c>
      <c r="U269" s="46" t="s">
        <v>43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</v>
      </c>
      <c r="AA269" s="175">
        <f>Z269*K269</f>
        <v>0</v>
      </c>
      <c r="AR269" s="21" t="s">
        <v>219</v>
      </c>
      <c r="AT269" s="21" t="s">
        <v>154</v>
      </c>
      <c r="AU269" s="21" t="s">
        <v>87</v>
      </c>
      <c r="AY269" s="21" t="s">
        <v>153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84</v>
      </c>
      <c r="BK269" s="112">
        <f>ROUND(L269*K269,2)</f>
        <v>0</v>
      </c>
      <c r="BL269" s="21" t="s">
        <v>219</v>
      </c>
      <c r="BM269" s="21" t="s">
        <v>474</v>
      </c>
    </row>
    <row r="270" spans="2:63" s="9" customFormat="1" ht="29.85" customHeight="1">
      <c r="B270" s="158"/>
      <c r="C270" s="159"/>
      <c r="D270" s="168" t="s">
        <v>127</v>
      </c>
      <c r="E270" s="168"/>
      <c r="F270" s="168"/>
      <c r="G270" s="168"/>
      <c r="H270" s="168"/>
      <c r="I270" s="168"/>
      <c r="J270" s="168"/>
      <c r="K270" s="168"/>
      <c r="L270" s="168"/>
      <c r="M270" s="168"/>
      <c r="N270" s="276">
        <f>BK270</f>
        <v>0</v>
      </c>
      <c r="O270" s="277"/>
      <c r="P270" s="277"/>
      <c r="Q270" s="277"/>
      <c r="R270" s="161"/>
      <c r="T270" s="162"/>
      <c r="U270" s="159"/>
      <c r="V270" s="159"/>
      <c r="W270" s="163">
        <f>SUM(W271:W277)</f>
        <v>0</v>
      </c>
      <c r="X270" s="159"/>
      <c r="Y270" s="163">
        <f>SUM(Y271:Y277)</f>
        <v>0.000801</v>
      </c>
      <c r="Z270" s="159"/>
      <c r="AA270" s="164">
        <f>SUM(AA271:AA277)</f>
        <v>0</v>
      </c>
      <c r="AR270" s="165" t="s">
        <v>87</v>
      </c>
      <c r="AT270" s="166" t="s">
        <v>77</v>
      </c>
      <c r="AU270" s="166" t="s">
        <v>84</v>
      </c>
      <c r="AY270" s="165" t="s">
        <v>153</v>
      </c>
      <c r="BK270" s="167">
        <f>SUM(BK271:BK277)</f>
        <v>0</v>
      </c>
    </row>
    <row r="271" spans="2:65" s="1" customFormat="1" ht="38.25" customHeight="1">
      <c r="B271" s="37"/>
      <c r="C271" s="169" t="s">
        <v>475</v>
      </c>
      <c r="D271" s="169" t="s">
        <v>154</v>
      </c>
      <c r="E271" s="170" t="s">
        <v>476</v>
      </c>
      <c r="F271" s="260" t="s">
        <v>477</v>
      </c>
      <c r="G271" s="260"/>
      <c r="H271" s="260"/>
      <c r="I271" s="260"/>
      <c r="J271" s="171" t="s">
        <v>157</v>
      </c>
      <c r="K271" s="172">
        <v>0.9</v>
      </c>
      <c r="L271" s="271">
        <v>0</v>
      </c>
      <c r="M271" s="272"/>
      <c r="N271" s="268">
        <f>ROUND(L271*K271,2)</f>
        <v>0</v>
      </c>
      <c r="O271" s="268"/>
      <c r="P271" s="268"/>
      <c r="Q271" s="268"/>
      <c r="R271" s="39"/>
      <c r="T271" s="173" t="s">
        <v>22</v>
      </c>
      <c r="U271" s="46" t="s">
        <v>43</v>
      </c>
      <c r="V271" s="38"/>
      <c r="W271" s="174">
        <f>V271*K271</f>
        <v>0</v>
      </c>
      <c r="X271" s="174">
        <v>9E-05</v>
      </c>
      <c r="Y271" s="174">
        <f>X271*K271</f>
        <v>8.1E-05</v>
      </c>
      <c r="Z271" s="174">
        <v>0</v>
      </c>
      <c r="AA271" s="175">
        <f>Z271*K271</f>
        <v>0</v>
      </c>
      <c r="AR271" s="21" t="s">
        <v>219</v>
      </c>
      <c r="AT271" s="21" t="s">
        <v>154</v>
      </c>
      <c r="AU271" s="21" t="s">
        <v>87</v>
      </c>
      <c r="AY271" s="21" t="s">
        <v>153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1" t="s">
        <v>84</v>
      </c>
      <c r="BK271" s="112">
        <f>ROUND(L271*K271,2)</f>
        <v>0</v>
      </c>
      <c r="BL271" s="21" t="s">
        <v>219</v>
      </c>
      <c r="BM271" s="21" t="s">
        <v>478</v>
      </c>
    </row>
    <row r="272" spans="2:51" s="11" customFormat="1" ht="16.5" customHeight="1">
      <c r="B272" s="183"/>
      <c r="C272" s="184"/>
      <c r="D272" s="184"/>
      <c r="E272" s="185" t="s">
        <v>22</v>
      </c>
      <c r="F272" s="261" t="s">
        <v>479</v>
      </c>
      <c r="G272" s="262"/>
      <c r="H272" s="262"/>
      <c r="I272" s="262"/>
      <c r="J272" s="184"/>
      <c r="K272" s="186">
        <v>0.9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164</v>
      </c>
      <c r="AU272" s="190" t="s">
        <v>87</v>
      </c>
      <c r="AV272" s="11" t="s">
        <v>87</v>
      </c>
      <c r="AW272" s="11" t="s">
        <v>35</v>
      </c>
      <c r="AX272" s="11" t="s">
        <v>84</v>
      </c>
      <c r="AY272" s="190" t="s">
        <v>153</v>
      </c>
    </row>
    <row r="273" spans="2:65" s="1" customFormat="1" ht="25.5" customHeight="1">
      <c r="B273" s="37"/>
      <c r="C273" s="169" t="s">
        <v>480</v>
      </c>
      <c r="D273" s="169" t="s">
        <v>154</v>
      </c>
      <c r="E273" s="170" t="s">
        <v>481</v>
      </c>
      <c r="F273" s="260" t="s">
        <v>482</v>
      </c>
      <c r="G273" s="260"/>
      <c r="H273" s="260"/>
      <c r="I273" s="260"/>
      <c r="J273" s="171" t="s">
        <v>248</v>
      </c>
      <c r="K273" s="172">
        <v>6.3</v>
      </c>
      <c r="L273" s="271">
        <v>0</v>
      </c>
      <c r="M273" s="272"/>
      <c r="N273" s="268">
        <f>ROUND(L273*K273,2)</f>
        <v>0</v>
      </c>
      <c r="O273" s="268"/>
      <c r="P273" s="268"/>
      <c r="Q273" s="268"/>
      <c r="R273" s="39"/>
      <c r="T273" s="173" t="s">
        <v>22</v>
      </c>
      <c r="U273" s="46" t="s">
        <v>43</v>
      </c>
      <c r="V273" s="38"/>
      <c r="W273" s="174">
        <f>V273*K273</f>
        <v>0</v>
      </c>
      <c r="X273" s="174">
        <v>1E-05</v>
      </c>
      <c r="Y273" s="174">
        <f>X273*K273</f>
        <v>6.3E-05</v>
      </c>
      <c r="Z273" s="174">
        <v>0</v>
      </c>
      <c r="AA273" s="175">
        <f>Z273*K273</f>
        <v>0</v>
      </c>
      <c r="AR273" s="21" t="s">
        <v>219</v>
      </c>
      <c r="AT273" s="21" t="s">
        <v>154</v>
      </c>
      <c r="AU273" s="21" t="s">
        <v>87</v>
      </c>
      <c r="AY273" s="21" t="s">
        <v>153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84</v>
      </c>
      <c r="BK273" s="112">
        <f>ROUND(L273*K273,2)</f>
        <v>0</v>
      </c>
      <c r="BL273" s="21" t="s">
        <v>219</v>
      </c>
      <c r="BM273" s="21" t="s">
        <v>483</v>
      </c>
    </row>
    <row r="274" spans="2:51" s="11" customFormat="1" ht="16.5" customHeight="1">
      <c r="B274" s="183"/>
      <c r="C274" s="184"/>
      <c r="D274" s="184"/>
      <c r="E274" s="185" t="s">
        <v>22</v>
      </c>
      <c r="F274" s="261" t="s">
        <v>484</v>
      </c>
      <c r="G274" s="262"/>
      <c r="H274" s="262"/>
      <c r="I274" s="262"/>
      <c r="J274" s="184"/>
      <c r="K274" s="186">
        <v>6.3</v>
      </c>
      <c r="L274" s="184"/>
      <c r="M274" s="184"/>
      <c r="N274" s="184"/>
      <c r="O274" s="184"/>
      <c r="P274" s="184"/>
      <c r="Q274" s="184"/>
      <c r="R274" s="187"/>
      <c r="T274" s="188"/>
      <c r="U274" s="184"/>
      <c r="V274" s="184"/>
      <c r="W274" s="184"/>
      <c r="X274" s="184"/>
      <c r="Y274" s="184"/>
      <c r="Z274" s="184"/>
      <c r="AA274" s="189"/>
      <c r="AT274" s="190" t="s">
        <v>164</v>
      </c>
      <c r="AU274" s="190" t="s">
        <v>87</v>
      </c>
      <c r="AV274" s="11" t="s">
        <v>87</v>
      </c>
      <c r="AW274" s="11" t="s">
        <v>35</v>
      </c>
      <c r="AX274" s="11" t="s">
        <v>84</v>
      </c>
      <c r="AY274" s="190" t="s">
        <v>153</v>
      </c>
    </row>
    <row r="275" spans="2:65" s="1" customFormat="1" ht="25.5" customHeight="1">
      <c r="B275" s="37"/>
      <c r="C275" s="169" t="s">
        <v>485</v>
      </c>
      <c r="D275" s="169" t="s">
        <v>154</v>
      </c>
      <c r="E275" s="170" t="s">
        <v>486</v>
      </c>
      <c r="F275" s="260" t="s">
        <v>487</v>
      </c>
      <c r="G275" s="260"/>
      <c r="H275" s="260"/>
      <c r="I275" s="260"/>
      <c r="J275" s="171" t="s">
        <v>157</v>
      </c>
      <c r="K275" s="172">
        <v>0.9</v>
      </c>
      <c r="L275" s="271">
        <v>0</v>
      </c>
      <c r="M275" s="272"/>
      <c r="N275" s="268">
        <f>ROUND(L275*K275,2)</f>
        <v>0</v>
      </c>
      <c r="O275" s="268"/>
      <c r="P275" s="268"/>
      <c r="Q275" s="268"/>
      <c r="R275" s="39"/>
      <c r="T275" s="173" t="s">
        <v>22</v>
      </c>
      <c r="U275" s="46" t="s">
        <v>43</v>
      </c>
      <c r="V275" s="38"/>
      <c r="W275" s="174">
        <f>V275*K275</f>
        <v>0</v>
      </c>
      <c r="X275" s="174">
        <v>0.00031</v>
      </c>
      <c r="Y275" s="174">
        <f>X275*K275</f>
        <v>0.000279</v>
      </c>
      <c r="Z275" s="174">
        <v>0</v>
      </c>
      <c r="AA275" s="175">
        <f>Z275*K275</f>
        <v>0</v>
      </c>
      <c r="AR275" s="21" t="s">
        <v>219</v>
      </c>
      <c r="AT275" s="21" t="s">
        <v>154</v>
      </c>
      <c r="AU275" s="21" t="s">
        <v>87</v>
      </c>
      <c r="AY275" s="21" t="s">
        <v>153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84</v>
      </c>
      <c r="BK275" s="112">
        <f>ROUND(L275*K275,2)</f>
        <v>0</v>
      </c>
      <c r="BL275" s="21" t="s">
        <v>219</v>
      </c>
      <c r="BM275" s="21" t="s">
        <v>488</v>
      </c>
    </row>
    <row r="276" spans="2:51" s="11" customFormat="1" ht="16.5" customHeight="1">
      <c r="B276" s="183"/>
      <c r="C276" s="184"/>
      <c r="D276" s="184"/>
      <c r="E276" s="185" t="s">
        <v>22</v>
      </c>
      <c r="F276" s="261" t="s">
        <v>479</v>
      </c>
      <c r="G276" s="262"/>
      <c r="H276" s="262"/>
      <c r="I276" s="262"/>
      <c r="J276" s="184"/>
      <c r="K276" s="186">
        <v>0.9</v>
      </c>
      <c r="L276" s="184"/>
      <c r="M276" s="184"/>
      <c r="N276" s="184"/>
      <c r="O276" s="184"/>
      <c r="P276" s="184"/>
      <c r="Q276" s="184"/>
      <c r="R276" s="187"/>
      <c r="T276" s="188"/>
      <c r="U276" s="184"/>
      <c r="V276" s="184"/>
      <c r="W276" s="184"/>
      <c r="X276" s="184"/>
      <c r="Y276" s="184"/>
      <c r="Z276" s="184"/>
      <c r="AA276" s="189"/>
      <c r="AT276" s="190" t="s">
        <v>164</v>
      </c>
      <c r="AU276" s="190" t="s">
        <v>87</v>
      </c>
      <c r="AV276" s="11" t="s">
        <v>87</v>
      </c>
      <c r="AW276" s="11" t="s">
        <v>35</v>
      </c>
      <c r="AX276" s="11" t="s">
        <v>84</v>
      </c>
      <c r="AY276" s="190" t="s">
        <v>153</v>
      </c>
    </row>
    <row r="277" spans="2:65" s="1" customFormat="1" ht="25.5" customHeight="1">
      <c r="B277" s="37"/>
      <c r="C277" s="169" t="s">
        <v>489</v>
      </c>
      <c r="D277" s="169" t="s">
        <v>154</v>
      </c>
      <c r="E277" s="170" t="s">
        <v>490</v>
      </c>
      <c r="F277" s="260" t="s">
        <v>491</v>
      </c>
      <c r="G277" s="260"/>
      <c r="H277" s="260"/>
      <c r="I277" s="260"/>
      <c r="J277" s="171" t="s">
        <v>248</v>
      </c>
      <c r="K277" s="172">
        <v>6.3</v>
      </c>
      <c r="L277" s="271">
        <v>0</v>
      </c>
      <c r="M277" s="272"/>
      <c r="N277" s="268">
        <f>ROUND(L277*K277,2)</f>
        <v>0</v>
      </c>
      <c r="O277" s="268"/>
      <c r="P277" s="268"/>
      <c r="Q277" s="268"/>
      <c r="R277" s="39"/>
      <c r="T277" s="173" t="s">
        <v>22</v>
      </c>
      <c r="U277" s="46" t="s">
        <v>43</v>
      </c>
      <c r="V277" s="38"/>
      <c r="W277" s="174">
        <f>V277*K277</f>
        <v>0</v>
      </c>
      <c r="X277" s="174">
        <v>6E-05</v>
      </c>
      <c r="Y277" s="174">
        <f>X277*K277</f>
        <v>0.00037799999999999997</v>
      </c>
      <c r="Z277" s="174">
        <v>0</v>
      </c>
      <c r="AA277" s="175">
        <f>Z277*K277</f>
        <v>0</v>
      </c>
      <c r="AR277" s="21" t="s">
        <v>219</v>
      </c>
      <c r="AT277" s="21" t="s">
        <v>154</v>
      </c>
      <c r="AU277" s="21" t="s">
        <v>87</v>
      </c>
      <c r="AY277" s="21" t="s">
        <v>153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84</v>
      </c>
      <c r="BK277" s="112">
        <f>ROUND(L277*K277,2)</f>
        <v>0</v>
      </c>
      <c r="BL277" s="21" t="s">
        <v>219</v>
      </c>
      <c r="BM277" s="21" t="s">
        <v>492</v>
      </c>
    </row>
    <row r="278" spans="2:63" s="9" customFormat="1" ht="29.85" customHeight="1">
      <c r="B278" s="158"/>
      <c r="C278" s="159"/>
      <c r="D278" s="168" t="s">
        <v>128</v>
      </c>
      <c r="E278" s="168"/>
      <c r="F278" s="168"/>
      <c r="G278" s="168"/>
      <c r="H278" s="168"/>
      <c r="I278" s="168"/>
      <c r="J278" s="168"/>
      <c r="K278" s="168"/>
      <c r="L278" s="168"/>
      <c r="M278" s="168"/>
      <c r="N278" s="276">
        <f>BK278</f>
        <v>0</v>
      </c>
      <c r="O278" s="277"/>
      <c r="P278" s="277"/>
      <c r="Q278" s="277"/>
      <c r="R278" s="161"/>
      <c r="T278" s="162"/>
      <c r="U278" s="159"/>
      <c r="V278" s="159"/>
      <c r="W278" s="163">
        <f>SUM(W279:W293)</f>
        <v>0</v>
      </c>
      <c r="X278" s="159"/>
      <c r="Y278" s="163">
        <f>SUM(Y279:Y293)</f>
        <v>0.02818026</v>
      </c>
      <c r="Z278" s="159"/>
      <c r="AA278" s="164">
        <f>SUM(AA279:AA293)</f>
        <v>0.00687394</v>
      </c>
      <c r="AR278" s="165" t="s">
        <v>87</v>
      </c>
      <c r="AT278" s="166" t="s">
        <v>77</v>
      </c>
      <c r="AU278" s="166" t="s">
        <v>84</v>
      </c>
      <c r="AY278" s="165" t="s">
        <v>153</v>
      </c>
      <c r="BK278" s="167">
        <f>SUM(BK279:BK293)</f>
        <v>0</v>
      </c>
    </row>
    <row r="279" spans="2:65" s="1" customFormat="1" ht="25.5" customHeight="1">
      <c r="B279" s="37"/>
      <c r="C279" s="169" t="s">
        <v>493</v>
      </c>
      <c r="D279" s="169" t="s">
        <v>154</v>
      </c>
      <c r="E279" s="170" t="s">
        <v>494</v>
      </c>
      <c r="F279" s="260" t="s">
        <v>495</v>
      </c>
      <c r="G279" s="260"/>
      <c r="H279" s="260"/>
      <c r="I279" s="260"/>
      <c r="J279" s="171" t="s">
        <v>157</v>
      </c>
      <c r="K279" s="172">
        <v>22.174</v>
      </c>
      <c r="L279" s="271">
        <v>0</v>
      </c>
      <c r="M279" s="272"/>
      <c r="N279" s="268">
        <f>ROUND(L279*K279,2)</f>
        <v>0</v>
      </c>
      <c r="O279" s="268"/>
      <c r="P279" s="268"/>
      <c r="Q279" s="268"/>
      <c r="R279" s="39"/>
      <c r="T279" s="173" t="s">
        <v>22</v>
      </c>
      <c r="U279" s="46" t="s">
        <v>43</v>
      </c>
      <c r="V279" s="38"/>
      <c r="W279" s="174">
        <f>V279*K279</f>
        <v>0</v>
      </c>
      <c r="X279" s="174">
        <v>0.001</v>
      </c>
      <c r="Y279" s="174">
        <f>X279*K279</f>
        <v>0.022174</v>
      </c>
      <c r="Z279" s="174">
        <v>0.00031</v>
      </c>
      <c r="AA279" s="175">
        <f>Z279*K279</f>
        <v>0.00687394</v>
      </c>
      <c r="AR279" s="21" t="s">
        <v>219</v>
      </c>
      <c r="AT279" s="21" t="s">
        <v>154</v>
      </c>
      <c r="AU279" s="21" t="s">
        <v>87</v>
      </c>
      <c r="AY279" s="21" t="s">
        <v>153</v>
      </c>
      <c r="BE279" s="112">
        <f>IF(U279="základní",N279,0)</f>
        <v>0</v>
      </c>
      <c r="BF279" s="112">
        <f>IF(U279="snížená",N279,0)</f>
        <v>0</v>
      </c>
      <c r="BG279" s="112">
        <f>IF(U279="zákl. přenesená",N279,0)</f>
        <v>0</v>
      </c>
      <c r="BH279" s="112">
        <f>IF(U279="sníž. přenesená",N279,0)</f>
        <v>0</v>
      </c>
      <c r="BI279" s="112">
        <f>IF(U279="nulová",N279,0)</f>
        <v>0</v>
      </c>
      <c r="BJ279" s="21" t="s">
        <v>84</v>
      </c>
      <c r="BK279" s="112">
        <f>ROUND(L279*K279,2)</f>
        <v>0</v>
      </c>
      <c r="BL279" s="21" t="s">
        <v>219</v>
      </c>
      <c r="BM279" s="21" t="s">
        <v>496</v>
      </c>
    </row>
    <row r="280" spans="2:51" s="10" customFormat="1" ht="16.5" customHeight="1">
      <c r="B280" s="176"/>
      <c r="C280" s="177"/>
      <c r="D280" s="177"/>
      <c r="E280" s="178" t="s">
        <v>22</v>
      </c>
      <c r="F280" s="263" t="s">
        <v>497</v>
      </c>
      <c r="G280" s="264"/>
      <c r="H280" s="264"/>
      <c r="I280" s="264"/>
      <c r="J280" s="177"/>
      <c r="K280" s="178" t="s">
        <v>22</v>
      </c>
      <c r="L280" s="177"/>
      <c r="M280" s="177"/>
      <c r="N280" s="177"/>
      <c r="O280" s="177"/>
      <c r="P280" s="177"/>
      <c r="Q280" s="177"/>
      <c r="R280" s="179"/>
      <c r="T280" s="180"/>
      <c r="U280" s="177"/>
      <c r="V280" s="177"/>
      <c r="W280" s="177"/>
      <c r="X280" s="177"/>
      <c r="Y280" s="177"/>
      <c r="Z280" s="177"/>
      <c r="AA280" s="181"/>
      <c r="AT280" s="182" t="s">
        <v>164</v>
      </c>
      <c r="AU280" s="182" t="s">
        <v>87</v>
      </c>
      <c r="AV280" s="10" t="s">
        <v>84</v>
      </c>
      <c r="AW280" s="10" t="s">
        <v>35</v>
      </c>
      <c r="AX280" s="10" t="s">
        <v>78</v>
      </c>
      <c r="AY280" s="182" t="s">
        <v>153</v>
      </c>
    </row>
    <row r="281" spans="2:51" s="11" customFormat="1" ht="16.5" customHeight="1">
      <c r="B281" s="183"/>
      <c r="C281" s="184"/>
      <c r="D281" s="184"/>
      <c r="E281" s="185" t="s">
        <v>22</v>
      </c>
      <c r="F281" s="255" t="s">
        <v>498</v>
      </c>
      <c r="G281" s="256"/>
      <c r="H281" s="256"/>
      <c r="I281" s="256"/>
      <c r="J281" s="184"/>
      <c r="K281" s="186">
        <v>6.844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164</v>
      </c>
      <c r="AU281" s="190" t="s">
        <v>87</v>
      </c>
      <c r="AV281" s="11" t="s">
        <v>87</v>
      </c>
      <c r="AW281" s="11" t="s">
        <v>35</v>
      </c>
      <c r="AX281" s="11" t="s">
        <v>78</v>
      </c>
      <c r="AY281" s="190" t="s">
        <v>153</v>
      </c>
    </row>
    <row r="282" spans="2:51" s="10" customFormat="1" ht="16.5" customHeight="1">
      <c r="B282" s="176"/>
      <c r="C282" s="177"/>
      <c r="D282" s="177"/>
      <c r="E282" s="178" t="s">
        <v>22</v>
      </c>
      <c r="F282" s="266" t="s">
        <v>499</v>
      </c>
      <c r="G282" s="267"/>
      <c r="H282" s="267"/>
      <c r="I282" s="267"/>
      <c r="J282" s="177"/>
      <c r="K282" s="178" t="s">
        <v>22</v>
      </c>
      <c r="L282" s="177"/>
      <c r="M282" s="177"/>
      <c r="N282" s="177"/>
      <c r="O282" s="177"/>
      <c r="P282" s="177"/>
      <c r="Q282" s="177"/>
      <c r="R282" s="179"/>
      <c r="T282" s="180"/>
      <c r="U282" s="177"/>
      <c r="V282" s="177"/>
      <c r="W282" s="177"/>
      <c r="X282" s="177"/>
      <c r="Y282" s="177"/>
      <c r="Z282" s="177"/>
      <c r="AA282" s="181"/>
      <c r="AT282" s="182" t="s">
        <v>164</v>
      </c>
      <c r="AU282" s="182" t="s">
        <v>87</v>
      </c>
      <c r="AV282" s="10" t="s">
        <v>84</v>
      </c>
      <c r="AW282" s="10" t="s">
        <v>35</v>
      </c>
      <c r="AX282" s="10" t="s">
        <v>78</v>
      </c>
      <c r="AY282" s="182" t="s">
        <v>153</v>
      </c>
    </row>
    <row r="283" spans="2:51" s="11" customFormat="1" ht="16.5" customHeight="1">
      <c r="B283" s="183"/>
      <c r="C283" s="184"/>
      <c r="D283" s="184"/>
      <c r="E283" s="185" t="s">
        <v>22</v>
      </c>
      <c r="F283" s="255" t="s">
        <v>500</v>
      </c>
      <c r="G283" s="256"/>
      <c r="H283" s="256"/>
      <c r="I283" s="256"/>
      <c r="J283" s="184"/>
      <c r="K283" s="186">
        <v>12.829</v>
      </c>
      <c r="L283" s="184"/>
      <c r="M283" s="184"/>
      <c r="N283" s="184"/>
      <c r="O283" s="184"/>
      <c r="P283" s="184"/>
      <c r="Q283" s="184"/>
      <c r="R283" s="187"/>
      <c r="T283" s="188"/>
      <c r="U283" s="184"/>
      <c r="V283" s="184"/>
      <c r="W283" s="184"/>
      <c r="X283" s="184"/>
      <c r="Y283" s="184"/>
      <c r="Z283" s="184"/>
      <c r="AA283" s="189"/>
      <c r="AT283" s="190" t="s">
        <v>164</v>
      </c>
      <c r="AU283" s="190" t="s">
        <v>87</v>
      </c>
      <c r="AV283" s="11" t="s">
        <v>87</v>
      </c>
      <c r="AW283" s="11" t="s">
        <v>35</v>
      </c>
      <c r="AX283" s="11" t="s">
        <v>78</v>
      </c>
      <c r="AY283" s="190" t="s">
        <v>153</v>
      </c>
    </row>
    <row r="284" spans="2:51" s="11" customFormat="1" ht="16.5" customHeight="1">
      <c r="B284" s="183"/>
      <c r="C284" s="184"/>
      <c r="D284" s="184"/>
      <c r="E284" s="185" t="s">
        <v>22</v>
      </c>
      <c r="F284" s="255" t="s">
        <v>501</v>
      </c>
      <c r="G284" s="256"/>
      <c r="H284" s="256"/>
      <c r="I284" s="256"/>
      <c r="J284" s="184"/>
      <c r="K284" s="186">
        <v>0.449</v>
      </c>
      <c r="L284" s="184"/>
      <c r="M284" s="184"/>
      <c r="N284" s="184"/>
      <c r="O284" s="184"/>
      <c r="P284" s="184"/>
      <c r="Q284" s="184"/>
      <c r="R284" s="187"/>
      <c r="T284" s="188"/>
      <c r="U284" s="184"/>
      <c r="V284" s="184"/>
      <c r="W284" s="184"/>
      <c r="X284" s="184"/>
      <c r="Y284" s="184"/>
      <c r="Z284" s="184"/>
      <c r="AA284" s="189"/>
      <c r="AT284" s="190" t="s">
        <v>164</v>
      </c>
      <c r="AU284" s="190" t="s">
        <v>87</v>
      </c>
      <c r="AV284" s="11" t="s">
        <v>87</v>
      </c>
      <c r="AW284" s="11" t="s">
        <v>35</v>
      </c>
      <c r="AX284" s="11" t="s">
        <v>78</v>
      </c>
      <c r="AY284" s="190" t="s">
        <v>153</v>
      </c>
    </row>
    <row r="285" spans="2:51" s="11" customFormat="1" ht="16.5" customHeight="1">
      <c r="B285" s="183"/>
      <c r="C285" s="184"/>
      <c r="D285" s="184"/>
      <c r="E285" s="185" t="s">
        <v>22</v>
      </c>
      <c r="F285" s="255" t="s">
        <v>502</v>
      </c>
      <c r="G285" s="256"/>
      <c r="H285" s="256"/>
      <c r="I285" s="256"/>
      <c r="J285" s="184"/>
      <c r="K285" s="186">
        <v>2.052</v>
      </c>
      <c r="L285" s="184"/>
      <c r="M285" s="184"/>
      <c r="N285" s="184"/>
      <c r="O285" s="184"/>
      <c r="P285" s="184"/>
      <c r="Q285" s="184"/>
      <c r="R285" s="187"/>
      <c r="T285" s="188"/>
      <c r="U285" s="184"/>
      <c r="V285" s="184"/>
      <c r="W285" s="184"/>
      <c r="X285" s="184"/>
      <c r="Y285" s="184"/>
      <c r="Z285" s="184"/>
      <c r="AA285" s="189"/>
      <c r="AT285" s="190" t="s">
        <v>164</v>
      </c>
      <c r="AU285" s="190" t="s">
        <v>87</v>
      </c>
      <c r="AV285" s="11" t="s">
        <v>87</v>
      </c>
      <c r="AW285" s="11" t="s">
        <v>35</v>
      </c>
      <c r="AX285" s="11" t="s">
        <v>78</v>
      </c>
      <c r="AY285" s="190" t="s">
        <v>153</v>
      </c>
    </row>
    <row r="286" spans="2:51" s="12" customFormat="1" ht="16.5" customHeight="1">
      <c r="B286" s="191"/>
      <c r="C286" s="192"/>
      <c r="D286" s="192"/>
      <c r="E286" s="193" t="s">
        <v>22</v>
      </c>
      <c r="F286" s="257" t="s">
        <v>169</v>
      </c>
      <c r="G286" s="258"/>
      <c r="H286" s="258"/>
      <c r="I286" s="258"/>
      <c r="J286" s="192"/>
      <c r="K286" s="194">
        <v>22.174</v>
      </c>
      <c r="L286" s="192"/>
      <c r="M286" s="192"/>
      <c r="N286" s="192"/>
      <c r="O286" s="192"/>
      <c r="P286" s="192"/>
      <c r="Q286" s="192"/>
      <c r="R286" s="195"/>
      <c r="T286" s="196"/>
      <c r="U286" s="192"/>
      <c r="V286" s="192"/>
      <c r="W286" s="192"/>
      <c r="X286" s="192"/>
      <c r="Y286" s="192"/>
      <c r="Z286" s="192"/>
      <c r="AA286" s="197"/>
      <c r="AT286" s="198" t="s">
        <v>164</v>
      </c>
      <c r="AU286" s="198" t="s">
        <v>87</v>
      </c>
      <c r="AV286" s="12" t="s">
        <v>158</v>
      </c>
      <c r="AW286" s="12" t="s">
        <v>35</v>
      </c>
      <c r="AX286" s="12" t="s">
        <v>84</v>
      </c>
      <c r="AY286" s="198" t="s">
        <v>153</v>
      </c>
    </row>
    <row r="287" spans="2:65" s="1" customFormat="1" ht="38.25" customHeight="1">
      <c r="B287" s="37"/>
      <c r="C287" s="169" t="s">
        <v>503</v>
      </c>
      <c r="D287" s="169" t="s">
        <v>154</v>
      </c>
      <c r="E287" s="170" t="s">
        <v>504</v>
      </c>
      <c r="F287" s="260" t="s">
        <v>505</v>
      </c>
      <c r="G287" s="260"/>
      <c r="H287" s="260"/>
      <c r="I287" s="260"/>
      <c r="J287" s="171" t="s">
        <v>157</v>
      </c>
      <c r="K287" s="172">
        <v>23.101</v>
      </c>
      <c r="L287" s="271">
        <v>0</v>
      </c>
      <c r="M287" s="272"/>
      <c r="N287" s="268">
        <f>ROUND(L287*K287,2)</f>
        <v>0</v>
      </c>
      <c r="O287" s="268"/>
      <c r="P287" s="268"/>
      <c r="Q287" s="268"/>
      <c r="R287" s="39"/>
      <c r="T287" s="173" t="s">
        <v>22</v>
      </c>
      <c r="U287" s="46" t="s">
        <v>43</v>
      </c>
      <c r="V287" s="38"/>
      <c r="W287" s="174">
        <f>V287*K287</f>
        <v>0</v>
      </c>
      <c r="X287" s="174">
        <v>0.00026</v>
      </c>
      <c r="Y287" s="174">
        <f>X287*K287</f>
        <v>0.006006259999999999</v>
      </c>
      <c r="Z287" s="174">
        <v>0</v>
      </c>
      <c r="AA287" s="175">
        <f>Z287*K287</f>
        <v>0</v>
      </c>
      <c r="AR287" s="21" t="s">
        <v>219</v>
      </c>
      <c r="AT287" s="21" t="s">
        <v>154</v>
      </c>
      <c r="AU287" s="21" t="s">
        <v>87</v>
      </c>
      <c r="AY287" s="21" t="s">
        <v>153</v>
      </c>
      <c r="BE287" s="112">
        <f>IF(U287="základní",N287,0)</f>
        <v>0</v>
      </c>
      <c r="BF287" s="112">
        <f>IF(U287="snížená",N287,0)</f>
        <v>0</v>
      </c>
      <c r="BG287" s="112">
        <f>IF(U287="zákl. přenesená",N287,0)</f>
        <v>0</v>
      </c>
      <c r="BH287" s="112">
        <f>IF(U287="sníž. přenesená",N287,0)</f>
        <v>0</v>
      </c>
      <c r="BI287" s="112">
        <f>IF(U287="nulová",N287,0)</f>
        <v>0</v>
      </c>
      <c r="BJ287" s="21" t="s">
        <v>84</v>
      </c>
      <c r="BK287" s="112">
        <f>ROUND(L287*K287,2)</f>
        <v>0</v>
      </c>
      <c r="BL287" s="21" t="s">
        <v>219</v>
      </c>
      <c r="BM287" s="21" t="s">
        <v>506</v>
      </c>
    </row>
    <row r="288" spans="2:51" s="10" customFormat="1" ht="16.5" customHeight="1">
      <c r="B288" s="176"/>
      <c r="C288" s="177"/>
      <c r="D288" s="177"/>
      <c r="E288" s="178" t="s">
        <v>22</v>
      </c>
      <c r="F288" s="263" t="s">
        <v>497</v>
      </c>
      <c r="G288" s="264"/>
      <c r="H288" s="264"/>
      <c r="I288" s="264"/>
      <c r="J288" s="177"/>
      <c r="K288" s="178" t="s">
        <v>22</v>
      </c>
      <c r="L288" s="177"/>
      <c r="M288" s="177"/>
      <c r="N288" s="177"/>
      <c r="O288" s="177"/>
      <c r="P288" s="177"/>
      <c r="Q288" s="177"/>
      <c r="R288" s="179"/>
      <c r="T288" s="180"/>
      <c r="U288" s="177"/>
      <c r="V288" s="177"/>
      <c r="W288" s="177"/>
      <c r="X288" s="177"/>
      <c r="Y288" s="177"/>
      <c r="Z288" s="177"/>
      <c r="AA288" s="181"/>
      <c r="AT288" s="182" t="s">
        <v>164</v>
      </c>
      <c r="AU288" s="182" t="s">
        <v>87</v>
      </c>
      <c r="AV288" s="10" t="s">
        <v>84</v>
      </c>
      <c r="AW288" s="10" t="s">
        <v>35</v>
      </c>
      <c r="AX288" s="10" t="s">
        <v>78</v>
      </c>
      <c r="AY288" s="182" t="s">
        <v>153</v>
      </c>
    </row>
    <row r="289" spans="2:51" s="11" customFormat="1" ht="16.5" customHeight="1">
      <c r="B289" s="183"/>
      <c r="C289" s="184"/>
      <c r="D289" s="184"/>
      <c r="E289" s="185" t="s">
        <v>22</v>
      </c>
      <c r="F289" s="255" t="s">
        <v>498</v>
      </c>
      <c r="G289" s="256"/>
      <c r="H289" s="256"/>
      <c r="I289" s="256"/>
      <c r="J289" s="184"/>
      <c r="K289" s="186">
        <v>6.844</v>
      </c>
      <c r="L289" s="184"/>
      <c r="M289" s="184"/>
      <c r="N289" s="184"/>
      <c r="O289" s="184"/>
      <c r="P289" s="184"/>
      <c r="Q289" s="184"/>
      <c r="R289" s="187"/>
      <c r="T289" s="188"/>
      <c r="U289" s="184"/>
      <c r="V289" s="184"/>
      <c r="W289" s="184"/>
      <c r="X289" s="184"/>
      <c r="Y289" s="184"/>
      <c r="Z289" s="184"/>
      <c r="AA289" s="189"/>
      <c r="AT289" s="190" t="s">
        <v>164</v>
      </c>
      <c r="AU289" s="190" t="s">
        <v>87</v>
      </c>
      <c r="AV289" s="11" t="s">
        <v>87</v>
      </c>
      <c r="AW289" s="11" t="s">
        <v>35</v>
      </c>
      <c r="AX289" s="11" t="s">
        <v>78</v>
      </c>
      <c r="AY289" s="190" t="s">
        <v>153</v>
      </c>
    </row>
    <row r="290" spans="2:51" s="10" customFormat="1" ht="16.5" customHeight="1">
      <c r="B290" s="176"/>
      <c r="C290" s="177"/>
      <c r="D290" s="177"/>
      <c r="E290" s="178" t="s">
        <v>22</v>
      </c>
      <c r="F290" s="266" t="s">
        <v>499</v>
      </c>
      <c r="G290" s="267"/>
      <c r="H290" s="267"/>
      <c r="I290" s="267"/>
      <c r="J290" s="177"/>
      <c r="K290" s="178" t="s">
        <v>22</v>
      </c>
      <c r="L290" s="177"/>
      <c r="M290" s="177"/>
      <c r="N290" s="177"/>
      <c r="O290" s="177"/>
      <c r="P290" s="177"/>
      <c r="Q290" s="177"/>
      <c r="R290" s="179"/>
      <c r="T290" s="180"/>
      <c r="U290" s="177"/>
      <c r="V290" s="177"/>
      <c r="W290" s="177"/>
      <c r="X290" s="177"/>
      <c r="Y290" s="177"/>
      <c r="Z290" s="177"/>
      <c r="AA290" s="181"/>
      <c r="AT290" s="182" t="s">
        <v>164</v>
      </c>
      <c r="AU290" s="182" t="s">
        <v>87</v>
      </c>
      <c r="AV290" s="10" t="s">
        <v>84</v>
      </c>
      <c r="AW290" s="10" t="s">
        <v>35</v>
      </c>
      <c r="AX290" s="10" t="s">
        <v>78</v>
      </c>
      <c r="AY290" s="182" t="s">
        <v>153</v>
      </c>
    </row>
    <row r="291" spans="2:51" s="11" customFormat="1" ht="25.5" customHeight="1">
      <c r="B291" s="183"/>
      <c r="C291" s="184"/>
      <c r="D291" s="184"/>
      <c r="E291" s="185" t="s">
        <v>22</v>
      </c>
      <c r="F291" s="255" t="s">
        <v>507</v>
      </c>
      <c r="G291" s="256"/>
      <c r="H291" s="256"/>
      <c r="I291" s="256"/>
      <c r="J291" s="184"/>
      <c r="K291" s="186">
        <v>6.955</v>
      </c>
      <c r="L291" s="184"/>
      <c r="M291" s="184"/>
      <c r="N291" s="184"/>
      <c r="O291" s="184"/>
      <c r="P291" s="184"/>
      <c r="Q291" s="184"/>
      <c r="R291" s="187"/>
      <c r="T291" s="188"/>
      <c r="U291" s="184"/>
      <c r="V291" s="184"/>
      <c r="W291" s="184"/>
      <c r="X291" s="184"/>
      <c r="Y291" s="184"/>
      <c r="Z291" s="184"/>
      <c r="AA291" s="189"/>
      <c r="AT291" s="190" t="s">
        <v>164</v>
      </c>
      <c r="AU291" s="190" t="s">
        <v>87</v>
      </c>
      <c r="AV291" s="11" t="s">
        <v>87</v>
      </c>
      <c r="AW291" s="11" t="s">
        <v>35</v>
      </c>
      <c r="AX291" s="11" t="s">
        <v>78</v>
      </c>
      <c r="AY291" s="190" t="s">
        <v>153</v>
      </c>
    </row>
    <row r="292" spans="2:51" s="11" customFormat="1" ht="16.5" customHeight="1">
      <c r="B292" s="183"/>
      <c r="C292" s="184"/>
      <c r="D292" s="184"/>
      <c r="E292" s="185" t="s">
        <v>22</v>
      </c>
      <c r="F292" s="255" t="s">
        <v>508</v>
      </c>
      <c r="G292" s="256"/>
      <c r="H292" s="256"/>
      <c r="I292" s="256"/>
      <c r="J292" s="184"/>
      <c r="K292" s="186">
        <v>9.302</v>
      </c>
      <c r="L292" s="184"/>
      <c r="M292" s="184"/>
      <c r="N292" s="184"/>
      <c r="O292" s="184"/>
      <c r="P292" s="184"/>
      <c r="Q292" s="184"/>
      <c r="R292" s="187"/>
      <c r="T292" s="188"/>
      <c r="U292" s="184"/>
      <c r="V292" s="184"/>
      <c r="W292" s="184"/>
      <c r="X292" s="184"/>
      <c r="Y292" s="184"/>
      <c r="Z292" s="184"/>
      <c r="AA292" s="189"/>
      <c r="AT292" s="190" t="s">
        <v>164</v>
      </c>
      <c r="AU292" s="190" t="s">
        <v>87</v>
      </c>
      <c r="AV292" s="11" t="s">
        <v>87</v>
      </c>
      <c r="AW292" s="11" t="s">
        <v>35</v>
      </c>
      <c r="AX292" s="11" t="s">
        <v>78</v>
      </c>
      <c r="AY292" s="190" t="s">
        <v>153</v>
      </c>
    </row>
    <row r="293" spans="2:51" s="12" customFormat="1" ht="16.5" customHeight="1">
      <c r="B293" s="191"/>
      <c r="C293" s="192"/>
      <c r="D293" s="192"/>
      <c r="E293" s="193" t="s">
        <v>22</v>
      </c>
      <c r="F293" s="257" t="s">
        <v>169</v>
      </c>
      <c r="G293" s="258"/>
      <c r="H293" s="258"/>
      <c r="I293" s="258"/>
      <c r="J293" s="192"/>
      <c r="K293" s="194">
        <v>23.101</v>
      </c>
      <c r="L293" s="192"/>
      <c r="M293" s="192"/>
      <c r="N293" s="192"/>
      <c r="O293" s="192"/>
      <c r="P293" s="192"/>
      <c r="Q293" s="192"/>
      <c r="R293" s="195"/>
      <c r="T293" s="196"/>
      <c r="U293" s="192"/>
      <c r="V293" s="192"/>
      <c r="W293" s="192"/>
      <c r="X293" s="192"/>
      <c r="Y293" s="192"/>
      <c r="Z293" s="192"/>
      <c r="AA293" s="197"/>
      <c r="AT293" s="198" t="s">
        <v>164</v>
      </c>
      <c r="AU293" s="198" t="s">
        <v>87</v>
      </c>
      <c r="AV293" s="12" t="s">
        <v>158</v>
      </c>
      <c r="AW293" s="12" t="s">
        <v>35</v>
      </c>
      <c r="AX293" s="12" t="s">
        <v>84</v>
      </c>
      <c r="AY293" s="198" t="s">
        <v>153</v>
      </c>
    </row>
    <row r="294" spans="2:63" s="1" customFormat="1" ht="49.9" customHeight="1">
      <c r="B294" s="37"/>
      <c r="C294" s="38"/>
      <c r="D294" s="160" t="s">
        <v>509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269">
        <f aca="true" t="shared" si="25" ref="N294:N299">BK294</f>
        <v>0</v>
      </c>
      <c r="O294" s="270"/>
      <c r="P294" s="270"/>
      <c r="Q294" s="270"/>
      <c r="R294" s="39"/>
      <c r="T294" s="145"/>
      <c r="U294" s="38"/>
      <c r="V294" s="38"/>
      <c r="W294" s="38"/>
      <c r="X294" s="38"/>
      <c r="Y294" s="38"/>
      <c r="Z294" s="38"/>
      <c r="AA294" s="80"/>
      <c r="AT294" s="21" t="s">
        <v>77</v>
      </c>
      <c r="AU294" s="21" t="s">
        <v>78</v>
      </c>
      <c r="AY294" s="21" t="s">
        <v>510</v>
      </c>
      <c r="BK294" s="112">
        <f>SUM(BK295:BK299)</f>
        <v>0</v>
      </c>
    </row>
    <row r="295" spans="2:63" s="1" customFormat="1" ht="22.35" customHeight="1">
      <c r="B295" s="37"/>
      <c r="C295" s="203" t="s">
        <v>22</v>
      </c>
      <c r="D295" s="203" t="s">
        <v>154</v>
      </c>
      <c r="E295" s="204" t="s">
        <v>22</v>
      </c>
      <c r="F295" s="259" t="s">
        <v>22</v>
      </c>
      <c r="G295" s="259"/>
      <c r="H295" s="259"/>
      <c r="I295" s="259"/>
      <c r="J295" s="205" t="s">
        <v>22</v>
      </c>
      <c r="K295" s="206"/>
      <c r="L295" s="271"/>
      <c r="M295" s="268"/>
      <c r="N295" s="268">
        <f t="shared" si="25"/>
        <v>0</v>
      </c>
      <c r="O295" s="268"/>
      <c r="P295" s="268"/>
      <c r="Q295" s="268"/>
      <c r="R295" s="39"/>
      <c r="T295" s="173" t="s">
        <v>22</v>
      </c>
      <c r="U295" s="207" t="s">
        <v>43</v>
      </c>
      <c r="V295" s="38"/>
      <c r="W295" s="38"/>
      <c r="X295" s="38"/>
      <c r="Y295" s="38"/>
      <c r="Z295" s="38"/>
      <c r="AA295" s="80"/>
      <c r="AT295" s="21" t="s">
        <v>510</v>
      </c>
      <c r="AU295" s="21" t="s">
        <v>84</v>
      </c>
      <c r="AY295" s="21" t="s">
        <v>510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1" t="s">
        <v>84</v>
      </c>
      <c r="BK295" s="112">
        <f>L295*K295</f>
        <v>0</v>
      </c>
    </row>
    <row r="296" spans="2:63" s="1" customFormat="1" ht="22.35" customHeight="1">
      <c r="B296" s="37"/>
      <c r="C296" s="203" t="s">
        <v>22</v>
      </c>
      <c r="D296" s="203" t="s">
        <v>154</v>
      </c>
      <c r="E296" s="204" t="s">
        <v>22</v>
      </c>
      <c r="F296" s="259" t="s">
        <v>22</v>
      </c>
      <c r="G296" s="259"/>
      <c r="H296" s="259"/>
      <c r="I296" s="259"/>
      <c r="J296" s="205" t="s">
        <v>22</v>
      </c>
      <c r="K296" s="206"/>
      <c r="L296" s="271"/>
      <c r="M296" s="268"/>
      <c r="N296" s="268">
        <f t="shared" si="25"/>
        <v>0</v>
      </c>
      <c r="O296" s="268"/>
      <c r="P296" s="268"/>
      <c r="Q296" s="268"/>
      <c r="R296" s="39"/>
      <c r="T296" s="173" t="s">
        <v>22</v>
      </c>
      <c r="U296" s="207" t="s">
        <v>43</v>
      </c>
      <c r="V296" s="38"/>
      <c r="W296" s="38"/>
      <c r="X296" s="38"/>
      <c r="Y296" s="38"/>
      <c r="Z296" s="38"/>
      <c r="AA296" s="80"/>
      <c r="AT296" s="21" t="s">
        <v>510</v>
      </c>
      <c r="AU296" s="21" t="s">
        <v>84</v>
      </c>
      <c r="AY296" s="21" t="s">
        <v>510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84</v>
      </c>
      <c r="BK296" s="112">
        <f>L296*K296</f>
        <v>0</v>
      </c>
    </row>
    <row r="297" spans="2:63" s="1" customFormat="1" ht="22.35" customHeight="1">
      <c r="B297" s="37"/>
      <c r="C297" s="203" t="s">
        <v>22</v>
      </c>
      <c r="D297" s="203" t="s">
        <v>154</v>
      </c>
      <c r="E297" s="204" t="s">
        <v>22</v>
      </c>
      <c r="F297" s="259" t="s">
        <v>22</v>
      </c>
      <c r="G297" s="259"/>
      <c r="H297" s="259"/>
      <c r="I297" s="259"/>
      <c r="J297" s="205" t="s">
        <v>22</v>
      </c>
      <c r="K297" s="206"/>
      <c r="L297" s="271"/>
      <c r="M297" s="268"/>
      <c r="N297" s="268">
        <f t="shared" si="25"/>
        <v>0</v>
      </c>
      <c r="O297" s="268"/>
      <c r="P297" s="268"/>
      <c r="Q297" s="268"/>
      <c r="R297" s="39"/>
      <c r="T297" s="173" t="s">
        <v>22</v>
      </c>
      <c r="U297" s="207" t="s">
        <v>43</v>
      </c>
      <c r="V297" s="38"/>
      <c r="W297" s="38"/>
      <c r="X297" s="38"/>
      <c r="Y297" s="38"/>
      <c r="Z297" s="38"/>
      <c r="AA297" s="80"/>
      <c r="AT297" s="21" t="s">
        <v>510</v>
      </c>
      <c r="AU297" s="21" t="s">
        <v>84</v>
      </c>
      <c r="AY297" s="21" t="s">
        <v>510</v>
      </c>
      <c r="BE297" s="112">
        <f>IF(U297="základní",N297,0)</f>
        <v>0</v>
      </c>
      <c r="BF297" s="112">
        <f>IF(U297="snížená",N297,0)</f>
        <v>0</v>
      </c>
      <c r="BG297" s="112">
        <f>IF(U297="zákl. přenesená",N297,0)</f>
        <v>0</v>
      </c>
      <c r="BH297" s="112">
        <f>IF(U297="sníž. přenesená",N297,0)</f>
        <v>0</v>
      </c>
      <c r="BI297" s="112">
        <f>IF(U297="nulová",N297,0)</f>
        <v>0</v>
      </c>
      <c r="BJ297" s="21" t="s">
        <v>84</v>
      </c>
      <c r="BK297" s="112">
        <f>L297*K297</f>
        <v>0</v>
      </c>
    </row>
    <row r="298" spans="2:63" s="1" customFormat="1" ht="22.35" customHeight="1">
      <c r="B298" s="37"/>
      <c r="C298" s="203" t="s">
        <v>22</v>
      </c>
      <c r="D298" s="203" t="s">
        <v>154</v>
      </c>
      <c r="E298" s="204" t="s">
        <v>22</v>
      </c>
      <c r="F298" s="259" t="s">
        <v>22</v>
      </c>
      <c r="G298" s="259"/>
      <c r="H298" s="259"/>
      <c r="I298" s="259"/>
      <c r="J298" s="205" t="s">
        <v>22</v>
      </c>
      <c r="K298" s="206"/>
      <c r="L298" s="271"/>
      <c r="M298" s="268"/>
      <c r="N298" s="268">
        <f t="shared" si="25"/>
        <v>0</v>
      </c>
      <c r="O298" s="268"/>
      <c r="P298" s="268"/>
      <c r="Q298" s="268"/>
      <c r="R298" s="39"/>
      <c r="T298" s="173" t="s">
        <v>22</v>
      </c>
      <c r="U298" s="207" t="s">
        <v>43</v>
      </c>
      <c r="V298" s="38"/>
      <c r="W298" s="38"/>
      <c r="X298" s="38"/>
      <c r="Y298" s="38"/>
      <c r="Z298" s="38"/>
      <c r="AA298" s="80"/>
      <c r="AT298" s="21" t="s">
        <v>510</v>
      </c>
      <c r="AU298" s="21" t="s">
        <v>84</v>
      </c>
      <c r="AY298" s="21" t="s">
        <v>510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84</v>
      </c>
      <c r="BK298" s="112">
        <f>L298*K298</f>
        <v>0</v>
      </c>
    </row>
    <row r="299" spans="2:63" s="1" customFormat="1" ht="22.35" customHeight="1">
      <c r="B299" s="37"/>
      <c r="C299" s="203" t="s">
        <v>22</v>
      </c>
      <c r="D299" s="203" t="s">
        <v>154</v>
      </c>
      <c r="E299" s="204" t="s">
        <v>22</v>
      </c>
      <c r="F299" s="259" t="s">
        <v>22</v>
      </c>
      <c r="G299" s="259"/>
      <c r="H299" s="259"/>
      <c r="I299" s="259"/>
      <c r="J299" s="205" t="s">
        <v>22</v>
      </c>
      <c r="K299" s="206"/>
      <c r="L299" s="271"/>
      <c r="M299" s="268"/>
      <c r="N299" s="268">
        <f t="shared" si="25"/>
        <v>0</v>
      </c>
      <c r="O299" s="268"/>
      <c r="P299" s="268"/>
      <c r="Q299" s="268"/>
      <c r="R299" s="39"/>
      <c r="T299" s="173" t="s">
        <v>22</v>
      </c>
      <c r="U299" s="207" t="s">
        <v>43</v>
      </c>
      <c r="V299" s="58"/>
      <c r="W299" s="58"/>
      <c r="X299" s="58"/>
      <c r="Y299" s="58"/>
      <c r="Z299" s="58"/>
      <c r="AA299" s="60"/>
      <c r="AT299" s="21" t="s">
        <v>510</v>
      </c>
      <c r="AU299" s="21" t="s">
        <v>84</v>
      </c>
      <c r="AY299" s="21" t="s">
        <v>510</v>
      </c>
      <c r="BE299" s="112">
        <f>IF(U299="základní",N299,0)</f>
        <v>0</v>
      </c>
      <c r="BF299" s="112">
        <f>IF(U299="snížená",N299,0)</f>
        <v>0</v>
      </c>
      <c r="BG299" s="112">
        <f>IF(U299="zákl. přenesená",N299,0)</f>
        <v>0</v>
      </c>
      <c r="BH299" s="112">
        <f>IF(U299="sníž. přenesená",N299,0)</f>
        <v>0</v>
      </c>
      <c r="BI299" s="112">
        <f>IF(U299="nulová",N299,0)</f>
        <v>0</v>
      </c>
      <c r="BJ299" s="21" t="s">
        <v>84</v>
      </c>
      <c r="BK299" s="112">
        <f>L299*K299</f>
        <v>0</v>
      </c>
    </row>
    <row r="300" spans="2:18" s="1" customFormat="1" ht="6.95" customHeight="1"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3"/>
    </row>
  </sheetData>
  <sheetProtection algorithmName="SHA-512" hashValue="jvvebDVuhIo81JeGpoeNuG/wGeXE8oWmNLeUCuphJkJvrs4tLii5OYh1i2RdhVtNzo/Em8jy+HGhTqPNn0nbtw==" saltValue="GMAD4LSZFZXdzPMKBuQOotoqXCqHUPtCENXR0pJ9FMwqD5t1kbQTGWmifFtqiMlswPkMNkEeNYww7uEtGB9k8Q==" spinCount="10" sheet="1" objects="1" scenarios="1" formatColumns="0" formatRows="0"/>
  <mergeCells count="413">
    <mergeCell ref="F178:I178"/>
    <mergeCell ref="N179:Q179"/>
    <mergeCell ref="N180:Q180"/>
    <mergeCell ref="N181:Q181"/>
    <mergeCell ref="N182:Q182"/>
    <mergeCell ref="N183:Q183"/>
    <mergeCell ref="N184:Q184"/>
    <mergeCell ref="N175:Q17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73:I173"/>
    <mergeCell ref="L173:M173"/>
    <mergeCell ref="N173:Q173"/>
    <mergeCell ref="L174:M174"/>
    <mergeCell ref="N174:Q174"/>
    <mergeCell ref="F174:I174"/>
    <mergeCell ref="F177:I177"/>
    <mergeCell ref="F176:I176"/>
    <mergeCell ref="N176:Q176"/>
    <mergeCell ref="F167:I167"/>
    <mergeCell ref="L168:M168"/>
    <mergeCell ref="N168:Q168"/>
    <mergeCell ref="F168:I168"/>
    <mergeCell ref="F172:I172"/>
    <mergeCell ref="F171:I171"/>
    <mergeCell ref="F169:I169"/>
    <mergeCell ref="F170:I170"/>
    <mergeCell ref="L171:M171"/>
    <mergeCell ref="N171:Q171"/>
    <mergeCell ref="F161:I161"/>
    <mergeCell ref="L161:M161"/>
    <mergeCell ref="N161:Q161"/>
    <mergeCell ref="N160:Q160"/>
    <mergeCell ref="N162:Q162"/>
    <mergeCell ref="N163:Q163"/>
    <mergeCell ref="F164:I164"/>
    <mergeCell ref="F166:I166"/>
    <mergeCell ref="L164:M164"/>
    <mergeCell ref="N164:Q164"/>
    <mergeCell ref="F165:I165"/>
    <mergeCell ref="L166:M166"/>
    <mergeCell ref="N166:Q166"/>
    <mergeCell ref="F153:I153"/>
    <mergeCell ref="F158:I158"/>
    <mergeCell ref="F155:I155"/>
    <mergeCell ref="F154:I154"/>
    <mergeCell ref="F156:I156"/>
    <mergeCell ref="F157:I157"/>
    <mergeCell ref="L158:M158"/>
    <mergeCell ref="N158:Q158"/>
    <mergeCell ref="F159:I159"/>
    <mergeCell ref="L153:M153"/>
    <mergeCell ref="N153:Q153"/>
    <mergeCell ref="L154:M154"/>
    <mergeCell ref="N154:Q154"/>
    <mergeCell ref="L155:M155"/>
    <mergeCell ref="N155:Q155"/>
    <mergeCell ref="L156:M156"/>
    <mergeCell ref="N156:Q156"/>
    <mergeCell ref="N151:Q151"/>
    <mergeCell ref="L143:M143"/>
    <mergeCell ref="N143:Q143"/>
    <mergeCell ref="F144:I144"/>
    <mergeCell ref="L146:M146"/>
    <mergeCell ref="N146:Q146"/>
    <mergeCell ref="L148:M148"/>
    <mergeCell ref="N148:Q148"/>
    <mergeCell ref="N145:Q145"/>
    <mergeCell ref="F152:I152"/>
    <mergeCell ref="L152:M152"/>
    <mergeCell ref="N152:Q152"/>
    <mergeCell ref="M129:Q129"/>
    <mergeCell ref="F131:I131"/>
    <mergeCell ref="F135:I135"/>
    <mergeCell ref="L131:M131"/>
    <mergeCell ref="N131:Q131"/>
    <mergeCell ref="L135:M135"/>
    <mergeCell ref="N135:Q135"/>
    <mergeCell ref="F136:I136"/>
    <mergeCell ref="L136:M136"/>
    <mergeCell ref="N136:Q136"/>
    <mergeCell ref="N132:Q132"/>
    <mergeCell ref="N133:Q133"/>
    <mergeCell ref="N134:Q134"/>
    <mergeCell ref="N111:Q111"/>
    <mergeCell ref="N112:Q112"/>
    <mergeCell ref="N113:Q113"/>
    <mergeCell ref="L115:Q115"/>
    <mergeCell ref="C121:Q121"/>
    <mergeCell ref="F123:P123"/>
    <mergeCell ref="F124:P124"/>
    <mergeCell ref="M126:P126"/>
    <mergeCell ref="M128:Q128"/>
    <mergeCell ref="N101:Q101"/>
    <mergeCell ref="N102:Q102"/>
    <mergeCell ref="N103:Q103"/>
    <mergeCell ref="N104:Q104"/>
    <mergeCell ref="N105:Q105"/>
    <mergeCell ref="N107:Q107"/>
    <mergeCell ref="N108:Q108"/>
    <mergeCell ref="N109:Q109"/>
    <mergeCell ref="N110:Q110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N267:Q267"/>
    <mergeCell ref="N268:Q268"/>
    <mergeCell ref="N269:Q269"/>
    <mergeCell ref="N271:Q271"/>
    <mergeCell ref="N273:Q273"/>
    <mergeCell ref="N275:Q275"/>
    <mergeCell ref="N277:Q277"/>
    <mergeCell ref="N279:Q279"/>
    <mergeCell ref="N287:Q287"/>
    <mergeCell ref="N270:Q270"/>
    <mergeCell ref="N278:Q278"/>
    <mergeCell ref="N239:Q239"/>
    <mergeCell ref="N241:Q241"/>
    <mergeCell ref="N240:Q240"/>
    <mergeCell ref="N243:Q243"/>
    <mergeCell ref="N244:Q244"/>
    <mergeCell ref="N245:Q245"/>
    <mergeCell ref="N246:Q246"/>
    <mergeCell ref="N248:Q248"/>
    <mergeCell ref="N254:Q254"/>
    <mergeCell ref="N242:Q242"/>
    <mergeCell ref="N247:Q247"/>
    <mergeCell ref="N185:Q185"/>
    <mergeCell ref="N186:Q186"/>
    <mergeCell ref="N191:Q191"/>
    <mergeCell ref="N187:Q187"/>
    <mergeCell ref="N188:Q188"/>
    <mergeCell ref="N189:Q189"/>
    <mergeCell ref="N190:Q190"/>
    <mergeCell ref="N192:Q192"/>
    <mergeCell ref="N193:Q193"/>
    <mergeCell ref="L267:M267"/>
    <mergeCell ref="L268:M268"/>
    <mergeCell ref="L269:M269"/>
    <mergeCell ref="L271:M271"/>
    <mergeCell ref="L273:M273"/>
    <mergeCell ref="L275:M275"/>
    <mergeCell ref="L277:M277"/>
    <mergeCell ref="L279:M279"/>
    <mergeCell ref="L287:M287"/>
    <mergeCell ref="N266:Q266"/>
    <mergeCell ref="N260:Q260"/>
    <mergeCell ref="N261:Q261"/>
    <mergeCell ref="N262:Q262"/>
    <mergeCell ref="N263:Q263"/>
    <mergeCell ref="N265:Q265"/>
    <mergeCell ref="L260:M260"/>
    <mergeCell ref="L261:M261"/>
    <mergeCell ref="L262:M262"/>
    <mergeCell ref="L263:M263"/>
    <mergeCell ref="L265:M265"/>
    <mergeCell ref="L266:M266"/>
    <mergeCell ref="L239:M239"/>
    <mergeCell ref="L240:M240"/>
    <mergeCell ref="L241:M241"/>
    <mergeCell ref="L243:M243"/>
    <mergeCell ref="L244:M244"/>
    <mergeCell ref="L245:M245"/>
    <mergeCell ref="L246:M246"/>
    <mergeCell ref="L248:M248"/>
    <mergeCell ref="L254:M254"/>
    <mergeCell ref="N228:Q228"/>
    <mergeCell ref="N232:Q232"/>
    <mergeCell ref="N234:Q234"/>
    <mergeCell ref="N235:Q235"/>
    <mergeCell ref="N236:Q236"/>
    <mergeCell ref="N237:Q237"/>
    <mergeCell ref="N218:Q218"/>
    <mergeCell ref="N227:Q227"/>
    <mergeCell ref="L228:M228"/>
    <mergeCell ref="L232:M232"/>
    <mergeCell ref="L234:M234"/>
    <mergeCell ref="L235:M235"/>
    <mergeCell ref="L236:M236"/>
    <mergeCell ref="L237:M237"/>
    <mergeCell ref="L209:M209"/>
    <mergeCell ref="L215:M215"/>
    <mergeCell ref="L216:M216"/>
    <mergeCell ref="L217:M217"/>
    <mergeCell ref="L219:M219"/>
    <mergeCell ref="L222:M222"/>
    <mergeCell ref="L225:M225"/>
    <mergeCell ref="L226:M226"/>
    <mergeCell ref="N209:Q209"/>
    <mergeCell ref="N215:Q215"/>
    <mergeCell ref="N216:Q216"/>
    <mergeCell ref="N217:Q217"/>
    <mergeCell ref="N219:Q219"/>
    <mergeCell ref="N222:Q222"/>
    <mergeCell ref="N225:Q225"/>
    <mergeCell ref="N226:Q226"/>
    <mergeCell ref="L188:M188"/>
    <mergeCell ref="L189:M189"/>
    <mergeCell ref="L190:M190"/>
    <mergeCell ref="L191:M191"/>
    <mergeCell ref="L192:M192"/>
    <mergeCell ref="L193:M193"/>
    <mergeCell ref="N208:Q208"/>
    <mergeCell ref="N207:Q207"/>
    <mergeCell ref="L194:M194"/>
    <mergeCell ref="L196:M196"/>
    <mergeCell ref="L199:M199"/>
    <mergeCell ref="L200:M200"/>
    <mergeCell ref="L201:M201"/>
    <mergeCell ref="L207:M207"/>
    <mergeCell ref="L208:M208"/>
    <mergeCell ref="N194:Q194"/>
    <mergeCell ref="N196:Q196"/>
    <mergeCell ref="N199:Q199"/>
    <mergeCell ref="N200:Q200"/>
    <mergeCell ref="N201:Q201"/>
    <mergeCell ref="N195:Q195"/>
    <mergeCell ref="L176:M176"/>
    <mergeCell ref="L184:M184"/>
    <mergeCell ref="L179:M179"/>
    <mergeCell ref="L180:M180"/>
    <mergeCell ref="L181:M181"/>
    <mergeCell ref="L182:M182"/>
    <mergeCell ref="L183:M183"/>
    <mergeCell ref="L186:M186"/>
    <mergeCell ref="L187:M187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N299:Q299"/>
    <mergeCell ref="N295:Q295"/>
    <mergeCell ref="N296:Q296"/>
    <mergeCell ref="N297:Q297"/>
    <mergeCell ref="N298:Q298"/>
    <mergeCell ref="N294:Q294"/>
    <mergeCell ref="L296:M296"/>
    <mergeCell ref="L295:M295"/>
    <mergeCell ref="L297:M297"/>
    <mergeCell ref="L298:M298"/>
    <mergeCell ref="L299:M299"/>
    <mergeCell ref="F273:I273"/>
    <mergeCell ref="F274:I274"/>
    <mergeCell ref="F275:I275"/>
    <mergeCell ref="F276:I276"/>
    <mergeCell ref="F277:I277"/>
    <mergeCell ref="F279:I279"/>
    <mergeCell ref="F280:I280"/>
    <mergeCell ref="F281:I281"/>
    <mergeCell ref="F282:I282"/>
    <mergeCell ref="F263:I263"/>
    <mergeCell ref="F264:I264"/>
    <mergeCell ref="F265:I265"/>
    <mergeCell ref="F266:I266"/>
    <mergeCell ref="F267:I267"/>
    <mergeCell ref="F268:I268"/>
    <mergeCell ref="F269:I269"/>
    <mergeCell ref="F271:I271"/>
    <mergeCell ref="F272:I272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45:I245"/>
    <mergeCell ref="F244:I244"/>
    <mergeCell ref="F246:I246"/>
    <mergeCell ref="F248:I248"/>
    <mergeCell ref="F249:I249"/>
    <mergeCell ref="F250:I250"/>
    <mergeCell ref="F251:I251"/>
    <mergeCell ref="F252:I252"/>
    <mergeCell ref="F253:I25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3:I243"/>
    <mergeCell ref="F224:I224"/>
    <mergeCell ref="F225:I225"/>
    <mergeCell ref="F226:I226"/>
    <mergeCell ref="F228:I228"/>
    <mergeCell ref="F229:I229"/>
    <mergeCell ref="F230:I230"/>
    <mergeCell ref="F231:I231"/>
    <mergeCell ref="F232:I232"/>
    <mergeCell ref="F233:I233"/>
    <mergeCell ref="F214:I214"/>
    <mergeCell ref="F215:I215"/>
    <mergeCell ref="F216:I216"/>
    <mergeCell ref="F217:I217"/>
    <mergeCell ref="F219:I219"/>
    <mergeCell ref="F220:I220"/>
    <mergeCell ref="F221:I221"/>
    <mergeCell ref="F222:I222"/>
    <mergeCell ref="F223:I223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D108:H108"/>
    <mergeCell ref="D110:H110"/>
    <mergeCell ref="D111:H111"/>
    <mergeCell ref="D112:H112"/>
    <mergeCell ref="F146:I146"/>
    <mergeCell ref="F147:I147"/>
    <mergeCell ref="F148:I148"/>
    <mergeCell ref="F149:I149"/>
    <mergeCell ref="F150:I150"/>
    <mergeCell ref="F137:I137"/>
    <mergeCell ref="F138:I138"/>
    <mergeCell ref="F139:I139"/>
    <mergeCell ref="F140:I140"/>
    <mergeCell ref="F143:I143"/>
    <mergeCell ref="F141:I141"/>
    <mergeCell ref="F142:I142"/>
    <mergeCell ref="F292:I292"/>
    <mergeCell ref="F291:I291"/>
    <mergeCell ref="F293:I293"/>
    <mergeCell ref="F295:I295"/>
    <mergeCell ref="F296:I296"/>
    <mergeCell ref="F297:I297"/>
    <mergeCell ref="F298:I298"/>
    <mergeCell ref="F299:I299"/>
    <mergeCell ref="D109:H109"/>
    <mergeCell ref="F179:I179"/>
    <mergeCell ref="F182:I182"/>
    <mergeCell ref="F180:I180"/>
    <mergeCell ref="F181:I181"/>
    <mergeCell ref="F183:I183"/>
    <mergeCell ref="F184:I184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</mergeCells>
  <dataValidations count="2">
    <dataValidation type="list" allowBlank="1" showInputMessage="1" showErrorMessage="1" error="Povoleny jsou hodnoty K, M." sqref="D295:D300">
      <formula1>"K, M"</formula1>
    </dataValidation>
    <dataValidation type="list" allowBlank="1" showInputMessage="1" showErrorMessage="1" error="Povoleny jsou hodnoty základní, snížená, zákl. přenesená, sníž. přenesená, nulová." sqref="U295:U30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99</v>
      </c>
      <c r="G1" s="16"/>
      <c r="H1" s="302" t="s">
        <v>100</v>
      </c>
      <c r="I1" s="302"/>
      <c r="J1" s="302"/>
      <c r="K1" s="302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2:46" ht="36.95" customHeight="1">
      <c r="B4" s="25"/>
      <c r="C4" s="222" t="s">
        <v>104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83" t="str">
        <f>'Rekapitulace stavby'!K6</f>
        <v>Oprava sociálního zařízení kuželny  -  Pod Vodojemem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"/>
      <c r="R6" s="26"/>
    </row>
    <row r="7" spans="2:18" s="1" customFormat="1" ht="32.85" customHeight="1">
      <c r="B7" s="37"/>
      <c r="C7" s="38"/>
      <c r="D7" s="31" t="s">
        <v>105</v>
      </c>
      <c r="E7" s="38"/>
      <c r="F7" s="234" t="s">
        <v>511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303" t="str">
        <f>'Rekapitulace stavby'!AN8</f>
        <v>2. 10. 2018</v>
      </c>
      <c r="P9" s="285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26" t="str">
        <f>IF('Rekapitulace stavby'!AN10="","",'Rekapitulace stavby'!AN10)</f>
        <v/>
      </c>
      <c r="P11" s="22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26" t="str">
        <f>IF('Rekapitulace stavby'!AN11="","",'Rekapitulace stavby'!AN11)</f>
        <v/>
      </c>
      <c r="P12" s="22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304" t="str">
        <f>IF('Rekapitulace stavby'!AN13="","",'Rekapitulace stavby'!AN13)</f>
        <v>Vyplň údaj</v>
      </c>
      <c r="P14" s="226"/>
      <c r="Q14" s="38"/>
      <c r="R14" s="39"/>
    </row>
    <row r="15" spans="2:18" s="1" customFormat="1" ht="18" customHeight="1">
      <c r="B15" s="37"/>
      <c r="C15" s="38"/>
      <c r="D15" s="38"/>
      <c r="E15" s="304" t="str">
        <f>IF('Rekapitulace stavby'!E14="","",'Rekapitulace stavby'!E14)</f>
        <v>Vyplň údaj</v>
      </c>
      <c r="F15" s="305"/>
      <c r="G15" s="305"/>
      <c r="H15" s="305"/>
      <c r="I15" s="305"/>
      <c r="J15" s="305"/>
      <c r="K15" s="305"/>
      <c r="L15" s="305"/>
      <c r="M15" s="32" t="s">
        <v>31</v>
      </c>
      <c r="N15" s="38"/>
      <c r="O15" s="304" t="str">
        <f>IF('Rekapitulace stavby'!AN14="","",'Rekapitulace stavby'!AN14)</f>
        <v>Vyplň údaj</v>
      </c>
      <c r="P15" s="22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26" t="str">
        <f>IF('Rekapitulace stavby'!AN16="","",'Rekapitulace stavby'!AN16)</f>
        <v/>
      </c>
      <c r="P17" s="22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26" t="str">
        <f>IF('Rekapitulace stavby'!AN17="","",'Rekapitulace stavby'!AN17)</f>
        <v/>
      </c>
      <c r="P18" s="22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26" t="s">
        <v>22</v>
      </c>
      <c r="P20" s="226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26" t="s">
        <v>22</v>
      </c>
      <c r="P21" s="22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107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93</v>
      </c>
      <c r="E28" s="38"/>
      <c r="F28" s="38"/>
      <c r="G28" s="38"/>
      <c r="H28" s="38"/>
      <c r="I28" s="38"/>
      <c r="J28" s="38"/>
      <c r="K28" s="38"/>
      <c r="L28" s="38"/>
      <c r="M28" s="215">
        <f>N108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78">
        <f>ROUND(M27+M28,2)</f>
        <v>0</v>
      </c>
      <c r="N30" s="279"/>
      <c r="O30" s="279"/>
      <c r="P30" s="27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80">
        <f>ROUND((((SUM(BE108:BE115)+SUM(BE133:BE297))+SUM(BE299:BE303))),2)</f>
        <v>0</v>
      </c>
      <c r="I32" s="279"/>
      <c r="J32" s="279"/>
      <c r="K32" s="38"/>
      <c r="L32" s="38"/>
      <c r="M32" s="280">
        <f>ROUND(((ROUND((SUM(BE108:BE115)+SUM(BE133:BE297)),2)*F32)+SUM(BE299:BE303)*F32),2)</f>
        <v>0</v>
      </c>
      <c r="N32" s="279"/>
      <c r="O32" s="279"/>
      <c r="P32" s="279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80">
        <f>ROUND((((SUM(BF108:BF115)+SUM(BF133:BF297))+SUM(BF299:BF303))),2)</f>
        <v>0</v>
      </c>
      <c r="I33" s="279"/>
      <c r="J33" s="279"/>
      <c r="K33" s="38"/>
      <c r="L33" s="38"/>
      <c r="M33" s="280">
        <f>ROUND(((ROUND((SUM(BF108:BF115)+SUM(BF133:BF297)),2)*F33)+SUM(BF299:BF303)*F33),2)</f>
        <v>0</v>
      </c>
      <c r="N33" s="279"/>
      <c r="O33" s="279"/>
      <c r="P33" s="27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80">
        <f>ROUND((((SUM(BG108:BG115)+SUM(BG133:BG297))+SUM(BG299:BG303))),2)</f>
        <v>0</v>
      </c>
      <c r="I34" s="279"/>
      <c r="J34" s="279"/>
      <c r="K34" s="38"/>
      <c r="L34" s="38"/>
      <c r="M34" s="280">
        <v>0</v>
      </c>
      <c r="N34" s="279"/>
      <c r="O34" s="279"/>
      <c r="P34" s="27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80">
        <f>ROUND((((SUM(BH108:BH115)+SUM(BH133:BH297))+SUM(BH299:BH303))),2)</f>
        <v>0</v>
      </c>
      <c r="I35" s="279"/>
      <c r="J35" s="279"/>
      <c r="K35" s="38"/>
      <c r="L35" s="38"/>
      <c r="M35" s="280">
        <v>0</v>
      </c>
      <c r="N35" s="279"/>
      <c r="O35" s="279"/>
      <c r="P35" s="27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80">
        <f>ROUND((((SUM(BI108:BI115)+SUM(BI133:BI297))+SUM(BI299:BI303))),2)</f>
        <v>0</v>
      </c>
      <c r="I36" s="279"/>
      <c r="J36" s="279"/>
      <c r="K36" s="38"/>
      <c r="L36" s="38"/>
      <c r="M36" s="280">
        <v>0</v>
      </c>
      <c r="N36" s="279"/>
      <c r="O36" s="279"/>
      <c r="P36" s="27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81">
        <f>SUM(M30:M36)</f>
        <v>0</v>
      </c>
      <c r="M38" s="281"/>
      <c r="N38" s="281"/>
      <c r="O38" s="281"/>
      <c r="P38" s="282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22" t="s">
        <v>108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83" t="str">
        <f>F6</f>
        <v>Oprava sociálního zařízení kuželny  -  Pod Vodojemem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" customHeight="1">
      <c r="B79" s="37"/>
      <c r="C79" s="71" t="s">
        <v>105</v>
      </c>
      <c r="D79" s="38"/>
      <c r="E79" s="38"/>
      <c r="F79" s="239" t="str">
        <f>F7</f>
        <v>2 - Oprava sociálního zařízení žen   - Kuželna , Pod Vodojemem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85" t="str">
        <f>IF(O9="","",O9)</f>
        <v>2. 10. 2018</v>
      </c>
      <c r="N81" s="285"/>
      <c r="O81" s="285"/>
      <c r="P81" s="285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26" t="str">
        <f>E18</f>
        <v xml:space="preserve"> </v>
      </c>
      <c r="N83" s="226"/>
      <c r="O83" s="226"/>
      <c r="P83" s="226"/>
      <c r="Q83" s="226"/>
      <c r="R83" s="39"/>
      <c r="T83" s="131"/>
      <c r="U83" s="131"/>
    </row>
    <row r="84" spans="2:21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6" t="str">
        <f>E21</f>
        <v>D.Prombergerová</v>
      </c>
      <c r="N84" s="226"/>
      <c r="O84" s="226"/>
      <c r="P84" s="226"/>
      <c r="Q84" s="22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86" t="s">
        <v>109</v>
      </c>
      <c r="D86" s="287"/>
      <c r="E86" s="287"/>
      <c r="F86" s="287"/>
      <c r="G86" s="287"/>
      <c r="H86" s="120"/>
      <c r="I86" s="120"/>
      <c r="J86" s="120"/>
      <c r="K86" s="120"/>
      <c r="L86" s="120"/>
      <c r="M86" s="120"/>
      <c r="N86" s="286" t="s">
        <v>110</v>
      </c>
      <c r="O86" s="287"/>
      <c r="P86" s="287"/>
      <c r="Q86" s="287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2">
        <f>N133</f>
        <v>0</v>
      </c>
      <c r="O88" s="288"/>
      <c r="P88" s="288"/>
      <c r="Q88" s="288"/>
      <c r="R88" s="39"/>
      <c r="T88" s="131"/>
      <c r="U88" s="131"/>
      <c r="AU88" s="21" t="s">
        <v>112</v>
      </c>
    </row>
    <row r="89" spans="2:21" s="6" customFormat="1" ht="24.95" customHeight="1">
      <c r="B89" s="133"/>
      <c r="C89" s="134"/>
      <c r="D89" s="135" t="s">
        <v>113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9">
        <f>N134</f>
        <v>0</v>
      </c>
      <c r="O89" s="290"/>
      <c r="P89" s="290"/>
      <c r="Q89" s="290"/>
      <c r="R89" s="136"/>
      <c r="T89" s="137"/>
      <c r="U89" s="137"/>
    </row>
    <row r="90" spans="2:21" s="7" customFormat="1" ht="19.9" customHeight="1">
      <c r="B90" s="138"/>
      <c r="C90" s="139"/>
      <c r="D90" s="108" t="s">
        <v>512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27">
        <f>N135</f>
        <v>0</v>
      </c>
      <c r="O90" s="291"/>
      <c r="P90" s="291"/>
      <c r="Q90" s="291"/>
      <c r="R90" s="140"/>
      <c r="T90" s="141"/>
      <c r="U90" s="141"/>
    </row>
    <row r="91" spans="2:21" s="7" customFormat="1" ht="19.9" customHeight="1">
      <c r="B91" s="138"/>
      <c r="C91" s="139"/>
      <c r="D91" s="108" t="s">
        <v>114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27">
        <f>N141</f>
        <v>0</v>
      </c>
      <c r="O91" s="291"/>
      <c r="P91" s="291"/>
      <c r="Q91" s="291"/>
      <c r="R91" s="140"/>
      <c r="T91" s="141"/>
      <c r="U91" s="141"/>
    </row>
    <row r="92" spans="2:21" s="7" customFormat="1" ht="19.9" customHeight="1">
      <c r="B92" s="138"/>
      <c r="C92" s="139"/>
      <c r="D92" s="108" t="s">
        <v>115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27">
        <f>N151</f>
        <v>0</v>
      </c>
      <c r="O92" s="291"/>
      <c r="P92" s="291"/>
      <c r="Q92" s="291"/>
      <c r="R92" s="140"/>
      <c r="T92" s="141"/>
      <c r="U92" s="141"/>
    </row>
    <row r="93" spans="2:21" s="7" customFormat="1" ht="19.9" customHeight="1">
      <c r="B93" s="138"/>
      <c r="C93" s="139"/>
      <c r="D93" s="108" t="s">
        <v>116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27">
        <f>N156</f>
        <v>0</v>
      </c>
      <c r="O93" s="291"/>
      <c r="P93" s="291"/>
      <c r="Q93" s="291"/>
      <c r="R93" s="140"/>
      <c r="T93" s="141"/>
      <c r="U93" s="141"/>
    </row>
    <row r="94" spans="2:21" s="7" customFormat="1" ht="19.9" customHeight="1">
      <c r="B94" s="138"/>
      <c r="C94" s="139"/>
      <c r="D94" s="108" t="s">
        <v>117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27">
        <f>N166</f>
        <v>0</v>
      </c>
      <c r="O94" s="291"/>
      <c r="P94" s="291"/>
      <c r="Q94" s="291"/>
      <c r="R94" s="140"/>
      <c r="T94" s="141"/>
      <c r="U94" s="141"/>
    </row>
    <row r="95" spans="2:21" s="6" customFormat="1" ht="24.95" customHeight="1">
      <c r="B95" s="133"/>
      <c r="C95" s="134"/>
      <c r="D95" s="135" t="s">
        <v>118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89">
        <f>N168</f>
        <v>0</v>
      </c>
      <c r="O95" s="290"/>
      <c r="P95" s="290"/>
      <c r="Q95" s="290"/>
      <c r="R95" s="136"/>
      <c r="T95" s="137"/>
      <c r="U95" s="137"/>
    </row>
    <row r="96" spans="2:21" s="7" customFormat="1" ht="19.9" customHeight="1">
      <c r="B96" s="138"/>
      <c r="C96" s="139"/>
      <c r="D96" s="108" t="s">
        <v>119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27">
        <f>N169</f>
        <v>0</v>
      </c>
      <c r="O96" s="291"/>
      <c r="P96" s="291"/>
      <c r="Q96" s="291"/>
      <c r="R96" s="140"/>
      <c r="T96" s="141"/>
      <c r="U96" s="141"/>
    </row>
    <row r="97" spans="2:21" s="7" customFormat="1" ht="19.9" customHeight="1">
      <c r="B97" s="138"/>
      <c r="C97" s="139"/>
      <c r="D97" s="108" t="s">
        <v>120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27">
        <f>N182</f>
        <v>0</v>
      </c>
      <c r="O97" s="291"/>
      <c r="P97" s="291"/>
      <c r="Q97" s="291"/>
      <c r="R97" s="140"/>
      <c r="T97" s="141"/>
      <c r="U97" s="141"/>
    </row>
    <row r="98" spans="2:21" s="7" customFormat="1" ht="19.9" customHeight="1">
      <c r="B98" s="138"/>
      <c r="C98" s="139"/>
      <c r="D98" s="108" t="s">
        <v>121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27">
        <f>N192</f>
        <v>0</v>
      </c>
      <c r="O98" s="291"/>
      <c r="P98" s="291"/>
      <c r="Q98" s="291"/>
      <c r="R98" s="140"/>
      <c r="T98" s="141"/>
      <c r="U98" s="141"/>
    </row>
    <row r="99" spans="2:21" s="7" customFormat="1" ht="19.9" customHeight="1">
      <c r="B99" s="138"/>
      <c r="C99" s="139"/>
      <c r="D99" s="108" t="s">
        <v>122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7">
        <f>N203</f>
        <v>0</v>
      </c>
      <c r="O99" s="291"/>
      <c r="P99" s="291"/>
      <c r="Q99" s="291"/>
      <c r="R99" s="140"/>
      <c r="T99" s="141"/>
      <c r="U99" s="141"/>
    </row>
    <row r="100" spans="2:21" s="7" customFormat="1" ht="19.9" customHeight="1">
      <c r="B100" s="138"/>
      <c r="C100" s="139"/>
      <c r="D100" s="108" t="s">
        <v>123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27">
        <f>N226</f>
        <v>0</v>
      </c>
      <c r="O100" s="291"/>
      <c r="P100" s="291"/>
      <c r="Q100" s="291"/>
      <c r="R100" s="140"/>
      <c r="T100" s="141"/>
      <c r="U100" s="141"/>
    </row>
    <row r="101" spans="2:21" s="7" customFormat="1" ht="14.85" customHeight="1">
      <c r="B101" s="138"/>
      <c r="C101" s="139"/>
      <c r="D101" s="108" t="s">
        <v>124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27">
        <f>N235</f>
        <v>0</v>
      </c>
      <c r="O101" s="291"/>
      <c r="P101" s="291"/>
      <c r="Q101" s="291"/>
      <c r="R101" s="140"/>
      <c r="T101" s="141"/>
      <c r="U101" s="141"/>
    </row>
    <row r="102" spans="2:21" s="7" customFormat="1" ht="19.9" customHeight="1">
      <c r="B102" s="138"/>
      <c r="C102" s="139"/>
      <c r="D102" s="108" t="s">
        <v>125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27">
        <f>N248</f>
        <v>0</v>
      </c>
      <c r="O102" s="291"/>
      <c r="P102" s="291"/>
      <c r="Q102" s="291"/>
      <c r="R102" s="140"/>
      <c r="T102" s="141"/>
      <c r="U102" s="141"/>
    </row>
    <row r="103" spans="2:21" s="7" customFormat="1" ht="19.9" customHeight="1">
      <c r="B103" s="138"/>
      <c r="C103" s="139"/>
      <c r="D103" s="108" t="s">
        <v>126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27">
        <f>N253</f>
        <v>0</v>
      </c>
      <c r="O103" s="291"/>
      <c r="P103" s="291"/>
      <c r="Q103" s="291"/>
      <c r="R103" s="140"/>
      <c r="T103" s="141"/>
      <c r="U103" s="141"/>
    </row>
    <row r="104" spans="2:21" s="7" customFormat="1" ht="19.9" customHeight="1">
      <c r="B104" s="138"/>
      <c r="C104" s="139"/>
      <c r="D104" s="108" t="s">
        <v>127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27">
        <f>N275</f>
        <v>0</v>
      </c>
      <c r="O104" s="291"/>
      <c r="P104" s="291"/>
      <c r="Q104" s="291"/>
      <c r="R104" s="140"/>
      <c r="T104" s="141"/>
      <c r="U104" s="141"/>
    </row>
    <row r="105" spans="2:21" s="7" customFormat="1" ht="19.9" customHeight="1">
      <c r="B105" s="138"/>
      <c r="C105" s="139"/>
      <c r="D105" s="108" t="s">
        <v>128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27">
        <f>N283</f>
        <v>0</v>
      </c>
      <c r="O105" s="291"/>
      <c r="P105" s="291"/>
      <c r="Q105" s="291"/>
      <c r="R105" s="140"/>
      <c r="T105" s="141"/>
      <c r="U105" s="141"/>
    </row>
    <row r="106" spans="2:21" s="6" customFormat="1" ht="21.75" customHeight="1">
      <c r="B106" s="133"/>
      <c r="C106" s="134"/>
      <c r="D106" s="135" t="s">
        <v>129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92">
        <f>N298</f>
        <v>0</v>
      </c>
      <c r="O106" s="290"/>
      <c r="P106" s="290"/>
      <c r="Q106" s="290"/>
      <c r="R106" s="136"/>
      <c r="T106" s="137"/>
      <c r="U106" s="137"/>
    </row>
    <row r="107" spans="2:21" s="1" customFormat="1" ht="21.7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  <c r="T107" s="131"/>
      <c r="U107" s="131"/>
    </row>
    <row r="108" spans="2:21" s="1" customFormat="1" ht="29.25" customHeight="1">
      <c r="B108" s="37"/>
      <c r="C108" s="132" t="s">
        <v>130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88">
        <f>ROUND(N109+N110+N111+N112+N113+N114,2)</f>
        <v>0</v>
      </c>
      <c r="O108" s="293"/>
      <c r="P108" s="293"/>
      <c r="Q108" s="293"/>
      <c r="R108" s="39"/>
      <c r="T108" s="142"/>
      <c r="U108" s="143" t="s">
        <v>42</v>
      </c>
    </row>
    <row r="109" spans="2:65" s="1" customFormat="1" ht="18" customHeight="1">
      <c r="B109" s="37"/>
      <c r="C109" s="38"/>
      <c r="D109" s="245" t="s">
        <v>131</v>
      </c>
      <c r="E109" s="246"/>
      <c r="F109" s="246"/>
      <c r="G109" s="246"/>
      <c r="H109" s="246"/>
      <c r="I109" s="38"/>
      <c r="J109" s="38"/>
      <c r="K109" s="38"/>
      <c r="L109" s="38"/>
      <c r="M109" s="38"/>
      <c r="N109" s="230">
        <f>ROUND(N88*T109,2)</f>
        <v>0</v>
      </c>
      <c r="O109" s="227"/>
      <c r="P109" s="227"/>
      <c r="Q109" s="227"/>
      <c r="R109" s="39"/>
      <c r="S109" s="144"/>
      <c r="T109" s="145"/>
      <c r="U109" s="146" t="s">
        <v>43</v>
      </c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7" t="s">
        <v>132</v>
      </c>
      <c r="AZ109" s="144"/>
      <c r="BA109" s="144"/>
      <c r="BB109" s="144"/>
      <c r="BC109" s="144"/>
      <c r="BD109" s="144"/>
      <c r="BE109" s="148">
        <f aca="true" t="shared" si="0" ref="BE109:BE114">IF(U109="základní",N109,0)</f>
        <v>0</v>
      </c>
      <c r="BF109" s="148">
        <f aca="true" t="shared" si="1" ref="BF109:BF114">IF(U109="snížená",N109,0)</f>
        <v>0</v>
      </c>
      <c r="BG109" s="148">
        <f aca="true" t="shared" si="2" ref="BG109:BG114">IF(U109="zákl. přenesená",N109,0)</f>
        <v>0</v>
      </c>
      <c r="BH109" s="148">
        <f aca="true" t="shared" si="3" ref="BH109:BH114">IF(U109="sníž. přenesená",N109,0)</f>
        <v>0</v>
      </c>
      <c r="BI109" s="148">
        <f aca="true" t="shared" si="4" ref="BI109:BI114">IF(U109="nulová",N109,0)</f>
        <v>0</v>
      </c>
      <c r="BJ109" s="147" t="s">
        <v>84</v>
      </c>
      <c r="BK109" s="144"/>
      <c r="BL109" s="144"/>
      <c r="BM109" s="144"/>
    </row>
    <row r="110" spans="2:65" s="1" customFormat="1" ht="18" customHeight="1">
      <c r="B110" s="37"/>
      <c r="C110" s="38"/>
      <c r="D110" s="245" t="s">
        <v>133</v>
      </c>
      <c r="E110" s="246"/>
      <c r="F110" s="246"/>
      <c r="G110" s="246"/>
      <c r="H110" s="246"/>
      <c r="I110" s="38"/>
      <c r="J110" s="38"/>
      <c r="K110" s="38"/>
      <c r="L110" s="38"/>
      <c r="M110" s="38"/>
      <c r="N110" s="230">
        <f>ROUND(N88*T110,2)</f>
        <v>0</v>
      </c>
      <c r="O110" s="227"/>
      <c r="P110" s="227"/>
      <c r="Q110" s="227"/>
      <c r="R110" s="39"/>
      <c r="S110" s="144"/>
      <c r="T110" s="145"/>
      <c r="U110" s="146" t="s">
        <v>43</v>
      </c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7" t="s">
        <v>132</v>
      </c>
      <c r="AZ110" s="144"/>
      <c r="BA110" s="144"/>
      <c r="BB110" s="144"/>
      <c r="BC110" s="144"/>
      <c r="BD110" s="144"/>
      <c r="BE110" s="148">
        <f t="shared" si="0"/>
        <v>0</v>
      </c>
      <c r="BF110" s="148">
        <f t="shared" si="1"/>
        <v>0</v>
      </c>
      <c r="BG110" s="148">
        <f t="shared" si="2"/>
        <v>0</v>
      </c>
      <c r="BH110" s="148">
        <f t="shared" si="3"/>
        <v>0</v>
      </c>
      <c r="BI110" s="148">
        <f t="shared" si="4"/>
        <v>0</v>
      </c>
      <c r="BJ110" s="147" t="s">
        <v>84</v>
      </c>
      <c r="BK110" s="144"/>
      <c r="BL110" s="144"/>
      <c r="BM110" s="144"/>
    </row>
    <row r="111" spans="2:65" s="1" customFormat="1" ht="18" customHeight="1">
      <c r="B111" s="37"/>
      <c r="C111" s="38"/>
      <c r="D111" s="245" t="s">
        <v>134</v>
      </c>
      <c r="E111" s="246"/>
      <c r="F111" s="246"/>
      <c r="G111" s="246"/>
      <c r="H111" s="246"/>
      <c r="I111" s="38"/>
      <c r="J111" s="38"/>
      <c r="K111" s="38"/>
      <c r="L111" s="38"/>
      <c r="M111" s="38"/>
      <c r="N111" s="230">
        <f>ROUND(N88*T111,2)</f>
        <v>0</v>
      </c>
      <c r="O111" s="227"/>
      <c r="P111" s="227"/>
      <c r="Q111" s="227"/>
      <c r="R111" s="39"/>
      <c r="S111" s="144"/>
      <c r="T111" s="145"/>
      <c r="U111" s="146" t="s">
        <v>43</v>
      </c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7" t="s">
        <v>132</v>
      </c>
      <c r="AZ111" s="144"/>
      <c r="BA111" s="144"/>
      <c r="BB111" s="144"/>
      <c r="BC111" s="144"/>
      <c r="BD111" s="144"/>
      <c r="BE111" s="148">
        <f t="shared" si="0"/>
        <v>0</v>
      </c>
      <c r="BF111" s="148">
        <f t="shared" si="1"/>
        <v>0</v>
      </c>
      <c r="BG111" s="148">
        <f t="shared" si="2"/>
        <v>0</v>
      </c>
      <c r="BH111" s="148">
        <f t="shared" si="3"/>
        <v>0</v>
      </c>
      <c r="BI111" s="148">
        <f t="shared" si="4"/>
        <v>0</v>
      </c>
      <c r="BJ111" s="147" t="s">
        <v>84</v>
      </c>
      <c r="BK111" s="144"/>
      <c r="BL111" s="144"/>
      <c r="BM111" s="144"/>
    </row>
    <row r="112" spans="2:65" s="1" customFormat="1" ht="18" customHeight="1">
      <c r="B112" s="37"/>
      <c r="C112" s="38"/>
      <c r="D112" s="245" t="s">
        <v>135</v>
      </c>
      <c r="E112" s="246"/>
      <c r="F112" s="246"/>
      <c r="G112" s="246"/>
      <c r="H112" s="246"/>
      <c r="I112" s="38"/>
      <c r="J112" s="38"/>
      <c r="K112" s="38"/>
      <c r="L112" s="38"/>
      <c r="M112" s="38"/>
      <c r="N112" s="230">
        <f>ROUND(N88*T112,2)</f>
        <v>0</v>
      </c>
      <c r="O112" s="227"/>
      <c r="P112" s="227"/>
      <c r="Q112" s="227"/>
      <c r="R112" s="39"/>
      <c r="S112" s="144"/>
      <c r="T112" s="145"/>
      <c r="U112" s="146" t="s">
        <v>43</v>
      </c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7" t="s">
        <v>132</v>
      </c>
      <c r="AZ112" s="144"/>
      <c r="BA112" s="144"/>
      <c r="BB112" s="144"/>
      <c r="BC112" s="144"/>
      <c r="BD112" s="144"/>
      <c r="BE112" s="148">
        <f t="shared" si="0"/>
        <v>0</v>
      </c>
      <c r="BF112" s="148">
        <f t="shared" si="1"/>
        <v>0</v>
      </c>
      <c r="BG112" s="148">
        <f t="shared" si="2"/>
        <v>0</v>
      </c>
      <c r="BH112" s="148">
        <f t="shared" si="3"/>
        <v>0</v>
      </c>
      <c r="BI112" s="148">
        <f t="shared" si="4"/>
        <v>0</v>
      </c>
      <c r="BJ112" s="147" t="s">
        <v>84</v>
      </c>
      <c r="BK112" s="144"/>
      <c r="BL112" s="144"/>
      <c r="BM112" s="144"/>
    </row>
    <row r="113" spans="2:65" s="1" customFormat="1" ht="18" customHeight="1">
      <c r="B113" s="37"/>
      <c r="C113" s="38"/>
      <c r="D113" s="245" t="s">
        <v>136</v>
      </c>
      <c r="E113" s="246"/>
      <c r="F113" s="246"/>
      <c r="G113" s="246"/>
      <c r="H113" s="246"/>
      <c r="I113" s="38"/>
      <c r="J113" s="38"/>
      <c r="K113" s="38"/>
      <c r="L113" s="38"/>
      <c r="M113" s="38"/>
      <c r="N113" s="230">
        <f>ROUND(N88*T113,2)</f>
        <v>0</v>
      </c>
      <c r="O113" s="227"/>
      <c r="P113" s="227"/>
      <c r="Q113" s="227"/>
      <c r="R113" s="39"/>
      <c r="S113" s="144"/>
      <c r="T113" s="145"/>
      <c r="U113" s="146" t="s">
        <v>43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132</v>
      </c>
      <c r="AZ113" s="144"/>
      <c r="BA113" s="144"/>
      <c r="BB113" s="144"/>
      <c r="BC113" s="144"/>
      <c r="BD113" s="144"/>
      <c r="BE113" s="148">
        <f t="shared" si="0"/>
        <v>0</v>
      </c>
      <c r="BF113" s="148">
        <f t="shared" si="1"/>
        <v>0</v>
      </c>
      <c r="BG113" s="148">
        <f t="shared" si="2"/>
        <v>0</v>
      </c>
      <c r="BH113" s="148">
        <f t="shared" si="3"/>
        <v>0</v>
      </c>
      <c r="BI113" s="148">
        <f t="shared" si="4"/>
        <v>0</v>
      </c>
      <c r="BJ113" s="147" t="s">
        <v>84</v>
      </c>
      <c r="BK113" s="144"/>
      <c r="BL113" s="144"/>
      <c r="BM113" s="144"/>
    </row>
    <row r="114" spans="2:65" s="1" customFormat="1" ht="18" customHeight="1">
      <c r="B114" s="37"/>
      <c r="C114" s="38"/>
      <c r="D114" s="108" t="s">
        <v>137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230">
        <f>ROUND(N88*T114,2)</f>
        <v>0</v>
      </c>
      <c r="O114" s="227"/>
      <c r="P114" s="227"/>
      <c r="Q114" s="227"/>
      <c r="R114" s="39"/>
      <c r="S114" s="144"/>
      <c r="T114" s="149"/>
      <c r="U114" s="150" t="s">
        <v>43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138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84</v>
      </c>
      <c r="BK114" s="144"/>
      <c r="BL114" s="144"/>
      <c r="BM114" s="144"/>
    </row>
    <row r="115" spans="2:21" s="1" customFormat="1" ht="13.5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  <c r="T115" s="131"/>
      <c r="U115" s="131"/>
    </row>
    <row r="116" spans="2:21" s="1" customFormat="1" ht="29.25" customHeight="1">
      <c r="B116" s="37"/>
      <c r="C116" s="119" t="s">
        <v>98</v>
      </c>
      <c r="D116" s="120"/>
      <c r="E116" s="120"/>
      <c r="F116" s="120"/>
      <c r="G116" s="120"/>
      <c r="H116" s="120"/>
      <c r="I116" s="120"/>
      <c r="J116" s="120"/>
      <c r="K116" s="120"/>
      <c r="L116" s="233">
        <f>ROUND(SUM(N88+N108),2)</f>
        <v>0</v>
      </c>
      <c r="M116" s="233"/>
      <c r="N116" s="233"/>
      <c r="O116" s="233"/>
      <c r="P116" s="233"/>
      <c r="Q116" s="233"/>
      <c r="R116" s="39"/>
      <c r="T116" s="131"/>
      <c r="U116" s="131"/>
    </row>
    <row r="117" spans="2:21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  <c r="T117" s="131"/>
      <c r="U117" s="131"/>
    </row>
    <row r="121" spans="2:18" s="1" customFormat="1" ht="6.95" customHeight="1">
      <c r="B121" s="64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6"/>
    </row>
    <row r="122" spans="2:18" s="1" customFormat="1" ht="36.95" customHeight="1">
      <c r="B122" s="37"/>
      <c r="C122" s="222" t="s">
        <v>139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39"/>
    </row>
    <row r="123" spans="2:18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18" s="1" customFormat="1" ht="30" customHeight="1">
      <c r="B124" s="37"/>
      <c r="C124" s="32" t="s">
        <v>19</v>
      </c>
      <c r="D124" s="38"/>
      <c r="E124" s="38"/>
      <c r="F124" s="283" t="str">
        <f>F6</f>
        <v>Oprava sociálního zařízení kuželny  -  Pod Vodojemem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38"/>
      <c r="R124" s="39"/>
    </row>
    <row r="125" spans="2:18" s="1" customFormat="1" ht="36.95" customHeight="1">
      <c r="B125" s="37"/>
      <c r="C125" s="71" t="s">
        <v>105</v>
      </c>
      <c r="D125" s="38"/>
      <c r="E125" s="38"/>
      <c r="F125" s="239" t="str">
        <f>F7</f>
        <v>2 - Oprava sociálního zařízení žen   - Kuželna , Pod Vodojemem</v>
      </c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38"/>
      <c r="R125" s="39"/>
    </row>
    <row r="126" spans="2:18" s="1" customFormat="1" ht="6.95" customHeigh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9"/>
    </row>
    <row r="127" spans="2:18" s="1" customFormat="1" ht="18" customHeight="1">
      <c r="B127" s="37"/>
      <c r="C127" s="32" t="s">
        <v>24</v>
      </c>
      <c r="D127" s="38"/>
      <c r="E127" s="38"/>
      <c r="F127" s="30" t="str">
        <f>F9</f>
        <v>Ústí nad Labem</v>
      </c>
      <c r="G127" s="38"/>
      <c r="H127" s="38"/>
      <c r="I127" s="38"/>
      <c r="J127" s="38"/>
      <c r="K127" s="32" t="s">
        <v>26</v>
      </c>
      <c r="L127" s="38"/>
      <c r="M127" s="285" t="str">
        <f>IF(O9="","",O9)</f>
        <v>2. 10. 2018</v>
      </c>
      <c r="N127" s="285"/>
      <c r="O127" s="285"/>
      <c r="P127" s="285"/>
      <c r="Q127" s="38"/>
      <c r="R127" s="39"/>
    </row>
    <row r="128" spans="2:18" s="1" customFormat="1" ht="6.9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13.5">
      <c r="B129" s="37"/>
      <c r="C129" s="32" t="s">
        <v>28</v>
      </c>
      <c r="D129" s="38"/>
      <c r="E129" s="38"/>
      <c r="F129" s="30" t="str">
        <f>E12</f>
        <v xml:space="preserve"> </v>
      </c>
      <c r="G129" s="38"/>
      <c r="H129" s="38"/>
      <c r="I129" s="38"/>
      <c r="J129" s="38"/>
      <c r="K129" s="32" t="s">
        <v>34</v>
      </c>
      <c r="L129" s="38"/>
      <c r="M129" s="226" t="str">
        <f>E18</f>
        <v xml:space="preserve"> </v>
      </c>
      <c r="N129" s="226"/>
      <c r="O129" s="226"/>
      <c r="P129" s="226"/>
      <c r="Q129" s="226"/>
      <c r="R129" s="39"/>
    </row>
    <row r="130" spans="2:18" s="1" customFormat="1" ht="14.45" customHeight="1">
      <c r="B130" s="37"/>
      <c r="C130" s="32" t="s">
        <v>32</v>
      </c>
      <c r="D130" s="38"/>
      <c r="E130" s="38"/>
      <c r="F130" s="30" t="str">
        <f>IF(E15="","",E15)</f>
        <v>Vyplň údaj</v>
      </c>
      <c r="G130" s="38"/>
      <c r="H130" s="38"/>
      <c r="I130" s="38"/>
      <c r="J130" s="38"/>
      <c r="K130" s="32" t="s">
        <v>36</v>
      </c>
      <c r="L130" s="38"/>
      <c r="M130" s="226" t="str">
        <f>E21</f>
        <v>D.Prombergerová</v>
      </c>
      <c r="N130" s="226"/>
      <c r="O130" s="226"/>
      <c r="P130" s="226"/>
      <c r="Q130" s="226"/>
      <c r="R130" s="39"/>
    </row>
    <row r="131" spans="2:18" s="1" customFormat="1" ht="10.35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27" s="8" customFormat="1" ht="29.25" customHeight="1">
      <c r="B132" s="151"/>
      <c r="C132" s="152" t="s">
        <v>140</v>
      </c>
      <c r="D132" s="153" t="s">
        <v>141</v>
      </c>
      <c r="E132" s="153" t="s">
        <v>60</v>
      </c>
      <c r="F132" s="294" t="s">
        <v>142</v>
      </c>
      <c r="G132" s="294"/>
      <c r="H132" s="294"/>
      <c r="I132" s="294"/>
      <c r="J132" s="153" t="s">
        <v>143</v>
      </c>
      <c r="K132" s="153" t="s">
        <v>144</v>
      </c>
      <c r="L132" s="294" t="s">
        <v>145</v>
      </c>
      <c r="M132" s="294"/>
      <c r="N132" s="294" t="s">
        <v>110</v>
      </c>
      <c r="O132" s="294"/>
      <c r="P132" s="294"/>
      <c r="Q132" s="295"/>
      <c r="R132" s="154"/>
      <c r="T132" s="82" t="s">
        <v>146</v>
      </c>
      <c r="U132" s="83" t="s">
        <v>42</v>
      </c>
      <c r="V132" s="83" t="s">
        <v>147</v>
      </c>
      <c r="W132" s="83" t="s">
        <v>148</v>
      </c>
      <c r="X132" s="83" t="s">
        <v>149</v>
      </c>
      <c r="Y132" s="83" t="s">
        <v>150</v>
      </c>
      <c r="Z132" s="83" t="s">
        <v>151</v>
      </c>
      <c r="AA132" s="84" t="s">
        <v>152</v>
      </c>
    </row>
    <row r="133" spans="2:63" s="1" customFormat="1" ht="29.25" customHeight="1">
      <c r="B133" s="37"/>
      <c r="C133" s="86" t="s">
        <v>107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296">
        <f>BK133</f>
        <v>0</v>
      </c>
      <c r="O133" s="297"/>
      <c r="P133" s="297"/>
      <c r="Q133" s="297"/>
      <c r="R133" s="39"/>
      <c r="T133" s="85"/>
      <c r="U133" s="53"/>
      <c r="V133" s="53"/>
      <c r="W133" s="155">
        <f>W134+W168+W298</f>
        <v>0</v>
      </c>
      <c r="X133" s="53"/>
      <c r="Y133" s="155">
        <f>Y134+Y168+Y298</f>
        <v>3.7649478600000004</v>
      </c>
      <c r="Z133" s="53"/>
      <c r="AA133" s="156">
        <f>AA134+AA168+AA298</f>
        <v>5.4473806399999996</v>
      </c>
      <c r="AT133" s="21" t="s">
        <v>77</v>
      </c>
      <c r="AU133" s="21" t="s">
        <v>112</v>
      </c>
      <c r="BK133" s="157">
        <f>BK134+BK168+BK298</f>
        <v>0</v>
      </c>
    </row>
    <row r="134" spans="2:63" s="9" customFormat="1" ht="37.35" customHeight="1">
      <c r="B134" s="158"/>
      <c r="C134" s="159"/>
      <c r="D134" s="160" t="s">
        <v>113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92">
        <f>BK134</f>
        <v>0</v>
      </c>
      <c r="O134" s="289"/>
      <c r="P134" s="289"/>
      <c r="Q134" s="289"/>
      <c r="R134" s="161"/>
      <c r="T134" s="162"/>
      <c r="U134" s="159"/>
      <c r="V134" s="159"/>
      <c r="W134" s="163">
        <f>W135+W141+W151+W156+W166</f>
        <v>0</v>
      </c>
      <c r="X134" s="159"/>
      <c r="Y134" s="163">
        <f>Y135+Y141+Y151+Y156+Y166</f>
        <v>3.0789159400000004</v>
      </c>
      <c r="Z134" s="159"/>
      <c r="AA134" s="164">
        <f>AA135+AA141+AA151+AA156+AA166</f>
        <v>3.0328</v>
      </c>
      <c r="AR134" s="165" t="s">
        <v>84</v>
      </c>
      <c r="AT134" s="166" t="s">
        <v>77</v>
      </c>
      <c r="AU134" s="166" t="s">
        <v>78</v>
      </c>
      <c r="AY134" s="165" t="s">
        <v>153</v>
      </c>
      <c r="BK134" s="167">
        <f>BK135+BK141+BK151+BK156+BK166</f>
        <v>0</v>
      </c>
    </row>
    <row r="135" spans="2:63" s="9" customFormat="1" ht="19.9" customHeight="1">
      <c r="B135" s="158"/>
      <c r="C135" s="159"/>
      <c r="D135" s="168" t="s">
        <v>512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298">
        <f>BK135</f>
        <v>0</v>
      </c>
      <c r="O135" s="299"/>
      <c r="P135" s="299"/>
      <c r="Q135" s="299"/>
      <c r="R135" s="161"/>
      <c r="T135" s="162"/>
      <c r="U135" s="159"/>
      <c r="V135" s="159"/>
      <c r="W135" s="163">
        <f>SUM(W136:W140)</f>
        <v>0</v>
      </c>
      <c r="X135" s="159"/>
      <c r="Y135" s="163">
        <f>SUM(Y136:Y140)</f>
        <v>0.17276</v>
      </c>
      <c r="Z135" s="159"/>
      <c r="AA135" s="164">
        <f>SUM(AA136:AA140)</f>
        <v>0</v>
      </c>
      <c r="AR135" s="165" t="s">
        <v>84</v>
      </c>
      <c r="AT135" s="166" t="s">
        <v>77</v>
      </c>
      <c r="AU135" s="166" t="s">
        <v>84</v>
      </c>
      <c r="AY135" s="165" t="s">
        <v>153</v>
      </c>
      <c r="BK135" s="167">
        <f>SUM(BK136:BK140)</f>
        <v>0</v>
      </c>
    </row>
    <row r="136" spans="2:65" s="1" customFormat="1" ht="25.5" customHeight="1">
      <c r="B136" s="37"/>
      <c r="C136" s="169" t="s">
        <v>84</v>
      </c>
      <c r="D136" s="169" t="s">
        <v>154</v>
      </c>
      <c r="E136" s="170" t="s">
        <v>513</v>
      </c>
      <c r="F136" s="260" t="s">
        <v>514</v>
      </c>
      <c r="G136" s="260"/>
      <c r="H136" s="260"/>
      <c r="I136" s="260"/>
      <c r="J136" s="171" t="s">
        <v>157</v>
      </c>
      <c r="K136" s="172">
        <v>2</v>
      </c>
      <c r="L136" s="271">
        <v>0</v>
      </c>
      <c r="M136" s="272"/>
      <c r="N136" s="268">
        <f>ROUND(L136*K136,2)</f>
        <v>0</v>
      </c>
      <c r="O136" s="268"/>
      <c r="P136" s="268"/>
      <c r="Q136" s="268"/>
      <c r="R136" s="39"/>
      <c r="T136" s="173" t="s">
        <v>22</v>
      </c>
      <c r="U136" s="46" t="s">
        <v>43</v>
      </c>
      <c r="V136" s="38"/>
      <c r="W136" s="174">
        <f>V136*K136</f>
        <v>0</v>
      </c>
      <c r="X136" s="174">
        <v>0.08626</v>
      </c>
      <c r="Y136" s="174">
        <f>X136*K136</f>
        <v>0.17252</v>
      </c>
      <c r="Z136" s="174">
        <v>0</v>
      </c>
      <c r="AA136" s="175">
        <f>Z136*K136</f>
        <v>0</v>
      </c>
      <c r="AR136" s="21" t="s">
        <v>158</v>
      </c>
      <c r="AT136" s="21" t="s">
        <v>154</v>
      </c>
      <c r="AU136" s="21" t="s">
        <v>87</v>
      </c>
      <c r="AY136" s="21" t="s">
        <v>153</v>
      </c>
      <c r="BE136" s="112">
        <f>IF(U136="základní",N136,0)</f>
        <v>0</v>
      </c>
      <c r="BF136" s="112">
        <f>IF(U136="snížená",N136,0)</f>
        <v>0</v>
      </c>
      <c r="BG136" s="112">
        <f>IF(U136="zákl. přenesená",N136,0)</f>
        <v>0</v>
      </c>
      <c r="BH136" s="112">
        <f>IF(U136="sníž. přenesená",N136,0)</f>
        <v>0</v>
      </c>
      <c r="BI136" s="112">
        <f>IF(U136="nulová",N136,0)</f>
        <v>0</v>
      </c>
      <c r="BJ136" s="21" t="s">
        <v>84</v>
      </c>
      <c r="BK136" s="112">
        <f>ROUND(L136*K136,2)</f>
        <v>0</v>
      </c>
      <c r="BL136" s="21" t="s">
        <v>158</v>
      </c>
      <c r="BM136" s="21" t="s">
        <v>515</v>
      </c>
    </row>
    <row r="137" spans="2:51" s="10" customFormat="1" ht="16.5" customHeight="1">
      <c r="B137" s="176"/>
      <c r="C137" s="177"/>
      <c r="D137" s="177"/>
      <c r="E137" s="178" t="s">
        <v>22</v>
      </c>
      <c r="F137" s="263" t="s">
        <v>516</v>
      </c>
      <c r="G137" s="264"/>
      <c r="H137" s="264"/>
      <c r="I137" s="264"/>
      <c r="J137" s="177"/>
      <c r="K137" s="178" t="s">
        <v>22</v>
      </c>
      <c r="L137" s="177"/>
      <c r="M137" s="177"/>
      <c r="N137" s="177"/>
      <c r="O137" s="177"/>
      <c r="P137" s="177"/>
      <c r="Q137" s="177"/>
      <c r="R137" s="179"/>
      <c r="T137" s="180"/>
      <c r="U137" s="177"/>
      <c r="V137" s="177"/>
      <c r="W137" s="177"/>
      <c r="X137" s="177"/>
      <c r="Y137" s="177"/>
      <c r="Z137" s="177"/>
      <c r="AA137" s="181"/>
      <c r="AT137" s="182" t="s">
        <v>164</v>
      </c>
      <c r="AU137" s="182" t="s">
        <v>87</v>
      </c>
      <c r="AV137" s="10" t="s">
        <v>84</v>
      </c>
      <c r="AW137" s="10" t="s">
        <v>35</v>
      </c>
      <c r="AX137" s="10" t="s">
        <v>78</v>
      </c>
      <c r="AY137" s="182" t="s">
        <v>153</v>
      </c>
    </row>
    <row r="138" spans="2:51" s="11" customFormat="1" ht="16.5" customHeight="1">
      <c r="B138" s="183"/>
      <c r="C138" s="184"/>
      <c r="D138" s="184"/>
      <c r="E138" s="185" t="s">
        <v>22</v>
      </c>
      <c r="F138" s="255" t="s">
        <v>517</v>
      </c>
      <c r="G138" s="256"/>
      <c r="H138" s="256"/>
      <c r="I138" s="256"/>
      <c r="J138" s="184"/>
      <c r="K138" s="186">
        <v>2</v>
      </c>
      <c r="L138" s="184"/>
      <c r="M138" s="184"/>
      <c r="N138" s="184"/>
      <c r="O138" s="184"/>
      <c r="P138" s="184"/>
      <c r="Q138" s="184"/>
      <c r="R138" s="187"/>
      <c r="T138" s="188"/>
      <c r="U138" s="184"/>
      <c r="V138" s="184"/>
      <c r="W138" s="184"/>
      <c r="X138" s="184"/>
      <c r="Y138" s="184"/>
      <c r="Z138" s="184"/>
      <c r="AA138" s="189"/>
      <c r="AT138" s="190" t="s">
        <v>164</v>
      </c>
      <c r="AU138" s="190" t="s">
        <v>87</v>
      </c>
      <c r="AV138" s="11" t="s">
        <v>87</v>
      </c>
      <c r="AW138" s="11" t="s">
        <v>35</v>
      </c>
      <c r="AX138" s="11" t="s">
        <v>84</v>
      </c>
      <c r="AY138" s="190" t="s">
        <v>153</v>
      </c>
    </row>
    <row r="139" spans="2:65" s="1" customFormat="1" ht="25.5" customHeight="1">
      <c r="B139" s="37"/>
      <c r="C139" s="169" t="s">
        <v>87</v>
      </c>
      <c r="D139" s="169" t="s">
        <v>154</v>
      </c>
      <c r="E139" s="170" t="s">
        <v>518</v>
      </c>
      <c r="F139" s="260" t="s">
        <v>519</v>
      </c>
      <c r="G139" s="260"/>
      <c r="H139" s="260"/>
      <c r="I139" s="260"/>
      <c r="J139" s="171" t="s">
        <v>248</v>
      </c>
      <c r="K139" s="172">
        <v>2</v>
      </c>
      <c r="L139" s="271">
        <v>0</v>
      </c>
      <c r="M139" s="272"/>
      <c r="N139" s="268">
        <f>ROUND(L139*K139,2)</f>
        <v>0</v>
      </c>
      <c r="O139" s="268"/>
      <c r="P139" s="268"/>
      <c r="Q139" s="268"/>
      <c r="R139" s="39"/>
      <c r="T139" s="173" t="s">
        <v>22</v>
      </c>
      <c r="U139" s="46" t="s">
        <v>43</v>
      </c>
      <c r="V139" s="38"/>
      <c r="W139" s="174">
        <f>V139*K139</f>
        <v>0</v>
      </c>
      <c r="X139" s="174">
        <v>0.00012</v>
      </c>
      <c r="Y139" s="174">
        <f>X139*K139</f>
        <v>0.00024</v>
      </c>
      <c r="Z139" s="174">
        <v>0</v>
      </c>
      <c r="AA139" s="175">
        <f>Z139*K139</f>
        <v>0</v>
      </c>
      <c r="AR139" s="21" t="s">
        <v>158</v>
      </c>
      <c r="AT139" s="21" t="s">
        <v>154</v>
      </c>
      <c r="AU139" s="21" t="s">
        <v>87</v>
      </c>
      <c r="AY139" s="21" t="s">
        <v>153</v>
      </c>
      <c r="BE139" s="112">
        <f>IF(U139="základní",N139,0)</f>
        <v>0</v>
      </c>
      <c r="BF139" s="112">
        <f>IF(U139="snížená",N139,0)</f>
        <v>0</v>
      </c>
      <c r="BG139" s="112">
        <f>IF(U139="zákl. přenesená",N139,0)</f>
        <v>0</v>
      </c>
      <c r="BH139" s="112">
        <f>IF(U139="sníž. přenesená",N139,0)</f>
        <v>0</v>
      </c>
      <c r="BI139" s="112">
        <f>IF(U139="nulová",N139,0)</f>
        <v>0</v>
      </c>
      <c r="BJ139" s="21" t="s">
        <v>84</v>
      </c>
      <c r="BK139" s="112">
        <f>ROUND(L139*K139,2)</f>
        <v>0</v>
      </c>
      <c r="BL139" s="21" t="s">
        <v>158</v>
      </c>
      <c r="BM139" s="21" t="s">
        <v>520</v>
      </c>
    </row>
    <row r="140" spans="2:51" s="11" customFormat="1" ht="16.5" customHeight="1">
      <c r="B140" s="183"/>
      <c r="C140" s="184"/>
      <c r="D140" s="184"/>
      <c r="E140" s="185" t="s">
        <v>22</v>
      </c>
      <c r="F140" s="261" t="s">
        <v>87</v>
      </c>
      <c r="G140" s="262"/>
      <c r="H140" s="262"/>
      <c r="I140" s="262"/>
      <c r="J140" s="184"/>
      <c r="K140" s="186">
        <v>2</v>
      </c>
      <c r="L140" s="184"/>
      <c r="M140" s="184"/>
      <c r="N140" s="184"/>
      <c r="O140" s="184"/>
      <c r="P140" s="184"/>
      <c r="Q140" s="184"/>
      <c r="R140" s="187"/>
      <c r="T140" s="188"/>
      <c r="U140" s="184"/>
      <c r="V140" s="184"/>
      <c r="W140" s="184"/>
      <c r="X140" s="184"/>
      <c r="Y140" s="184"/>
      <c r="Z140" s="184"/>
      <c r="AA140" s="189"/>
      <c r="AT140" s="190" t="s">
        <v>164</v>
      </c>
      <c r="AU140" s="190" t="s">
        <v>87</v>
      </c>
      <c r="AV140" s="11" t="s">
        <v>87</v>
      </c>
      <c r="AW140" s="11" t="s">
        <v>35</v>
      </c>
      <c r="AX140" s="11" t="s">
        <v>84</v>
      </c>
      <c r="AY140" s="190" t="s">
        <v>153</v>
      </c>
    </row>
    <row r="141" spans="2:63" s="9" customFormat="1" ht="29.85" customHeight="1">
      <c r="B141" s="158"/>
      <c r="C141" s="159"/>
      <c r="D141" s="168" t="s">
        <v>114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298">
        <f>BK141</f>
        <v>0</v>
      </c>
      <c r="O141" s="299"/>
      <c r="P141" s="299"/>
      <c r="Q141" s="299"/>
      <c r="R141" s="161"/>
      <c r="T141" s="162"/>
      <c r="U141" s="159"/>
      <c r="V141" s="159"/>
      <c r="W141" s="163">
        <f>SUM(W142:W150)</f>
        <v>0</v>
      </c>
      <c r="X141" s="159"/>
      <c r="Y141" s="163">
        <f>SUM(Y142:Y150)</f>
        <v>2.9061559400000005</v>
      </c>
      <c r="Z141" s="159"/>
      <c r="AA141" s="164">
        <f>SUM(AA142:AA150)</f>
        <v>0</v>
      </c>
      <c r="AR141" s="165" t="s">
        <v>84</v>
      </c>
      <c r="AT141" s="166" t="s">
        <v>77</v>
      </c>
      <c r="AU141" s="166" t="s">
        <v>84</v>
      </c>
      <c r="AY141" s="165" t="s">
        <v>153</v>
      </c>
      <c r="BK141" s="167">
        <f>SUM(BK142:BK150)</f>
        <v>0</v>
      </c>
    </row>
    <row r="142" spans="2:65" s="1" customFormat="1" ht="25.5" customHeight="1">
      <c r="B142" s="37"/>
      <c r="C142" s="169" t="s">
        <v>170</v>
      </c>
      <c r="D142" s="169" t="s">
        <v>154</v>
      </c>
      <c r="E142" s="170" t="s">
        <v>155</v>
      </c>
      <c r="F142" s="260" t="s">
        <v>156</v>
      </c>
      <c r="G142" s="260"/>
      <c r="H142" s="260"/>
      <c r="I142" s="260"/>
      <c r="J142" s="171" t="s">
        <v>157</v>
      </c>
      <c r="K142" s="172">
        <v>17.155</v>
      </c>
      <c r="L142" s="271">
        <v>0</v>
      </c>
      <c r="M142" s="272"/>
      <c r="N142" s="268">
        <f>ROUND(L142*K142,2)</f>
        <v>0</v>
      </c>
      <c r="O142" s="268"/>
      <c r="P142" s="268"/>
      <c r="Q142" s="268"/>
      <c r="R142" s="39"/>
      <c r="T142" s="173" t="s">
        <v>22</v>
      </c>
      <c r="U142" s="46" t="s">
        <v>43</v>
      </c>
      <c r="V142" s="38"/>
      <c r="W142" s="174">
        <f>V142*K142</f>
        <v>0</v>
      </c>
      <c r="X142" s="174">
        <v>0.00026</v>
      </c>
      <c r="Y142" s="174">
        <f>X142*K142</f>
        <v>0.0044602999999999995</v>
      </c>
      <c r="Z142" s="174">
        <v>0</v>
      </c>
      <c r="AA142" s="175">
        <f>Z142*K142</f>
        <v>0</v>
      </c>
      <c r="AR142" s="21" t="s">
        <v>158</v>
      </c>
      <c r="AT142" s="21" t="s">
        <v>154</v>
      </c>
      <c r="AU142" s="21" t="s">
        <v>87</v>
      </c>
      <c r="AY142" s="21" t="s">
        <v>153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84</v>
      </c>
      <c r="BK142" s="112">
        <f>ROUND(L142*K142,2)</f>
        <v>0</v>
      </c>
      <c r="BL142" s="21" t="s">
        <v>158</v>
      </c>
      <c r="BM142" s="21" t="s">
        <v>159</v>
      </c>
    </row>
    <row r="143" spans="2:65" s="1" customFormat="1" ht="25.5" customHeight="1">
      <c r="B143" s="37"/>
      <c r="C143" s="169" t="s">
        <v>158</v>
      </c>
      <c r="D143" s="169" t="s">
        <v>154</v>
      </c>
      <c r="E143" s="170" t="s">
        <v>160</v>
      </c>
      <c r="F143" s="260" t="s">
        <v>161</v>
      </c>
      <c r="G143" s="260"/>
      <c r="H143" s="260"/>
      <c r="I143" s="260"/>
      <c r="J143" s="171" t="s">
        <v>157</v>
      </c>
      <c r="K143" s="172">
        <v>17.155</v>
      </c>
      <c r="L143" s="271">
        <v>0</v>
      </c>
      <c r="M143" s="272"/>
      <c r="N143" s="268">
        <f>ROUND(L143*K143,2)</f>
        <v>0</v>
      </c>
      <c r="O143" s="268"/>
      <c r="P143" s="268"/>
      <c r="Q143" s="268"/>
      <c r="R143" s="39"/>
      <c r="T143" s="173" t="s">
        <v>22</v>
      </c>
      <c r="U143" s="46" t="s">
        <v>43</v>
      </c>
      <c r="V143" s="38"/>
      <c r="W143" s="174">
        <f>V143*K143</f>
        <v>0</v>
      </c>
      <c r="X143" s="174">
        <v>0.0167</v>
      </c>
      <c r="Y143" s="174">
        <f>X143*K143</f>
        <v>0.28648850000000003</v>
      </c>
      <c r="Z143" s="174">
        <v>0</v>
      </c>
      <c r="AA143" s="175">
        <f>Z143*K143</f>
        <v>0</v>
      </c>
      <c r="AR143" s="21" t="s">
        <v>158</v>
      </c>
      <c r="AT143" s="21" t="s">
        <v>154</v>
      </c>
      <c r="AU143" s="21" t="s">
        <v>87</v>
      </c>
      <c r="AY143" s="21" t="s">
        <v>153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84</v>
      </c>
      <c r="BK143" s="112">
        <f>ROUND(L143*K143,2)</f>
        <v>0</v>
      </c>
      <c r="BL143" s="21" t="s">
        <v>158</v>
      </c>
      <c r="BM143" s="21" t="s">
        <v>162</v>
      </c>
    </row>
    <row r="144" spans="2:51" s="10" customFormat="1" ht="16.5" customHeight="1">
      <c r="B144" s="176"/>
      <c r="C144" s="177"/>
      <c r="D144" s="177"/>
      <c r="E144" s="178" t="s">
        <v>22</v>
      </c>
      <c r="F144" s="263" t="s">
        <v>163</v>
      </c>
      <c r="G144" s="264"/>
      <c r="H144" s="264"/>
      <c r="I144" s="264"/>
      <c r="J144" s="177"/>
      <c r="K144" s="178" t="s">
        <v>22</v>
      </c>
      <c r="L144" s="177"/>
      <c r="M144" s="177"/>
      <c r="N144" s="177"/>
      <c r="O144" s="177"/>
      <c r="P144" s="177"/>
      <c r="Q144" s="177"/>
      <c r="R144" s="179"/>
      <c r="T144" s="180"/>
      <c r="U144" s="177"/>
      <c r="V144" s="177"/>
      <c r="W144" s="177"/>
      <c r="X144" s="177"/>
      <c r="Y144" s="177"/>
      <c r="Z144" s="177"/>
      <c r="AA144" s="181"/>
      <c r="AT144" s="182" t="s">
        <v>164</v>
      </c>
      <c r="AU144" s="182" t="s">
        <v>87</v>
      </c>
      <c r="AV144" s="10" t="s">
        <v>84</v>
      </c>
      <c r="AW144" s="10" t="s">
        <v>35</v>
      </c>
      <c r="AX144" s="10" t="s">
        <v>78</v>
      </c>
      <c r="AY144" s="182" t="s">
        <v>153</v>
      </c>
    </row>
    <row r="145" spans="2:51" s="11" customFormat="1" ht="16.5" customHeight="1">
      <c r="B145" s="183"/>
      <c r="C145" s="184"/>
      <c r="D145" s="184"/>
      <c r="E145" s="185" t="s">
        <v>22</v>
      </c>
      <c r="F145" s="255" t="s">
        <v>521</v>
      </c>
      <c r="G145" s="256"/>
      <c r="H145" s="256"/>
      <c r="I145" s="256"/>
      <c r="J145" s="184"/>
      <c r="K145" s="186">
        <v>14.683</v>
      </c>
      <c r="L145" s="184"/>
      <c r="M145" s="184"/>
      <c r="N145" s="184"/>
      <c r="O145" s="184"/>
      <c r="P145" s="184"/>
      <c r="Q145" s="184"/>
      <c r="R145" s="187"/>
      <c r="T145" s="188"/>
      <c r="U145" s="184"/>
      <c r="V145" s="184"/>
      <c r="W145" s="184"/>
      <c r="X145" s="184"/>
      <c r="Y145" s="184"/>
      <c r="Z145" s="184"/>
      <c r="AA145" s="189"/>
      <c r="AT145" s="190" t="s">
        <v>164</v>
      </c>
      <c r="AU145" s="190" t="s">
        <v>87</v>
      </c>
      <c r="AV145" s="11" t="s">
        <v>87</v>
      </c>
      <c r="AW145" s="11" t="s">
        <v>35</v>
      </c>
      <c r="AX145" s="11" t="s">
        <v>78</v>
      </c>
      <c r="AY145" s="190" t="s">
        <v>153</v>
      </c>
    </row>
    <row r="146" spans="2:51" s="11" customFormat="1" ht="16.5" customHeight="1">
      <c r="B146" s="183"/>
      <c r="C146" s="184"/>
      <c r="D146" s="184"/>
      <c r="E146" s="185" t="s">
        <v>22</v>
      </c>
      <c r="F146" s="255" t="s">
        <v>168</v>
      </c>
      <c r="G146" s="256"/>
      <c r="H146" s="256"/>
      <c r="I146" s="256"/>
      <c r="J146" s="184"/>
      <c r="K146" s="186">
        <v>-1.344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164</v>
      </c>
      <c r="AU146" s="190" t="s">
        <v>87</v>
      </c>
      <c r="AV146" s="11" t="s">
        <v>87</v>
      </c>
      <c r="AW146" s="11" t="s">
        <v>35</v>
      </c>
      <c r="AX146" s="11" t="s">
        <v>78</v>
      </c>
      <c r="AY146" s="190" t="s">
        <v>153</v>
      </c>
    </row>
    <row r="147" spans="2:51" s="11" customFormat="1" ht="16.5" customHeight="1">
      <c r="B147" s="183"/>
      <c r="C147" s="184"/>
      <c r="D147" s="184"/>
      <c r="E147" s="185" t="s">
        <v>22</v>
      </c>
      <c r="F147" s="255" t="s">
        <v>522</v>
      </c>
      <c r="G147" s="256"/>
      <c r="H147" s="256"/>
      <c r="I147" s="256"/>
      <c r="J147" s="184"/>
      <c r="K147" s="186">
        <v>3.816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164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153</v>
      </c>
    </row>
    <row r="148" spans="2:51" s="12" customFormat="1" ht="16.5" customHeight="1">
      <c r="B148" s="191"/>
      <c r="C148" s="192"/>
      <c r="D148" s="192"/>
      <c r="E148" s="193" t="s">
        <v>22</v>
      </c>
      <c r="F148" s="257" t="s">
        <v>169</v>
      </c>
      <c r="G148" s="258"/>
      <c r="H148" s="258"/>
      <c r="I148" s="258"/>
      <c r="J148" s="192"/>
      <c r="K148" s="194">
        <v>17.155</v>
      </c>
      <c r="L148" s="192"/>
      <c r="M148" s="192"/>
      <c r="N148" s="192"/>
      <c r="O148" s="192"/>
      <c r="P148" s="192"/>
      <c r="Q148" s="192"/>
      <c r="R148" s="195"/>
      <c r="T148" s="196"/>
      <c r="U148" s="192"/>
      <c r="V148" s="192"/>
      <c r="W148" s="192"/>
      <c r="X148" s="192"/>
      <c r="Y148" s="192"/>
      <c r="Z148" s="192"/>
      <c r="AA148" s="197"/>
      <c r="AT148" s="198" t="s">
        <v>164</v>
      </c>
      <c r="AU148" s="198" t="s">
        <v>87</v>
      </c>
      <c r="AV148" s="12" t="s">
        <v>158</v>
      </c>
      <c r="AW148" s="12" t="s">
        <v>35</v>
      </c>
      <c r="AX148" s="12" t="s">
        <v>84</v>
      </c>
      <c r="AY148" s="198" t="s">
        <v>153</v>
      </c>
    </row>
    <row r="149" spans="2:65" s="1" customFormat="1" ht="38.25" customHeight="1">
      <c r="B149" s="37"/>
      <c r="C149" s="169" t="s">
        <v>179</v>
      </c>
      <c r="D149" s="169" t="s">
        <v>154</v>
      </c>
      <c r="E149" s="170" t="s">
        <v>171</v>
      </c>
      <c r="F149" s="260" t="s">
        <v>172</v>
      </c>
      <c r="G149" s="260"/>
      <c r="H149" s="260"/>
      <c r="I149" s="260"/>
      <c r="J149" s="171" t="s">
        <v>173</v>
      </c>
      <c r="K149" s="172">
        <v>1.066</v>
      </c>
      <c r="L149" s="271">
        <v>0</v>
      </c>
      <c r="M149" s="272"/>
      <c r="N149" s="268">
        <f>ROUND(L149*K149,2)</f>
        <v>0</v>
      </c>
      <c r="O149" s="268"/>
      <c r="P149" s="268"/>
      <c r="Q149" s="268"/>
      <c r="R149" s="39"/>
      <c r="T149" s="173" t="s">
        <v>22</v>
      </c>
      <c r="U149" s="46" t="s">
        <v>43</v>
      </c>
      <c r="V149" s="38"/>
      <c r="W149" s="174">
        <f>V149*K149</f>
        <v>0</v>
      </c>
      <c r="X149" s="174">
        <v>2.45329</v>
      </c>
      <c r="Y149" s="174">
        <f>X149*K149</f>
        <v>2.6152071400000003</v>
      </c>
      <c r="Z149" s="174">
        <v>0</v>
      </c>
      <c r="AA149" s="175">
        <f>Z149*K149</f>
        <v>0</v>
      </c>
      <c r="AR149" s="21" t="s">
        <v>158</v>
      </c>
      <c r="AT149" s="21" t="s">
        <v>154</v>
      </c>
      <c r="AU149" s="21" t="s">
        <v>87</v>
      </c>
      <c r="AY149" s="21" t="s">
        <v>153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1" t="s">
        <v>84</v>
      </c>
      <c r="BK149" s="112">
        <f>ROUND(L149*K149,2)</f>
        <v>0</v>
      </c>
      <c r="BL149" s="21" t="s">
        <v>158</v>
      </c>
      <c r="BM149" s="21" t="s">
        <v>174</v>
      </c>
    </row>
    <row r="150" spans="2:51" s="11" customFormat="1" ht="16.5" customHeight="1">
      <c r="B150" s="183"/>
      <c r="C150" s="184"/>
      <c r="D150" s="184"/>
      <c r="E150" s="185" t="s">
        <v>22</v>
      </c>
      <c r="F150" s="261" t="s">
        <v>523</v>
      </c>
      <c r="G150" s="262"/>
      <c r="H150" s="262"/>
      <c r="I150" s="262"/>
      <c r="J150" s="184"/>
      <c r="K150" s="186">
        <v>1.066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9"/>
      <c r="AT150" s="190" t="s">
        <v>164</v>
      </c>
      <c r="AU150" s="190" t="s">
        <v>87</v>
      </c>
      <c r="AV150" s="11" t="s">
        <v>87</v>
      </c>
      <c r="AW150" s="11" t="s">
        <v>35</v>
      </c>
      <c r="AX150" s="11" t="s">
        <v>84</v>
      </c>
      <c r="AY150" s="190" t="s">
        <v>153</v>
      </c>
    </row>
    <row r="151" spans="2:63" s="9" customFormat="1" ht="29.85" customHeight="1">
      <c r="B151" s="158"/>
      <c r="C151" s="159"/>
      <c r="D151" s="168" t="s">
        <v>115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298">
        <f>BK151</f>
        <v>0</v>
      </c>
      <c r="O151" s="299"/>
      <c r="P151" s="299"/>
      <c r="Q151" s="299"/>
      <c r="R151" s="161"/>
      <c r="T151" s="162"/>
      <c r="U151" s="159"/>
      <c r="V151" s="159"/>
      <c r="W151" s="163">
        <f>SUM(W152:W155)</f>
        <v>0</v>
      </c>
      <c r="X151" s="159"/>
      <c r="Y151" s="163">
        <f>SUM(Y152:Y155)</f>
        <v>0</v>
      </c>
      <c r="Z151" s="159"/>
      <c r="AA151" s="164">
        <f>SUM(AA152:AA155)</f>
        <v>3.0328</v>
      </c>
      <c r="AR151" s="165" t="s">
        <v>84</v>
      </c>
      <c r="AT151" s="166" t="s">
        <v>77</v>
      </c>
      <c r="AU151" s="166" t="s">
        <v>84</v>
      </c>
      <c r="AY151" s="165" t="s">
        <v>153</v>
      </c>
      <c r="BK151" s="167">
        <f>SUM(BK152:BK155)</f>
        <v>0</v>
      </c>
    </row>
    <row r="152" spans="2:65" s="1" customFormat="1" ht="38.25" customHeight="1">
      <c r="B152" s="37"/>
      <c r="C152" s="169" t="s">
        <v>185</v>
      </c>
      <c r="D152" s="169" t="s">
        <v>154</v>
      </c>
      <c r="E152" s="170" t="s">
        <v>524</v>
      </c>
      <c r="F152" s="260" t="s">
        <v>525</v>
      </c>
      <c r="G152" s="260"/>
      <c r="H152" s="260"/>
      <c r="I152" s="260"/>
      <c r="J152" s="171" t="s">
        <v>173</v>
      </c>
      <c r="K152" s="172">
        <v>0.382</v>
      </c>
      <c r="L152" s="271">
        <v>0</v>
      </c>
      <c r="M152" s="272"/>
      <c r="N152" s="268">
        <f>ROUND(L152*K152,2)</f>
        <v>0</v>
      </c>
      <c r="O152" s="268"/>
      <c r="P152" s="268"/>
      <c r="Q152" s="268"/>
      <c r="R152" s="39"/>
      <c r="T152" s="173" t="s">
        <v>22</v>
      </c>
      <c r="U152" s="46" t="s">
        <v>43</v>
      </c>
      <c r="V152" s="38"/>
      <c r="W152" s="174">
        <f>V152*K152</f>
        <v>0</v>
      </c>
      <c r="X152" s="174">
        <v>0</v>
      </c>
      <c r="Y152" s="174">
        <f>X152*K152</f>
        <v>0</v>
      </c>
      <c r="Z152" s="174">
        <v>1.8</v>
      </c>
      <c r="AA152" s="175">
        <f>Z152*K152</f>
        <v>0.6876</v>
      </c>
      <c r="AR152" s="21" t="s">
        <v>158</v>
      </c>
      <c r="AT152" s="21" t="s">
        <v>154</v>
      </c>
      <c r="AU152" s="21" t="s">
        <v>87</v>
      </c>
      <c r="AY152" s="21" t="s">
        <v>153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1" t="s">
        <v>84</v>
      </c>
      <c r="BK152" s="112">
        <f>ROUND(L152*K152,2)</f>
        <v>0</v>
      </c>
      <c r="BL152" s="21" t="s">
        <v>158</v>
      </c>
      <c r="BM152" s="21" t="s">
        <v>526</v>
      </c>
    </row>
    <row r="153" spans="2:51" s="11" customFormat="1" ht="16.5" customHeight="1">
      <c r="B153" s="183"/>
      <c r="C153" s="184"/>
      <c r="D153" s="184"/>
      <c r="E153" s="185" t="s">
        <v>22</v>
      </c>
      <c r="F153" s="261" t="s">
        <v>527</v>
      </c>
      <c r="G153" s="262"/>
      <c r="H153" s="262"/>
      <c r="I153" s="262"/>
      <c r="J153" s="184"/>
      <c r="K153" s="186">
        <v>0.382</v>
      </c>
      <c r="L153" s="184"/>
      <c r="M153" s="184"/>
      <c r="N153" s="184"/>
      <c r="O153" s="184"/>
      <c r="P153" s="184"/>
      <c r="Q153" s="184"/>
      <c r="R153" s="187"/>
      <c r="T153" s="188"/>
      <c r="U153" s="184"/>
      <c r="V153" s="184"/>
      <c r="W153" s="184"/>
      <c r="X153" s="184"/>
      <c r="Y153" s="184"/>
      <c r="Z153" s="184"/>
      <c r="AA153" s="189"/>
      <c r="AT153" s="190" t="s">
        <v>164</v>
      </c>
      <c r="AU153" s="190" t="s">
        <v>87</v>
      </c>
      <c r="AV153" s="11" t="s">
        <v>87</v>
      </c>
      <c r="AW153" s="11" t="s">
        <v>35</v>
      </c>
      <c r="AX153" s="11" t="s">
        <v>84</v>
      </c>
      <c r="AY153" s="190" t="s">
        <v>153</v>
      </c>
    </row>
    <row r="154" spans="2:65" s="1" customFormat="1" ht="38.25" customHeight="1">
      <c r="B154" s="37"/>
      <c r="C154" s="169" t="s">
        <v>190</v>
      </c>
      <c r="D154" s="169" t="s">
        <v>154</v>
      </c>
      <c r="E154" s="170" t="s">
        <v>176</v>
      </c>
      <c r="F154" s="260" t="s">
        <v>177</v>
      </c>
      <c r="G154" s="260"/>
      <c r="H154" s="260"/>
      <c r="I154" s="260"/>
      <c r="J154" s="171" t="s">
        <v>173</v>
      </c>
      <c r="K154" s="172">
        <v>1.066</v>
      </c>
      <c r="L154" s="271">
        <v>0</v>
      </c>
      <c r="M154" s="272"/>
      <c r="N154" s="268">
        <f>ROUND(L154*K154,2)</f>
        <v>0</v>
      </c>
      <c r="O154" s="268"/>
      <c r="P154" s="268"/>
      <c r="Q154" s="268"/>
      <c r="R154" s="39"/>
      <c r="T154" s="173" t="s">
        <v>22</v>
      </c>
      <c r="U154" s="46" t="s">
        <v>43</v>
      </c>
      <c r="V154" s="38"/>
      <c r="W154" s="174">
        <f>V154*K154</f>
        <v>0</v>
      </c>
      <c r="X154" s="174">
        <v>0</v>
      </c>
      <c r="Y154" s="174">
        <f>X154*K154</f>
        <v>0</v>
      </c>
      <c r="Z154" s="174">
        <v>2.2</v>
      </c>
      <c r="AA154" s="175">
        <f>Z154*K154</f>
        <v>2.3452</v>
      </c>
      <c r="AR154" s="21" t="s">
        <v>158</v>
      </c>
      <c r="AT154" s="21" t="s">
        <v>154</v>
      </c>
      <c r="AU154" s="21" t="s">
        <v>87</v>
      </c>
      <c r="AY154" s="21" t="s">
        <v>153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84</v>
      </c>
      <c r="BK154" s="112">
        <f>ROUND(L154*K154,2)</f>
        <v>0</v>
      </c>
      <c r="BL154" s="21" t="s">
        <v>158</v>
      </c>
      <c r="BM154" s="21" t="s">
        <v>178</v>
      </c>
    </row>
    <row r="155" spans="2:51" s="11" customFormat="1" ht="16.5" customHeight="1">
      <c r="B155" s="183"/>
      <c r="C155" s="184"/>
      <c r="D155" s="184"/>
      <c r="E155" s="185" t="s">
        <v>22</v>
      </c>
      <c r="F155" s="261" t="s">
        <v>523</v>
      </c>
      <c r="G155" s="262"/>
      <c r="H155" s="262"/>
      <c r="I155" s="262"/>
      <c r="J155" s="184"/>
      <c r="K155" s="186">
        <v>1.066</v>
      </c>
      <c r="L155" s="184"/>
      <c r="M155" s="184"/>
      <c r="N155" s="184"/>
      <c r="O155" s="184"/>
      <c r="P155" s="184"/>
      <c r="Q155" s="184"/>
      <c r="R155" s="187"/>
      <c r="T155" s="188"/>
      <c r="U155" s="184"/>
      <c r="V155" s="184"/>
      <c r="W155" s="184"/>
      <c r="X155" s="184"/>
      <c r="Y155" s="184"/>
      <c r="Z155" s="184"/>
      <c r="AA155" s="189"/>
      <c r="AT155" s="190" t="s">
        <v>164</v>
      </c>
      <c r="AU155" s="190" t="s">
        <v>87</v>
      </c>
      <c r="AV155" s="11" t="s">
        <v>87</v>
      </c>
      <c r="AW155" s="11" t="s">
        <v>35</v>
      </c>
      <c r="AX155" s="11" t="s">
        <v>84</v>
      </c>
      <c r="AY155" s="190" t="s">
        <v>153</v>
      </c>
    </row>
    <row r="156" spans="2:63" s="9" customFormat="1" ht="29.85" customHeight="1">
      <c r="B156" s="158"/>
      <c r="C156" s="159"/>
      <c r="D156" s="168" t="s">
        <v>116</v>
      </c>
      <c r="E156" s="168"/>
      <c r="F156" s="168"/>
      <c r="G156" s="168"/>
      <c r="H156" s="168"/>
      <c r="I156" s="168"/>
      <c r="J156" s="168"/>
      <c r="K156" s="168"/>
      <c r="L156" s="168"/>
      <c r="M156" s="168"/>
      <c r="N156" s="298">
        <f>BK156</f>
        <v>0</v>
      </c>
      <c r="O156" s="299"/>
      <c r="P156" s="299"/>
      <c r="Q156" s="299"/>
      <c r="R156" s="161"/>
      <c r="T156" s="162"/>
      <c r="U156" s="159"/>
      <c r="V156" s="159"/>
      <c r="W156" s="163">
        <f>SUM(W157:W165)</f>
        <v>0</v>
      </c>
      <c r="X156" s="159"/>
      <c r="Y156" s="163">
        <f>SUM(Y157:Y165)</f>
        <v>0</v>
      </c>
      <c r="Z156" s="159"/>
      <c r="AA156" s="164">
        <f>SUM(AA157:AA165)</f>
        <v>0</v>
      </c>
      <c r="AR156" s="165" t="s">
        <v>84</v>
      </c>
      <c r="AT156" s="166" t="s">
        <v>77</v>
      </c>
      <c r="AU156" s="166" t="s">
        <v>84</v>
      </c>
      <c r="AY156" s="165" t="s">
        <v>153</v>
      </c>
      <c r="BK156" s="167">
        <f>SUM(BK157:BK165)</f>
        <v>0</v>
      </c>
    </row>
    <row r="157" spans="2:65" s="1" customFormat="1" ht="38.25" customHeight="1">
      <c r="B157" s="37"/>
      <c r="C157" s="169" t="s">
        <v>194</v>
      </c>
      <c r="D157" s="169" t="s">
        <v>154</v>
      </c>
      <c r="E157" s="170" t="s">
        <v>186</v>
      </c>
      <c r="F157" s="260" t="s">
        <v>187</v>
      </c>
      <c r="G157" s="260"/>
      <c r="H157" s="260"/>
      <c r="I157" s="260"/>
      <c r="J157" s="171" t="s">
        <v>188</v>
      </c>
      <c r="K157" s="172">
        <v>5.447</v>
      </c>
      <c r="L157" s="271">
        <v>0</v>
      </c>
      <c r="M157" s="272"/>
      <c r="N157" s="268">
        <f aca="true" t="shared" si="5" ref="N157:N162">ROUND(L157*K157,2)</f>
        <v>0</v>
      </c>
      <c r="O157" s="268"/>
      <c r="P157" s="268"/>
      <c r="Q157" s="268"/>
      <c r="R157" s="39"/>
      <c r="T157" s="173" t="s">
        <v>22</v>
      </c>
      <c r="U157" s="46" t="s">
        <v>43</v>
      </c>
      <c r="V157" s="38"/>
      <c r="W157" s="174">
        <f aca="true" t="shared" si="6" ref="W157:W162">V157*K157</f>
        <v>0</v>
      </c>
      <c r="X157" s="174">
        <v>0</v>
      </c>
      <c r="Y157" s="174">
        <f aca="true" t="shared" si="7" ref="Y157:Y162">X157*K157</f>
        <v>0</v>
      </c>
      <c r="Z157" s="174">
        <v>0</v>
      </c>
      <c r="AA157" s="175">
        <f aca="true" t="shared" si="8" ref="AA157:AA162">Z157*K157</f>
        <v>0</v>
      </c>
      <c r="AR157" s="21" t="s">
        <v>158</v>
      </c>
      <c r="AT157" s="21" t="s">
        <v>154</v>
      </c>
      <c r="AU157" s="21" t="s">
        <v>87</v>
      </c>
      <c r="AY157" s="21" t="s">
        <v>153</v>
      </c>
      <c r="BE157" s="112">
        <f aca="true" t="shared" si="9" ref="BE157:BE162">IF(U157="základní",N157,0)</f>
        <v>0</v>
      </c>
      <c r="BF157" s="112">
        <f aca="true" t="shared" si="10" ref="BF157:BF162">IF(U157="snížená",N157,0)</f>
        <v>0</v>
      </c>
      <c r="BG157" s="112">
        <f aca="true" t="shared" si="11" ref="BG157:BG162">IF(U157="zákl. přenesená",N157,0)</f>
        <v>0</v>
      </c>
      <c r="BH157" s="112">
        <f aca="true" t="shared" si="12" ref="BH157:BH162">IF(U157="sníž. přenesená",N157,0)</f>
        <v>0</v>
      </c>
      <c r="BI157" s="112">
        <f aca="true" t="shared" si="13" ref="BI157:BI162">IF(U157="nulová",N157,0)</f>
        <v>0</v>
      </c>
      <c r="BJ157" s="21" t="s">
        <v>84</v>
      </c>
      <c r="BK157" s="112">
        <f aca="true" t="shared" si="14" ref="BK157:BK162">ROUND(L157*K157,2)</f>
        <v>0</v>
      </c>
      <c r="BL157" s="21" t="s">
        <v>158</v>
      </c>
      <c r="BM157" s="21" t="s">
        <v>189</v>
      </c>
    </row>
    <row r="158" spans="2:65" s="1" customFormat="1" ht="25.5" customHeight="1">
      <c r="B158" s="37"/>
      <c r="C158" s="169" t="s">
        <v>198</v>
      </c>
      <c r="D158" s="169" t="s">
        <v>154</v>
      </c>
      <c r="E158" s="170" t="s">
        <v>191</v>
      </c>
      <c r="F158" s="260" t="s">
        <v>192</v>
      </c>
      <c r="G158" s="260"/>
      <c r="H158" s="260"/>
      <c r="I158" s="260"/>
      <c r="J158" s="171" t="s">
        <v>188</v>
      </c>
      <c r="K158" s="172">
        <v>10.894</v>
      </c>
      <c r="L158" s="271">
        <v>0</v>
      </c>
      <c r="M158" s="272"/>
      <c r="N158" s="268">
        <f t="shared" si="5"/>
        <v>0</v>
      </c>
      <c r="O158" s="268"/>
      <c r="P158" s="268"/>
      <c r="Q158" s="268"/>
      <c r="R158" s="39"/>
      <c r="T158" s="173" t="s">
        <v>22</v>
      </c>
      <c r="U158" s="46" t="s">
        <v>43</v>
      </c>
      <c r="V158" s="38"/>
      <c r="W158" s="174">
        <f t="shared" si="6"/>
        <v>0</v>
      </c>
      <c r="X158" s="174">
        <v>0</v>
      </c>
      <c r="Y158" s="174">
        <f t="shared" si="7"/>
        <v>0</v>
      </c>
      <c r="Z158" s="174">
        <v>0</v>
      </c>
      <c r="AA158" s="175">
        <f t="shared" si="8"/>
        <v>0</v>
      </c>
      <c r="AR158" s="21" t="s">
        <v>158</v>
      </c>
      <c r="AT158" s="21" t="s">
        <v>154</v>
      </c>
      <c r="AU158" s="21" t="s">
        <v>87</v>
      </c>
      <c r="AY158" s="21" t="s">
        <v>153</v>
      </c>
      <c r="BE158" s="112">
        <f t="shared" si="9"/>
        <v>0</v>
      </c>
      <c r="BF158" s="112">
        <f t="shared" si="10"/>
        <v>0</v>
      </c>
      <c r="BG158" s="112">
        <f t="shared" si="11"/>
        <v>0</v>
      </c>
      <c r="BH158" s="112">
        <f t="shared" si="12"/>
        <v>0</v>
      </c>
      <c r="BI158" s="112">
        <f t="shared" si="13"/>
        <v>0</v>
      </c>
      <c r="BJ158" s="21" t="s">
        <v>84</v>
      </c>
      <c r="BK158" s="112">
        <f t="shared" si="14"/>
        <v>0</v>
      </c>
      <c r="BL158" s="21" t="s">
        <v>158</v>
      </c>
      <c r="BM158" s="21" t="s">
        <v>193</v>
      </c>
    </row>
    <row r="159" spans="2:65" s="1" customFormat="1" ht="38.25" customHeight="1">
      <c r="B159" s="37"/>
      <c r="C159" s="169" t="s">
        <v>202</v>
      </c>
      <c r="D159" s="169" t="s">
        <v>154</v>
      </c>
      <c r="E159" s="170" t="s">
        <v>195</v>
      </c>
      <c r="F159" s="260" t="s">
        <v>196</v>
      </c>
      <c r="G159" s="260"/>
      <c r="H159" s="260"/>
      <c r="I159" s="260"/>
      <c r="J159" s="171" t="s">
        <v>188</v>
      </c>
      <c r="K159" s="172">
        <v>5.447</v>
      </c>
      <c r="L159" s="271">
        <v>0</v>
      </c>
      <c r="M159" s="272"/>
      <c r="N159" s="268">
        <f t="shared" si="5"/>
        <v>0</v>
      </c>
      <c r="O159" s="268"/>
      <c r="P159" s="268"/>
      <c r="Q159" s="268"/>
      <c r="R159" s="39"/>
      <c r="T159" s="173" t="s">
        <v>22</v>
      </c>
      <c r="U159" s="46" t="s">
        <v>43</v>
      </c>
      <c r="V159" s="38"/>
      <c r="W159" s="174">
        <f t="shared" si="6"/>
        <v>0</v>
      </c>
      <c r="X159" s="174">
        <v>0</v>
      </c>
      <c r="Y159" s="174">
        <f t="shared" si="7"/>
        <v>0</v>
      </c>
      <c r="Z159" s="174">
        <v>0</v>
      </c>
      <c r="AA159" s="175">
        <f t="shared" si="8"/>
        <v>0</v>
      </c>
      <c r="AR159" s="21" t="s">
        <v>158</v>
      </c>
      <c r="AT159" s="21" t="s">
        <v>154</v>
      </c>
      <c r="AU159" s="21" t="s">
        <v>87</v>
      </c>
      <c r="AY159" s="21" t="s">
        <v>153</v>
      </c>
      <c r="BE159" s="112">
        <f t="shared" si="9"/>
        <v>0</v>
      </c>
      <c r="BF159" s="112">
        <f t="shared" si="10"/>
        <v>0</v>
      </c>
      <c r="BG159" s="112">
        <f t="shared" si="11"/>
        <v>0</v>
      </c>
      <c r="BH159" s="112">
        <f t="shared" si="12"/>
        <v>0</v>
      </c>
      <c r="BI159" s="112">
        <f t="shared" si="13"/>
        <v>0</v>
      </c>
      <c r="BJ159" s="21" t="s">
        <v>84</v>
      </c>
      <c r="BK159" s="112">
        <f t="shared" si="14"/>
        <v>0</v>
      </c>
      <c r="BL159" s="21" t="s">
        <v>158</v>
      </c>
      <c r="BM159" s="21" t="s">
        <v>197</v>
      </c>
    </row>
    <row r="160" spans="2:65" s="1" customFormat="1" ht="38.25" customHeight="1">
      <c r="B160" s="37"/>
      <c r="C160" s="169" t="s">
        <v>207</v>
      </c>
      <c r="D160" s="169" t="s">
        <v>154</v>
      </c>
      <c r="E160" s="170" t="s">
        <v>199</v>
      </c>
      <c r="F160" s="260" t="s">
        <v>200</v>
      </c>
      <c r="G160" s="260"/>
      <c r="H160" s="260"/>
      <c r="I160" s="260"/>
      <c r="J160" s="171" t="s">
        <v>188</v>
      </c>
      <c r="K160" s="172">
        <v>2.345</v>
      </c>
      <c r="L160" s="271">
        <v>0</v>
      </c>
      <c r="M160" s="272"/>
      <c r="N160" s="268">
        <f t="shared" si="5"/>
        <v>0</v>
      </c>
      <c r="O160" s="268"/>
      <c r="P160" s="268"/>
      <c r="Q160" s="268"/>
      <c r="R160" s="39"/>
      <c r="T160" s="173" t="s">
        <v>22</v>
      </c>
      <c r="U160" s="46" t="s">
        <v>43</v>
      </c>
      <c r="V160" s="38"/>
      <c r="W160" s="174">
        <f t="shared" si="6"/>
        <v>0</v>
      </c>
      <c r="X160" s="174">
        <v>0</v>
      </c>
      <c r="Y160" s="174">
        <f t="shared" si="7"/>
        <v>0</v>
      </c>
      <c r="Z160" s="174">
        <v>0</v>
      </c>
      <c r="AA160" s="175">
        <f t="shared" si="8"/>
        <v>0</v>
      </c>
      <c r="AR160" s="21" t="s">
        <v>158</v>
      </c>
      <c r="AT160" s="21" t="s">
        <v>154</v>
      </c>
      <c r="AU160" s="21" t="s">
        <v>87</v>
      </c>
      <c r="AY160" s="21" t="s">
        <v>153</v>
      </c>
      <c r="BE160" s="112">
        <f t="shared" si="9"/>
        <v>0</v>
      </c>
      <c r="BF160" s="112">
        <f t="shared" si="10"/>
        <v>0</v>
      </c>
      <c r="BG160" s="112">
        <f t="shared" si="11"/>
        <v>0</v>
      </c>
      <c r="BH160" s="112">
        <f t="shared" si="12"/>
        <v>0</v>
      </c>
      <c r="BI160" s="112">
        <f t="shared" si="13"/>
        <v>0</v>
      </c>
      <c r="BJ160" s="21" t="s">
        <v>84</v>
      </c>
      <c r="BK160" s="112">
        <f t="shared" si="14"/>
        <v>0</v>
      </c>
      <c r="BL160" s="21" t="s">
        <v>158</v>
      </c>
      <c r="BM160" s="21" t="s">
        <v>201</v>
      </c>
    </row>
    <row r="161" spans="2:65" s="1" customFormat="1" ht="38.25" customHeight="1">
      <c r="B161" s="37"/>
      <c r="C161" s="169" t="s">
        <v>212</v>
      </c>
      <c r="D161" s="169" t="s">
        <v>154</v>
      </c>
      <c r="E161" s="170" t="s">
        <v>528</v>
      </c>
      <c r="F161" s="260" t="s">
        <v>529</v>
      </c>
      <c r="G161" s="260"/>
      <c r="H161" s="260"/>
      <c r="I161" s="260"/>
      <c r="J161" s="171" t="s">
        <v>188</v>
      </c>
      <c r="K161" s="172">
        <v>0.688</v>
      </c>
      <c r="L161" s="271">
        <v>0</v>
      </c>
      <c r="M161" s="272"/>
      <c r="N161" s="268">
        <f t="shared" si="5"/>
        <v>0</v>
      </c>
      <c r="O161" s="268"/>
      <c r="P161" s="268"/>
      <c r="Q161" s="268"/>
      <c r="R161" s="39"/>
      <c r="T161" s="173" t="s">
        <v>22</v>
      </c>
      <c r="U161" s="46" t="s">
        <v>43</v>
      </c>
      <c r="V161" s="38"/>
      <c r="W161" s="174">
        <f t="shared" si="6"/>
        <v>0</v>
      </c>
      <c r="X161" s="174">
        <v>0</v>
      </c>
      <c r="Y161" s="174">
        <f t="shared" si="7"/>
        <v>0</v>
      </c>
      <c r="Z161" s="174">
        <v>0</v>
      </c>
      <c r="AA161" s="175">
        <f t="shared" si="8"/>
        <v>0</v>
      </c>
      <c r="AR161" s="21" t="s">
        <v>158</v>
      </c>
      <c r="AT161" s="21" t="s">
        <v>154</v>
      </c>
      <c r="AU161" s="21" t="s">
        <v>87</v>
      </c>
      <c r="AY161" s="21" t="s">
        <v>153</v>
      </c>
      <c r="BE161" s="112">
        <f t="shared" si="9"/>
        <v>0</v>
      </c>
      <c r="BF161" s="112">
        <f t="shared" si="10"/>
        <v>0</v>
      </c>
      <c r="BG161" s="112">
        <f t="shared" si="11"/>
        <v>0</v>
      </c>
      <c r="BH161" s="112">
        <f t="shared" si="12"/>
        <v>0</v>
      </c>
      <c r="BI161" s="112">
        <f t="shared" si="13"/>
        <v>0</v>
      </c>
      <c r="BJ161" s="21" t="s">
        <v>84</v>
      </c>
      <c r="BK161" s="112">
        <f t="shared" si="14"/>
        <v>0</v>
      </c>
      <c r="BL161" s="21" t="s">
        <v>158</v>
      </c>
      <c r="BM161" s="21" t="s">
        <v>530</v>
      </c>
    </row>
    <row r="162" spans="2:65" s="1" customFormat="1" ht="38.25" customHeight="1">
      <c r="B162" s="37"/>
      <c r="C162" s="169" t="s">
        <v>216</v>
      </c>
      <c r="D162" s="169" t="s">
        <v>154</v>
      </c>
      <c r="E162" s="170" t="s">
        <v>203</v>
      </c>
      <c r="F162" s="260" t="s">
        <v>204</v>
      </c>
      <c r="G162" s="260"/>
      <c r="H162" s="260"/>
      <c r="I162" s="260"/>
      <c r="J162" s="171" t="s">
        <v>188</v>
      </c>
      <c r="K162" s="172">
        <v>2.314</v>
      </c>
      <c r="L162" s="271">
        <v>0</v>
      </c>
      <c r="M162" s="272"/>
      <c r="N162" s="268">
        <f t="shared" si="5"/>
        <v>0</v>
      </c>
      <c r="O162" s="268"/>
      <c r="P162" s="268"/>
      <c r="Q162" s="268"/>
      <c r="R162" s="39"/>
      <c r="T162" s="173" t="s">
        <v>22</v>
      </c>
      <c r="U162" s="46" t="s">
        <v>43</v>
      </c>
      <c r="V162" s="38"/>
      <c r="W162" s="174">
        <f t="shared" si="6"/>
        <v>0</v>
      </c>
      <c r="X162" s="174">
        <v>0</v>
      </c>
      <c r="Y162" s="174">
        <f t="shared" si="7"/>
        <v>0</v>
      </c>
      <c r="Z162" s="174">
        <v>0</v>
      </c>
      <c r="AA162" s="175">
        <f t="shared" si="8"/>
        <v>0</v>
      </c>
      <c r="AR162" s="21" t="s">
        <v>158</v>
      </c>
      <c r="AT162" s="21" t="s">
        <v>154</v>
      </c>
      <c r="AU162" s="21" t="s">
        <v>87</v>
      </c>
      <c r="AY162" s="21" t="s">
        <v>153</v>
      </c>
      <c r="BE162" s="112">
        <f t="shared" si="9"/>
        <v>0</v>
      </c>
      <c r="BF162" s="112">
        <f t="shared" si="10"/>
        <v>0</v>
      </c>
      <c r="BG162" s="112">
        <f t="shared" si="11"/>
        <v>0</v>
      </c>
      <c r="BH162" s="112">
        <f t="shared" si="12"/>
        <v>0</v>
      </c>
      <c r="BI162" s="112">
        <f t="shared" si="13"/>
        <v>0</v>
      </c>
      <c r="BJ162" s="21" t="s">
        <v>84</v>
      </c>
      <c r="BK162" s="112">
        <f t="shared" si="14"/>
        <v>0</v>
      </c>
      <c r="BL162" s="21" t="s">
        <v>158</v>
      </c>
      <c r="BM162" s="21" t="s">
        <v>205</v>
      </c>
    </row>
    <row r="163" spans="2:51" s="11" customFormat="1" ht="16.5" customHeight="1">
      <c r="B163" s="183"/>
      <c r="C163" s="184"/>
      <c r="D163" s="184"/>
      <c r="E163" s="185" t="s">
        <v>22</v>
      </c>
      <c r="F163" s="261" t="s">
        <v>531</v>
      </c>
      <c r="G163" s="262"/>
      <c r="H163" s="262"/>
      <c r="I163" s="262"/>
      <c r="J163" s="184"/>
      <c r="K163" s="186">
        <v>2.314</v>
      </c>
      <c r="L163" s="184"/>
      <c r="M163" s="184"/>
      <c r="N163" s="184"/>
      <c r="O163" s="184"/>
      <c r="P163" s="184"/>
      <c r="Q163" s="184"/>
      <c r="R163" s="187"/>
      <c r="T163" s="188"/>
      <c r="U163" s="184"/>
      <c r="V163" s="184"/>
      <c r="W163" s="184"/>
      <c r="X163" s="184"/>
      <c r="Y163" s="184"/>
      <c r="Z163" s="184"/>
      <c r="AA163" s="189"/>
      <c r="AT163" s="190" t="s">
        <v>164</v>
      </c>
      <c r="AU163" s="190" t="s">
        <v>87</v>
      </c>
      <c r="AV163" s="11" t="s">
        <v>87</v>
      </c>
      <c r="AW163" s="11" t="s">
        <v>35</v>
      </c>
      <c r="AX163" s="11" t="s">
        <v>84</v>
      </c>
      <c r="AY163" s="190" t="s">
        <v>153</v>
      </c>
    </row>
    <row r="164" spans="2:65" s="1" customFormat="1" ht="38.25" customHeight="1">
      <c r="B164" s="37"/>
      <c r="C164" s="169" t="s">
        <v>222</v>
      </c>
      <c r="D164" s="169" t="s">
        <v>154</v>
      </c>
      <c r="E164" s="170" t="s">
        <v>208</v>
      </c>
      <c r="F164" s="260" t="s">
        <v>209</v>
      </c>
      <c r="G164" s="260"/>
      <c r="H164" s="260"/>
      <c r="I164" s="260"/>
      <c r="J164" s="171" t="s">
        <v>188</v>
      </c>
      <c r="K164" s="172">
        <v>0.1</v>
      </c>
      <c r="L164" s="271">
        <v>0</v>
      </c>
      <c r="M164" s="272"/>
      <c r="N164" s="268">
        <f>ROUND(L164*K164,2)</f>
        <v>0</v>
      </c>
      <c r="O164" s="268"/>
      <c r="P164" s="268"/>
      <c r="Q164" s="268"/>
      <c r="R164" s="39"/>
      <c r="T164" s="173" t="s">
        <v>22</v>
      </c>
      <c r="U164" s="46" t="s">
        <v>43</v>
      </c>
      <c r="V164" s="38"/>
      <c r="W164" s="174">
        <f>V164*K164</f>
        <v>0</v>
      </c>
      <c r="X164" s="174">
        <v>0</v>
      </c>
      <c r="Y164" s="174">
        <f>X164*K164</f>
        <v>0</v>
      </c>
      <c r="Z164" s="174">
        <v>0</v>
      </c>
      <c r="AA164" s="175">
        <f>Z164*K164</f>
        <v>0</v>
      </c>
      <c r="AR164" s="21" t="s">
        <v>158</v>
      </c>
      <c r="AT164" s="21" t="s">
        <v>154</v>
      </c>
      <c r="AU164" s="21" t="s">
        <v>87</v>
      </c>
      <c r="AY164" s="21" t="s">
        <v>153</v>
      </c>
      <c r="BE164" s="112">
        <f>IF(U164="základní",N164,0)</f>
        <v>0</v>
      </c>
      <c r="BF164" s="112">
        <f>IF(U164="snížená",N164,0)</f>
        <v>0</v>
      </c>
      <c r="BG164" s="112">
        <f>IF(U164="zákl. přenesená",N164,0)</f>
        <v>0</v>
      </c>
      <c r="BH164" s="112">
        <f>IF(U164="sníž. přenesená",N164,0)</f>
        <v>0</v>
      </c>
      <c r="BI164" s="112">
        <f>IF(U164="nulová",N164,0)</f>
        <v>0</v>
      </c>
      <c r="BJ164" s="21" t="s">
        <v>84</v>
      </c>
      <c r="BK164" s="112">
        <f>ROUND(L164*K164,2)</f>
        <v>0</v>
      </c>
      <c r="BL164" s="21" t="s">
        <v>158</v>
      </c>
      <c r="BM164" s="21" t="s">
        <v>210</v>
      </c>
    </row>
    <row r="165" spans="2:51" s="11" customFormat="1" ht="16.5" customHeight="1">
      <c r="B165" s="183"/>
      <c r="C165" s="184"/>
      <c r="D165" s="184"/>
      <c r="E165" s="185" t="s">
        <v>22</v>
      </c>
      <c r="F165" s="261" t="s">
        <v>532</v>
      </c>
      <c r="G165" s="262"/>
      <c r="H165" s="262"/>
      <c r="I165" s="262"/>
      <c r="J165" s="184"/>
      <c r="K165" s="186">
        <v>0.1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164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153</v>
      </c>
    </row>
    <row r="166" spans="2:63" s="9" customFormat="1" ht="29.85" customHeight="1">
      <c r="B166" s="158"/>
      <c r="C166" s="159"/>
      <c r="D166" s="168" t="s">
        <v>117</v>
      </c>
      <c r="E166" s="168"/>
      <c r="F166" s="168"/>
      <c r="G166" s="168"/>
      <c r="H166" s="168"/>
      <c r="I166" s="168"/>
      <c r="J166" s="168"/>
      <c r="K166" s="168"/>
      <c r="L166" s="168"/>
      <c r="M166" s="168"/>
      <c r="N166" s="298">
        <f>BK166</f>
        <v>0</v>
      </c>
      <c r="O166" s="299"/>
      <c r="P166" s="299"/>
      <c r="Q166" s="299"/>
      <c r="R166" s="161"/>
      <c r="T166" s="162"/>
      <c r="U166" s="159"/>
      <c r="V166" s="159"/>
      <c r="W166" s="163">
        <f>W167</f>
        <v>0</v>
      </c>
      <c r="X166" s="159"/>
      <c r="Y166" s="163">
        <f>Y167</f>
        <v>0</v>
      </c>
      <c r="Z166" s="159"/>
      <c r="AA166" s="164">
        <f>AA167</f>
        <v>0</v>
      </c>
      <c r="AR166" s="165" t="s">
        <v>84</v>
      </c>
      <c r="AT166" s="166" t="s">
        <v>77</v>
      </c>
      <c r="AU166" s="166" t="s">
        <v>84</v>
      </c>
      <c r="AY166" s="165" t="s">
        <v>153</v>
      </c>
      <c r="BK166" s="167">
        <f>BK167</f>
        <v>0</v>
      </c>
    </row>
    <row r="167" spans="2:65" s="1" customFormat="1" ht="16.5" customHeight="1">
      <c r="B167" s="37"/>
      <c r="C167" s="169" t="s">
        <v>11</v>
      </c>
      <c r="D167" s="169" t="s">
        <v>154</v>
      </c>
      <c r="E167" s="170" t="s">
        <v>213</v>
      </c>
      <c r="F167" s="260" t="s">
        <v>214</v>
      </c>
      <c r="G167" s="260"/>
      <c r="H167" s="260"/>
      <c r="I167" s="260"/>
      <c r="J167" s="171" t="s">
        <v>188</v>
      </c>
      <c r="K167" s="172">
        <v>3.079</v>
      </c>
      <c r="L167" s="271">
        <v>0</v>
      </c>
      <c r="M167" s="272"/>
      <c r="N167" s="268">
        <f>ROUND(L167*K167,2)</f>
        <v>0</v>
      </c>
      <c r="O167" s="268"/>
      <c r="P167" s="268"/>
      <c r="Q167" s="268"/>
      <c r="R167" s="39"/>
      <c r="T167" s="173" t="s">
        <v>22</v>
      </c>
      <c r="U167" s="46" t="s">
        <v>43</v>
      </c>
      <c r="V167" s="38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1" t="s">
        <v>158</v>
      </c>
      <c r="AT167" s="21" t="s">
        <v>154</v>
      </c>
      <c r="AU167" s="21" t="s">
        <v>87</v>
      </c>
      <c r="AY167" s="21" t="s">
        <v>153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1" t="s">
        <v>84</v>
      </c>
      <c r="BK167" s="112">
        <f>ROUND(L167*K167,2)</f>
        <v>0</v>
      </c>
      <c r="BL167" s="21" t="s">
        <v>158</v>
      </c>
      <c r="BM167" s="21" t="s">
        <v>215</v>
      </c>
    </row>
    <row r="168" spans="2:63" s="9" customFormat="1" ht="37.35" customHeight="1">
      <c r="B168" s="158"/>
      <c r="C168" s="159"/>
      <c r="D168" s="160" t="s">
        <v>118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300">
        <f>BK168</f>
        <v>0</v>
      </c>
      <c r="O168" s="301"/>
      <c r="P168" s="301"/>
      <c r="Q168" s="301"/>
      <c r="R168" s="161"/>
      <c r="T168" s="162"/>
      <c r="U168" s="159"/>
      <c r="V168" s="159"/>
      <c r="W168" s="163">
        <f>W169+W182+W192+W203+W226+W248+W253+W275+W283</f>
        <v>0</v>
      </c>
      <c r="X168" s="159"/>
      <c r="Y168" s="163">
        <f>Y169+Y182+Y192+Y203+Y226+Y248+Y253+Y275+Y283</f>
        <v>0.68603192</v>
      </c>
      <c r="Z168" s="159"/>
      <c r="AA168" s="164">
        <f>AA169+AA182+AA192+AA203+AA226+AA248+AA253+AA275+AA283</f>
        <v>2.4145806399999996</v>
      </c>
      <c r="AR168" s="165" t="s">
        <v>87</v>
      </c>
      <c r="AT168" s="166" t="s">
        <v>77</v>
      </c>
      <c r="AU168" s="166" t="s">
        <v>78</v>
      </c>
      <c r="AY168" s="165" t="s">
        <v>153</v>
      </c>
      <c r="BK168" s="167">
        <f>BK169+BK182+BK192+BK203+BK226+BK248+BK253+BK275+BK283</f>
        <v>0</v>
      </c>
    </row>
    <row r="169" spans="2:63" s="9" customFormat="1" ht="19.9" customHeight="1">
      <c r="B169" s="158"/>
      <c r="C169" s="159"/>
      <c r="D169" s="168" t="s">
        <v>119</v>
      </c>
      <c r="E169" s="168"/>
      <c r="F169" s="168"/>
      <c r="G169" s="168"/>
      <c r="H169" s="168"/>
      <c r="I169" s="168"/>
      <c r="J169" s="168"/>
      <c r="K169" s="168"/>
      <c r="L169" s="168"/>
      <c r="M169" s="168"/>
      <c r="N169" s="298">
        <f>BK169</f>
        <v>0</v>
      </c>
      <c r="O169" s="299"/>
      <c r="P169" s="299"/>
      <c r="Q169" s="299"/>
      <c r="R169" s="161"/>
      <c r="T169" s="162"/>
      <c r="U169" s="159"/>
      <c r="V169" s="159"/>
      <c r="W169" s="163">
        <f>SUM(W170:W181)</f>
        <v>0</v>
      </c>
      <c r="X169" s="159"/>
      <c r="Y169" s="163">
        <f>SUM(Y170:Y181)</f>
        <v>0.050832</v>
      </c>
      <c r="Z169" s="159"/>
      <c r="AA169" s="164">
        <f>SUM(AA170:AA181)</f>
        <v>0</v>
      </c>
      <c r="AR169" s="165" t="s">
        <v>87</v>
      </c>
      <c r="AT169" s="166" t="s">
        <v>77</v>
      </c>
      <c r="AU169" s="166" t="s">
        <v>84</v>
      </c>
      <c r="AY169" s="165" t="s">
        <v>153</v>
      </c>
      <c r="BK169" s="167">
        <f>SUM(BK170:BK181)</f>
        <v>0</v>
      </c>
    </row>
    <row r="170" spans="2:65" s="1" customFormat="1" ht="38.25" customHeight="1">
      <c r="B170" s="37"/>
      <c r="C170" s="169" t="s">
        <v>219</v>
      </c>
      <c r="D170" s="169" t="s">
        <v>154</v>
      </c>
      <c r="E170" s="170" t="s">
        <v>217</v>
      </c>
      <c r="F170" s="260" t="s">
        <v>218</v>
      </c>
      <c r="G170" s="260"/>
      <c r="H170" s="260"/>
      <c r="I170" s="260"/>
      <c r="J170" s="171" t="s">
        <v>157</v>
      </c>
      <c r="K170" s="172">
        <v>7.104</v>
      </c>
      <c r="L170" s="271">
        <v>0</v>
      </c>
      <c r="M170" s="272"/>
      <c r="N170" s="268">
        <f>ROUND(L170*K170,2)</f>
        <v>0</v>
      </c>
      <c r="O170" s="268"/>
      <c r="P170" s="268"/>
      <c r="Q170" s="268"/>
      <c r="R170" s="39"/>
      <c r="T170" s="173" t="s">
        <v>22</v>
      </c>
      <c r="U170" s="46" t="s">
        <v>43</v>
      </c>
      <c r="V170" s="38"/>
      <c r="W170" s="174">
        <f>V170*K170</f>
        <v>0</v>
      </c>
      <c r="X170" s="174">
        <v>0</v>
      </c>
      <c r="Y170" s="174">
        <f>X170*K170</f>
        <v>0</v>
      </c>
      <c r="Z170" s="174">
        <v>0</v>
      </c>
      <c r="AA170" s="175">
        <f>Z170*K170</f>
        <v>0</v>
      </c>
      <c r="AR170" s="21" t="s">
        <v>219</v>
      </c>
      <c r="AT170" s="21" t="s">
        <v>154</v>
      </c>
      <c r="AU170" s="21" t="s">
        <v>87</v>
      </c>
      <c r="AY170" s="21" t="s">
        <v>153</v>
      </c>
      <c r="BE170" s="112">
        <f>IF(U170="základní",N170,0)</f>
        <v>0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21" t="s">
        <v>84</v>
      </c>
      <c r="BK170" s="112">
        <f>ROUND(L170*K170,2)</f>
        <v>0</v>
      </c>
      <c r="BL170" s="21" t="s">
        <v>219</v>
      </c>
      <c r="BM170" s="21" t="s">
        <v>220</v>
      </c>
    </row>
    <row r="171" spans="2:51" s="11" customFormat="1" ht="16.5" customHeight="1">
      <c r="B171" s="183"/>
      <c r="C171" s="184"/>
      <c r="D171" s="184"/>
      <c r="E171" s="185" t="s">
        <v>22</v>
      </c>
      <c r="F171" s="261" t="s">
        <v>533</v>
      </c>
      <c r="G171" s="262"/>
      <c r="H171" s="262"/>
      <c r="I171" s="262"/>
      <c r="J171" s="184"/>
      <c r="K171" s="186">
        <v>7.104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164</v>
      </c>
      <c r="AU171" s="190" t="s">
        <v>87</v>
      </c>
      <c r="AV171" s="11" t="s">
        <v>87</v>
      </c>
      <c r="AW171" s="11" t="s">
        <v>35</v>
      </c>
      <c r="AX171" s="11" t="s">
        <v>84</v>
      </c>
      <c r="AY171" s="190" t="s">
        <v>153</v>
      </c>
    </row>
    <row r="172" spans="2:65" s="1" customFormat="1" ht="16.5" customHeight="1">
      <c r="B172" s="37"/>
      <c r="C172" s="199" t="s">
        <v>237</v>
      </c>
      <c r="D172" s="199" t="s">
        <v>223</v>
      </c>
      <c r="E172" s="200" t="s">
        <v>224</v>
      </c>
      <c r="F172" s="265" t="s">
        <v>225</v>
      </c>
      <c r="G172" s="265"/>
      <c r="H172" s="265"/>
      <c r="I172" s="265"/>
      <c r="J172" s="201" t="s">
        <v>226</v>
      </c>
      <c r="K172" s="202">
        <v>15.984</v>
      </c>
      <c r="L172" s="273">
        <v>0</v>
      </c>
      <c r="M172" s="274"/>
      <c r="N172" s="275">
        <f>ROUND(L172*K172,2)</f>
        <v>0</v>
      </c>
      <c r="O172" s="268"/>
      <c r="P172" s="268"/>
      <c r="Q172" s="268"/>
      <c r="R172" s="39"/>
      <c r="T172" s="173" t="s">
        <v>22</v>
      </c>
      <c r="U172" s="46" t="s">
        <v>43</v>
      </c>
      <c r="V172" s="38"/>
      <c r="W172" s="174">
        <f>V172*K172</f>
        <v>0</v>
      </c>
      <c r="X172" s="174">
        <v>0.001</v>
      </c>
      <c r="Y172" s="174">
        <f>X172*K172</f>
        <v>0.015984</v>
      </c>
      <c r="Z172" s="174">
        <v>0</v>
      </c>
      <c r="AA172" s="175">
        <f>Z172*K172</f>
        <v>0</v>
      </c>
      <c r="AR172" s="21" t="s">
        <v>227</v>
      </c>
      <c r="AT172" s="21" t="s">
        <v>223</v>
      </c>
      <c r="AU172" s="21" t="s">
        <v>87</v>
      </c>
      <c r="AY172" s="21" t="s">
        <v>153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84</v>
      </c>
      <c r="BK172" s="112">
        <f>ROUND(L172*K172,2)</f>
        <v>0</v>
      </c>
      <c r="BL172" s="21" t="s">
        <v>219</v>
      </c>
      <c r="BM172" s="21" t="s">
        <v>228</v>
      </c>
    </row>
    <row r="173" spans="2:51" s="11" customFormat="1" ht="16.5" customHeight="1">
      <c r="B173" s="183"/>
      <c r="C173" s="184"/>
      <c r="D173" s="184"/>
      <c r="E173" s="185" t="s">
        <v>22</v>
      </c>
      <c r="F173" s="261" t="s">
        <v>534</v>
      </c>
      <c r="G173" s="262"/>
      <c r="H173" s="262"/>
      <c r="I173" s="262"/>
      <c r="J173" s="184"/>
      <c r="K173" s="186">
        <v>10.656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164</v>
      </c>
      <c r="AU173" s="190" t="s">
        <v>87</v>
      </c>
      <c r="AV173" s="11" t="s">
        <v>87</v>
      </c>
      <c r="AW173" s="11" t="s">
        <v>35</v>
      </c>
      <c r="AX173" s="11" t="s">
        <v>84</v>
      </c>
      <c r="AY173" s="190" t="s">
        <v>153</v>
      </c>
    </row>
    <row r="174" spans="2:65" s="1" customFormat="1" ht="38.25" customHeight="1">
      <c r="B174" s="37"/>
      <c r="C174" s="169" t="s">
        <v>241</v>
      </c>
      <c r="D174" s="169" t="s">
        <v>154</v>
      </c>
      <c r="E174" s="170" t="s">
        <v>230</v>
      </c>
      <c r="F174" s="260" t="s">
        <v>231</v>
      </c>
      <c r="G174" s="260"/>
      <c r="H174" s="260"/>
      <c r="I174" s="260"/>
      <c r="J174" s="171" t="s">
        <v>157</v>
      </c>
      <c r="K174" s="172">
        <v>12.8</v>
      </c>
      <c r="L174" s="271">
        <v>0</v>
      </c>
      <c r="M174" s="272"/>
      <c r="N174" s="268">
        <f>ROUND(L174*K174,2)</f>
        <v>0</v>
      </c>
      <c r="O174" s="268"/>
      <c r="P174" s="268"/>
      <c r="Q174" s="268"/>
      <c r="R174" s="39"/>
      <c r="T174" s="173" t="s">
        <v>22</v>
      </c>
      <c r="U174" s="46" t="s">
        <v>43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</v>
      </c>
      <c r="AA174" s="175">
        <f>Z174*K174</f>
        <v>0</v>
      </c>
      <c r="AR174" s="21" t="s">
        <v>219</v>
      </c>
      <c r="AT174" s="21" t="s">
        <v>154</v>
      </c>
      <c r="AU174" s="21" t="s">
        <v>87</v>
      </c>
      <c r="AY174" s="21" t="s">
        <v>153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84</v>
      </c>
      <c r="BK174" s="112">
        <f>ROUND(L174*K174,2)</f>
        <v>0</v>
      </c>
      <c r="BL174" s="21" t="s">
        <v>219</v>
      </c>
      <c r="BM174" s="21" t="s">
        <v>232</v>
      </c>
    </row>
    <row r="175" spans="2:51" s="10" customFormat="1" ht="16.5" customHeight="1">
      <c r="B175" s="176"/>
      <c r="C175" s="177"/>
      <c r="D175" s="177"/>
      <c r="E175" s="178" t="s">
        <v>22</v>
      </c>
      <c r="F175" s="263" t="s">
        <v>233</v>
      </c>
      <c r="G175" s="264"/>
      <c r="H175" s="264"/>
      <c r="I175" s="264"/>
      <c r="J175" s="177"/>
      <c r="K175" s="178" t="s">
        <v>22</v>
      </c>
      <c r="L175" s="177"/>
      <c r="M175" s="177"/>
      <c r="N175" s="177"/>
      <c r="O175" s="177"/>
      <c r="P175" s="177"/>
      <c r="Q175" s="177"/>
      <c r="R175" s="179"/>
      <c r="T175" s="180"/>
      <c r="U175" s="177"/>
      <c r="V175" s="177"/>
      <c r="W175" s="177"/>
      <c r="X175" s="177"/>
      <c r="Y175" s="177"/>
      <c r="Z175" s="177"/>
      <c r="AA175" s="181"/>
      <c r="AT175" s="182" t="s">
        <v>164</v>
      </c>
      <c r="AU175" s="182" t="s">
        <v>87</v>
      </c>
      <c r="AV175" s="10" t="s">
        <v>84</v>
      </c>
      <c r="AW175" s="10" t="s">
        <v>35</v>
      </c>
      <c r="AX175" s="10" t="s">
        <v>78</v>
      </c>
      <c r="AY175" s="182" t="s">
        <v>153</v>
      </c>
    </row>
    <row r="176" spans="2:51" s="11" customFormat="1" ht="16.5" customHeight="1">
      <c r="B176" s="183"/>
      <c r="C176" s="184"/>
      <c r="D176" s="184"/>
      <c r="E176" s="185" t="s">
        <v>22</v>
      </c>
      <c r="F176" s="255" t="s">
        <v>535</v>
      </c>
      <c r="G176" s="256"/>
      <c r="H176" s="256"/>
      <c r="I176" s="256"/>
      <c r="J176" s="184"/>
      <c r="K176" s="186">
        <v>12.8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164</v>
      </c>
      <c r="AU176" s="190" t="s">
        <v>87</v>
      </c>
      <c r="AV176" s="11" t="s">
        <v>87</v>
      </c>
      <c r="AW176" s="11" t="s">
        <v>35</v>
      </c>
      <c r="AX176" s="11" t="s">
        <v>78</v>
      </c>
      <c r="AY176" s="190" t="s">
        <v>153</v>
      </c>
    </row>
    <row r="177" spans="2:51" s="12" customFormat="1" ht="16.5" customHeight="1">
      <c r="B177" s="191"/>
      <c r="C177" s="192"/>
      <c r="D177" s="192"/>
      <c r="E177" s="193" t="s">
        <v>22</v>
      </c>
      <c r="F177" s="257" t="s">
        <v>169</v>
      </c>
      <c r="G177" s="258"/>
      <c r="H177" s="258"/>
      <c r="I177" s="258"/>
      <c r="J177" s="192"/>
      <c r="K177" s="194">
        <v>12.8</v>
      </c>
      <c r="L177" s="192"/>
      <c r="M177" s="192"/>
      <c r="N177" s="192"/>
      <c r="O177" s="192"/>
      <c r="P177" s="192"/>
      <c r="Q177" s="192"/>
      <c r="R177" s="195"/>
      <c r="T177" s="196"/>
      <c r="U177" s="192"/>
      <c r="V177" s="192"/>
      <c r="W177" s="192"/>
      <c r="X177" s="192"/>
      <c r="Y177" s="192"/>
      <c r="Z177" s="192"/>
      <c r="AA177" s="197"/>
      <c r="AT177" s="198" t="s">
        <v>164</v>
      </c>
      <c r="AU177" s="198" t="s">
        <v>87</v>
      </c>
      <c r="AV177" s="12" t="s">
        <v>158</v>
      </c>
      <c r="AW177" s="12" t="s">
        <v>35</v>
      </c>
      <c r="AX177" s="12" t="s">
        <v>84</v>
      </c>
      <c r="AY177" s="198" t="s">
        <v>153</v>
      </c>
    </row>
    <row r="178" spans="2:65" s="1" customFormat="1" ht="16.5" customHeight="1">
      <c r="B178" s="37"/>
      <c r="C178" s="199" t="s">
        <v>245</v>
      </c>
      <c r="D178" s="199" t="s">
        <v>223</v>
      </c>
      <c r="E178" s="200" t="s">
        <v>224</v>
      </c>
      <c r="F178" s="265" t="s">
        <v>225</v>
      </c>
      <c r="G178" s="265"/>
      <c r="H178" s="265"/>
      <c r="I178" s="265"/>
      <c r="J178" s="201" t="s">
        <v>226</v>
      </c>
      <c r="K178" s="202">
        <v>34.848</v>
      </c>
      <c r="L178" s="273">
        <v>0</v>
      </c>
      <c r="M178" s="274"/>
      <c r="N178" s="275">
        <f>ROUND(L178*K178,2)</f>
        <v>0</v>
      </c>
      <c r="O178" s="268"/>
      <c r="P178" s="268"/>
      <c r="Q178" s="268"/>
      <c r="R178" s="39"/>
      <c r="T178" s="173" t="s">
        <v>22</v>
      </c>
      <c r="U178" s="46" t="s">
        <v>43</v>
      </c>
      <c r="V178" s="38"/>
      <c r="W178" s="174">
        <f>V178*K178</f>
        <v>0</v>
      </c>
      <c r="X178" s="174">
        <v>0.001</v>
      </c>
      <c r="Y178" s="174">
        <f>X178*K178</f>
        <v>0.034848</v>
      </c>
      <c r="Z178" s="174">
        <v>0</v>
      </c>
      <c r="AA178" s="175">
        <f>Z178*K178</f>
        <v>0</v>
      </c>
      <c r="AR178" s="21" t="s">
        <v>227</v>
      </c>
      <c r="AT178" s="21" t="s">
        <v>223</v>
      </c>
      <c r="AU178" s="21" t="s">
        <v>87</v>
      </c>
      <c r="AY178" s="21" t="s">
        <v>153</v>
      </c>
      <c r="BE178" s="112">
        <f>IF(U178="základní",N178,0)</f>
        <v>0</v>
      </c>
      <c r="BF178" s="112">
        <f>IF(U178="snížená",N178,0)</f>
        <v>0</v>
      </c>
      <c r="BG178" s="112">
        <f>IF(U178="zákl. přenesená",N178,0)</f>
        <v>0</v>
      </c>
      <c r="BH178" s="112">
        <f>IF(U178="sníž. přenesená",N178,0)</f>
        <v>0</v>
      </c>
      <c r="BI178" s="112">
        <f>IF(U178="nulová",N178,0)</f>
        <v>0</v>
      </c>
      <c r="BJ178" s="21" t="s">
        <v>84</v>
      </c>
      <c r="BK178" s="112">
        <f>ROUND(L178*K178,2)</f>
        <v>0</v>
      </c>
      <c r="BL178" s="21" t="s">
        <v>219</v>
      </c>
      <c r="BM178" s="21" t="s">
        <v>235</v>
      </c>
    </row>
    <row r="179" spans="2:51" s="11" customFormat="1" ht="16.5" customHeight="1">
      <c r="B179" s="183"/>
      <c r="C179" s="184"/>
      <c r="D179" s="184"/>
      <c r="E179" s="185" t="s">
        <v>22</v>
      </c>
      <c r="F179" s="261" t="s">
        <v>536</v>
      </c>
      <c r="G179" s="262"/>
      <c r="H179" s="262"/>
      <c r="I179" s="262"/>
      <c r="J179" s="184"/>
      <c r="K179" s="186">
        <v>21.12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164</v>
      </c>
      <c r="AU179" s="190" t="s">
        <v>87</v>
      </c>
      <c r="AV179" s="11" t="s">
        <v>87</v>
      </c>
      <c r="AW179" s="11" t="s">
        <v>35</v>
      </c>
      <c r="AX179" s="11" t="s">
        <v>84</v>
      </c>
      <c r="AY179" s="190" t="s">
        <v>153</v>
      </c>
    </row>
    <row r="180" spans="2:65" s="1" customFormat="1" ht="38.25" customHeight="1">
      <c r="B180" s="37"/>
      <c r="C180" s="169" t="s">
        <v>252</v>
      </c>
      <c r="D180" s="169" t="s">
        <v>154</v>
      </c>
      <c r="E180" s="170" t="s">
        <v>238</v>
      </c>
      <c r="F180" s="260" t="s">
        <v>239</v>
      </c>
      <c r="G180" s="260"/>
      <c r="H180" s="260"/>
      <c r="I180" s="260"/>
      <c r="J180" s="171" t="s">
        <v>188</v>
      </c>
      <c r="K180" s="172">
        <v>0.051</v>
      </c>
      <c r="L180" s="271">
        <v>0</v>
      </c>
      <c r="M180" s="272"/>
      <c r="N180" s="268">
        <f>ROUND(L180*K180,2)</f>
        <v>0</v>
      </c>
      <c r="O180" s="268"/>
      <c r="P180" s="268"/>
      <c r="Q180" s="268"/>
      <c r="R180" s="39"/>
      <c r="T180" s="173" t="s">
        <v>22</v>
      </c>
      <c r="U180" s="46" t="s">
        <v>43</v>
      </c>
      <c r="V180" s="38"/>
      <c r="W180" s="174">
        <f>V180*K180</f>
        <v>0</v>
      </c>
      <c r="X180" s="174">
        <v>0</v>
      </c>
      <c r="Y180" s="174">
        <f>X180*K180</f>
        <v>0</v>
      </c>
      <c r="Z180" s="174">
        <v>0</v>
      </c>
      <c r="AA180" s="175">
        <f>Z180*K180</f>
        <v>0</v>
      </c>
      <c r="AR180" s="21" t="s">
        <v>219</v>
      </c>
      <c r="AT180" s="21" t="s">
        <v>154</v>
      </c>
      <c r="AU180" s="21" t="s">
        <v>87</v>
      </c>
      <c r="AY180" s="21" t="s">
        <v>153</v>
      </c>
      <c r="BE180" s="112">
        <f>IF(U180="základní",N180,0)</f>
        <v>0</v>
      </c>
      <c r="BF180" s="112">
        <f>IF(U180="snížená",N180,0)</f>
        <v>0</v>
      </c>
      <c r="BG180" s="112">
        <f>IF(U180="zákl. přenesená",N180,0)</f>
        <v>0</v>
      </c>
      <c r="BH180" s="112">
        <f>IF(U180="sníž. přenesená",N180,0)</f>
        <v>0</v>
      </c>
      <c r="BI180" s="112">
        <f>IF(U180="nulová",N180,0)</f>
        <v>0</v>
      </c>
      <c r="BJ180" s="21" t="s">
        <v>84</v>
      </c>
      <c r="BK180" s="112">
        <f>ROUND(L180*K180,2)</f>
        <v>0</v>
      </c>
      <c r="BL180" s="21" t="s">
        <v>219</v>
      </c>
      <c r="BM180" s="21" t="s">
        <v>240</v>
      </c>
    </row>
    <row r="181" spans="2:65" s="1" customFormat="1" ht="25.5" customHeight="1">
      <c r="B181" s="37"/>
      <c r="C181" s="169" t="s">
        <v>10</v>
      </c>
      <c r="D181" s="169" t="s">
        <v>154</v>
      </c>
      <c r="E181" s="170" t="s">
        <v>242</v>
      </c>
      <c r="F181" s="260" t="s">
        <v>243</v>
      </c>
      <c r="G181" s="260"/>
      <c r="H181" s="260"/>
      <c r="I181" s="260"/>
      <c r="J181" s="171" t="s">
        <v>188</v>
      </c>
      <c r="K181" s="172">
        <v>0.051</v>
      </c>
      <c r="L181" s="271">
        <v>0</v>
      </c>
      <c r="M181" s="272"/>
      <c r="N181" s="268">
        <f>ROUND(L181*K181,2)</f>
        <v>0</v>
      </c>
      <c r="O181" s="268"/>
      <c r="P181" s="268"/>
      <c r="Q181" s="268"/>
      <c r="R181" s="39"/>
      <c r="T181" s="173" t="s">
        <v>22</v>
      </c>
      <c r="U181" s="46" t="s">
        <v>43</v>
      </c>
      <c r="V181" s="38"/>
      <c r="W181" s="174">
        <f>V181*K181</f>
        <v>0</v>
      </c>
      <c r="X181" s="174">
        <v>0</v>
      </c>
      <c r="Y181" s="174">
        <f>X181*K181</f>
        <v>0</v>
      </c>
      <c r="Z181" s="174">
        <v>0</v>
      </c>
      <c r="AA181" s="175">
        <f>Z181*K181</f>
        <v>0</v>
      </c>
      <c r="AR181" s="21" t="s">
        <v>219</v>
      </c>
      <c r="AT181" s="21" t="s">
        <v>154</v>
      </c>
      <c r="AU181" s="21" t="s">
        <v>87</v>
      </c>
      <c r="AY181" s="21" t="s">
        <v>153</v>
      </c>
      <c r="BE181" s="112">
        <f>IF(U181="základní",N181,0)</f>
        <v>0</v>
      </c>
      <c r="BF181" s="112">
        <f>IF(U181="snížená",N181,0)</f>
        <v>0</v>
      </c>
      <c r="BG181" s="112">
        <f>IF(U181="zákl. přenesená",N181,0)</f>
        <v>0</v>
      </c>
      <c r="BH181" s="112">
        <f>IF(U181="sníž. přenesená",N181,0)</f>
        <v>0</v>
      </c>
      <c r="BI181" s="112">
        <f>IF(U181="nulová",N181,0)</f>
        <v>0</v>
      </c>
      <c r="BJ181" s="21" t="s">
        <v>84</v>
      </c>
      <c r="BK181" s="112">
        <f>ROUND(L181*K181,2)</f>
        <v>0</v>
      </c>
      <c r="BL181" s="21" t="s">
        <v>219</v>
      </c>
      <c r="BM181" s="21" t="s">
        <v>244</v>
      </c>
    </row>
    <row r="182" spans="2:63" s="9" customFormat="1" ht="29.85" customHeight="1">
      <c r="B182" s="158"/>
      <c r="C182" s="159"/>
      <c r="D182" s="168" t="s">
        <v>120</v>
      </c>
      <c r="E182" s="168"/>
      <c r="F182" s="168"/>
      <c r="G182" s="168"/>
      <c r="H182" s="168"/>
      <c r="I182" s="168"/>
      <c r="J182" s="168"/>
      <c r="K182" s="168"/>
      <c r="L182" s="168"/>
      <c r="M182" s="168"/>
      <c r="N182" s="276">
        <f>BK182</f>
        <v>0</v>
      </c>
      <c r="O182" s="277"/>
      <c r="P182" s="277"/>
      <c r="Q182" s="277"/>
      <c r="R182" s="161"/>
      <c r="T182" s="162"/>
      <c r="U182" s="159"/>
      <c r="V182" s="159"/>
      <c r="W182" s="163">
        <f>SUM(W183:W191)</f>
        <v>0</v>
      </c>
      <c r="X182" s="159"/>
      <c r="Y182" s="163">
        <f>SUM(Y183:Y191)</f>
        <v>0.0022329999999999997</v>
      </c>
      <c r="Z182" s="159"/>
      <c r="AA182" s="164">
        <f>SUM(AA183:AA191)</f>
        <v>0.03535</v>
      </c>
      <c r="AR182" s="165" t="s">
        <v>87</v>
      </c>
      <c r="AT182" s="166" t="s">
        <v>77</v>
      </c>
      <c r="AU182" s="166" t="s">
        <v>84</v>
      </c>
      <c r="AY182" s="165" t="s">
        <v>153</v>
      </c>
      <c r="BK182" s="167">
        <f>SUM(BK183:BK191)</f>
        <v>0</v>
      </c>
    </row>
    <row r="183" spans="2:65" s="1" customFormat="1" ht="25.5" customHeight="1">
      <c r="B183" s="37"/>
      <c r="C183" s="169" t="s">
        <v>259</v>
      </c>
      <c r="D183" s="169" t="s">
        <v>154</v>
      </c>
      <c r="E183" s="170" t="s">
        <v>246</v>
      </c>
      <c r="F183" s="260" t="s">
        <v>247</v>
      </c>
      <c r="G183" s="260"/>
      <c r="H183" s="260"/>
      <c r="I183" s="260"/>
      <c r="J183" s="171" t="s">
        <v>248</v>
      </c>
      <c r="K183" s="172">
        <v>2.9</v>
      </c>
      <c r="L183" s="271">
        <v>0</v>
      </c>
      <c r="M183" s="272"/>
      <c r="N183" s="268">
        <f>ROUND(L183*K183,2)</f>
        <v>0</v>
      </c>
      <c r="O183" s="268"/>
      <c r="P183" s="268"/>
      <c r="Q183" s="268"/>
      <c r="R183" s="39"/>
      <c r="T183" s="173" t="s">
        <v>22</v>
      </c>
      <c r="U183" s="46" t="s">
        <v>43</v>
      </c>
      <c r="V183" s="38"/>
      <c r="W183" s="174">
        <f>V183*K183</f>
        <v>0</v>
      </c>
      <c r="X183" s="174">
        <v>0.00077</v>
      </c>
      <c r="Y183" s="174">
        <f>X183*K183</f>
        <v>0.0022329999999999997</v>
      </c>
      <c r="Z183" s="174">
        <v>0</v>
      </c>
      <c r="AA183" s="175">
        <f>Z183*K183</f>
        <v>0</v>
      </c>
      <c r="AR183" s="21" t="s">
        <v>219</v>
      </c>
      <c r="AT183" s="21" t="s">
        <v>154</v>
      </c>
      <c r="AU183" s="21" t="s">
        <v>87</v>
      </c>
      <c r="AY183" s="21" t="s">
        <v>153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84</v>
      </c>
      <c r="BK183" s="112">
        <f>ROUND(L183*K183,2)</f>
        <v>0</v>
      </c>
      <c r="BL183" s="21" t="s">
        <v>219</v>
      </c>
      <c r="BM183" s="21" t="s">
        <v>249</v>
      </c>
    </row>
    <row r="184" spans="2:51" s="10" customFormat="1" ht="16.5" customHeight="1">
      <c r="B184" s="176"/>
      <c r="C184" s="177"/>
      <c r="D184" s="177"/>
      <c r="E184" s="178" t="s">
        <v>22</v>
      </c>
      <c r="F184" s="263" t="s">
        <v>250</v>
      </c>
      <c r="G184" s="264"/>
      <c r="H184" s="264"/>
      <c r="I184" s="264"/>
      <c r="J184" s="177"/>
      <c r="K184" s="178" t="s">
        <v>22</v>
      </c>
      <c r="L184" s="177"/>
      <c r="M184" s="177"/>
      <c r="N184" s="177"/>
      <c r="O184" s="177"/>
      <c r="P184" s="177"/>
      <c r="Q184" s="177"/>
      <c r="R184" s="179"/>
      <c r="T184" s="180"/>
      <c r="U184" s="177"/>
      <c r="V184" s="177"/>
      <c r="W184" s="177"/>
      <c r="X184" s="177"/>
      <c r="Y184" s="177"/>
      <c r="Z184" s="177"/>
      <c r="AA184" s="181"/>
      <c r="AT184" s="182" t="s">
        <v>164</v>
      </c>
      <c r="AU184" s="182" t="s">
        <v>87</v>
      </c>
      <c r="AV184" s="10" t="s">
        <v>84</v>
      </c>
      <c r="AW184" s="10" t="s">
        <v>35</v>
      </c>
      <c r="AX184" s="10" t="s">
        <v>78</v>
      </c>
      <c r="AY184" s="182" t="s">
        <v>153</v>
      </c>
    </row>
    <row r="185" spans="2:51" s="11" customFormat="1" ht="16.5" customHeight="1">
      <c r="B185" s="183"/>
      <c r="C185" s="184"/>
      <c r="D185" s="184"/>
      <c r="E185" s="185" t="s">
        <v>22</v>
      </c>
      <c r="F185" s="255" t="s">
        <v>251</v>
      </c>
      <c r="G185" s="256"/>
      <c r="H185" s="256"/>
      <c r="I185" s="256"/>
      <c r="J185" s="184"/>
      <c r="K185" s="186">
        <v>2.9</v>
      </c>
      <c r="L185" s="184"/>
      <c r="M185" s="184"/>
      <c r="N185" s="184"/>
      <c r="O185" s="184"/>
      <c r="P185" s="184"/>
      <c r="Q185" s="184"/>
      <c r="R185" s="187"/>
      <c r="T185" s="188"/>
      <c r="U185" s="184"/>
      <c r="V185" s="184"/>
      <c r="W185" s="184"/>
      <c r="X185" s="184"/>
      <c r="Y185" s="184"/>
      <c r="Z185" s="184"/>
      <c r="AA185" s="189"/>
      <c r="AT185" s="190" t="s">
        <v>164</v>
      </c>
      <c r="AU185" s="190" t="s">
        <v>87</v>
      </c>
      <c r="AV185" s="11" t="s">
        <v>87</v>
      </c>
      <c r="AW185" s="11" t="s">
        <v>35</v>
      </c>
      <c r="AX185" s="11" t="s">
        <v>84</v>
      </c>
      <c r="AY185" s="190" t="s">
        <v>153</v>
      </c>
    </row>
    <row r="186" spans="2:65" s="1" customFormat="1" ht="16.5" customHeight="1">
      <c r="B186" s="37"/>
      <c r="C186" s="169" t="s">
        <v>263</v>
      </c>
      <c r="D186" s="169" t="s">
        <v>154</v>
      </c>
      <c r="E186" s="170" t="s">
        <v>253</v>
      </c>
      <c r="F186" s="260" t="s">
        <v>254</v>
      </c>
      <c r="G186" s="260"/>
      <c r="H186" s="260"/>
      <c r="I186" s="260"/>
      <c r="J186" s="171" t="s">
        <v>182</v>
      </c>
      <c r="K186" s="172">
        <v>1</v>
      </c>
      <c r="L186" s="271">
        <v>0</v>
      </c>
      <c r="M186" s="272"/>
      <c r="N186" s="268">
        <f aca="true" t="shared" si="15" ref="N186:N191">ROUND(L186*K186,2)</f>
        <v>0</v>
      </c>
      <c r="O186" s="268"/>
      <c r="P186" s="268"/>
      <c r="Q186" s="268"/>
      <c r="R186" s="39"/>
      <c r="T186" s="173" t="s">
        <v>22</v>
      </c>
      <c r="U186" s="46" t="s">
        <v>43</v>
      </c>
      <c r="V186" s="38"/>
      <c r="W186" s="174">
        <f aca="true" t="shared" si="16" ref="W186:W191">V186*K186</f>
        <v>0</v>
      </c>
      <c r="X186" s="174">
        <v>0</v>
      </c>
      <c r="Y186" s="174">
        <f aca="true" t="shared" si="17" ref="Y186:Y191">X186*K186</f>
        <v>0</v>
      </c>
      <c r="Z186" s="174">
        <v>0.02915</v>
      </c>
      <c r="AA186" s="175">
        <f aca="true" t="shared" si="18" ref="AA186:AA191">Z186*K186</f>
        <v>0.02915</v>
      </c>
      <c r="AR186" s="21" t="s">
        <v>219</v>
      </c>
      <c r="AT186" s="21" t="s">
        <v>154</v>
      </c>
      <c r="AU186" s="21" t="s">
        <v>87</v>
      </c>
      <c r="AY186" s="21" t="s">
        <v>153</v>
      </c>
      <c r="BE186" s="112">
        <f aca="true" t="shared" si="19" ref="BE186:BE191">IF(U186="základní",N186,0)</f>
        <v>0</v>
      </c>
      <c r="BF186" s="112">
        <f aca="true" t="shared" si="20" ref="BF186:BF191">IF(U186="snížená",N186,0)</f>
        <v>0</v>
      </c>
      <c r="BG186" s="112">
        <f aca="true" t="shared" si="21" ref="BG186:BG191">IF(U186="zákl. přenesená",N186,0)</f>
        <v>0</v>
      </c>
      <c r="BH186" s="112">
        <f aca="true" t="shared" si="22" ref="BH186:BH191">IF(U186="sníž. přenesená",N186,0)</f>
        <v>0</v>
      </c>
      <c r="BI186" s="112">
        <f aca="true" t="shared" si="23" ref="BI186:BI191">IF(U186="nulová",N186,0)</f>
        <v>0</v>
      </c>
      <c r="BJ186" s="21" t="s">
        <v>84</v>
      </c>
      <c r="BK186" s="112">
        <f aca="true" t="shared" si="24" ref="BK186:BK191">ROUND(L186*K186,2)</f>
        <v>0</v>
      </c>
      <c r="BL186" s="21" t="s">
        <v>219</v>
      </c>
      <c r="BM186" s="21" t="s">
        <v>255</v>
      </c>
    </row>
    <row r="187" spans="2:65" s="1" customFormat="1" ht="16.5" customHeight="1">
      <c r="B187" s="37"/>
      <c r="C187" s="169" t="s">
        <v>267</v>
      </c>
      <c r="D187" s="169" t="s">
        <v>154</v>
      </c>
      <c r="E187" s="170" t="s">
        <v>256</v>
      </c>
      <c r="F187" s="260" t="s">
        <v>257</v>
      </c>
      <c r="G187" s="260"/>
      <c r="H187" s="260"/>
      <c r="I187" s="260"/>
      <c r="J187" s="171" t="s">
        <v>182</v>
      </c>
      <c r="K187" s="172">
        <v>1</v>
      </c>
      <c r="L187" s="271">
        <v>0</v>
      </c>
      <c r="M187" s="272"/>
      <c r="N187" s="268">
        <f t="shared" si="15"/>
        <v>0</v>
      </c>
      <c r="O187" s="268"/>
      <c r="P187" s="268"/>
      <c r="Q187" s="268"/>
      <c r="R187" s="39"/>
      <c r="T187" s="173" t="s">
        <v>22</v>
      </c>
      <c r="U187" s="46" t="s">
        <v>43</v>
      </c>
      <c r="V187" s="38"/>
      <c r="W187" s="174">
        <f t="shared" si="16"/>
        <v>0</v>
      </c>
      <c r="X187" s="174">
        <v>0</v>
      </c>
      <c r="Y187" s="174">
        <f t="shared" si="17"/>
        <v>0</v>
      </c>
      <c r="Z187" s="174">
        <v>0.0031</v>
      </c>
      <c r="AA187" s="175">
        <f t="shared" si="18"/>
        <v>0.0031</v>
      </c>
      <c r="AR187" s="21" t="s">
        <v>219</v>
      </c>
      <c r="AT187" s="21" t="s">
        <v>154</v>
      </c>
      <c r="AU187" s="21" t="s">
        <v>87</v>
      </c>
      <c r="AY187" s="21" t="s">
        <v>153</v>
      </c>
      <c r="BE187" s="112">
        <f t="shared" si="19"/>
        <v>0</v>
      </c>
      <c r="BF187" s="112">
        <f t="shared" si="20"/>
        <v>0</v>
      </c>
      <c r="BG187" s="112">
        <f t="shared" si="21"/>
        <v>0</v>
      </c>
      <c r="BH187" s="112">
        <f t="shared" si="22"/>
        <v>0</v>
      </c>
      <c r="BI187" s="112">
        <f t="shared" si="23"/>
        <v>0</v>
      </c>
      <c r="BJ187" s="21" t="s">
        <v>84</v>
      </c>
      <c r="BK187" s="112">
        <f t="shared" si="24"/>
        <v>0</v>
      </c>
      <c r="BL187" s="21" t="s">
        <v>219</v>
      </c>
      <c r="BM187" s="21" t="s">
        <v>258</v>
      </c>
    </row>
    <row r="188" spans="2:65" s="1" customFormat="1" ht="16.5" customHeight="1">
      <c r="B188" s="37"/>
      <c r="C188" s="169" t="s">
        <v>271</v>
      </c>
      <c r="D188" s="169" t="s">
        <v>154</v>
      </c>
      <c r="E188" s="170" t="s">
        <v>260</v>
      </c>
      <c r="F188" s="260" t="s">
        <v>261</v>
      </c>
      <c r="G188" s="260"/>
      <c r="H188" s="260"/>
      <c r="I188" s="260"/>
      <c r="J188" s="171" t="s">
        <v>182</v>
      </c>
      <c r="K188" s="172">
        <v>1</v>
      </c>
      <c r="L188" s="271">
        <v>0</v>
      </c>
      <c r="M188" s="272"/>
      <c r="N188" s="268">
        <f t="shared" si="15"/>
        <v>0</v>
      </c>
      <c r="O188" s="268"/>
      <c r="P188" s="268"/>
      <c r="Q188" s="268"/>
      <c r="R188" s="39"/>
      <c r="T188" s="173" t="s">
        <v>22</v>
      </c>
      <c r="U188" s="46" t="s">
        <v>43</v>
      </c>
      <c r="V188" s="38"/>
      <c r="W188" s="174">
        <f t="shared" si="16"/>
        <v>0</v>
      </c>
      <c r="X188" s="174">
        <v>0</v>
      </c>
      <c r="Y188" s="174">
        <f t="shared" si="17"/>
        <v>0</v>
      </c>
      <c r="Z188" s="174">
        <v>0.0031</v>
      </c>
      <c r="AA188" s="175">
        <f t="shared" si="18"/>
        <v>0.0031</v>
      </c>
      <c r="AR188" s="21" t="s">
        <v>219</v>
      </c>
      <c r="AT188" s="21" t="s">
        <v>154</v>
      </c>
      <c r="AU188" s="21" t="s">
        <v>87</v>
      </c>
      <c r="AY188" s="21" t="s">
        <v>153</v>
      </c>
      <c r="BE188" s="112">
        <f t="shared" si="19"/>
        <v>0</v>
      </c>
      <c r="BF188" s="112">
        <f t="shared" si="20"/>
        <v>0</v>
      </c>
      <c r="BG188" s="112">
        <f t="shared" si="21"/>
        <v>0</v>
      </c>
      <c r="BH188" s="112">
        <f t="shared" si="22"/>
        <v>0</v>
      </c>
      <c r="BI188" s="112">
        <f t="shared" si="23"/>
        <v>0</v>
      </c>
      <c r="BJ188" s="21" t="s">
        <v>84</v>
      </c>
      <c r="BK188" s="112">
        <f t="shared" si="24"/>
        <v>0</v>
      </c>
      <c r="BL188" s="21" t="s">
        <v>219</v>
      </c>
      <c r="BM188" s="21" t="s">
        <v>262</v>
      </c>
    </row>
    <row r="189" spans="2:65" s="1" customFormat="1" ht="25.5" customHeight="1">
      <c r="B189" s="37"/>
      <c r="C189" s="169" t="s">
        <v>275</v>
      </c>
      <c r="D189" s="169" t="s">
        <v>154</v>
      </c>
      <c r="E189" s="170" t="s">
        <v>264</v>
      </c>
      <c r="F189" s="260" t="s">
        <v>265</v>
      </c>
      <c r="G189" s="260"/>
      <c r="H189" s="260"/>
      <c r="I189" s="260"/>
      <c r="J189" s="171" t="s">
        <v>248</v>
      </c>
      <c r="K189" s="172">
        <v>2.9</v>
      </c>
      <c r="L189" s="271">
        <v>0</v>
      </c>
      <c r="M189" s="272"/>
      <c r="N189" s="268">
        <f t="shared" si="15"/>
        <v>0</v>
      </c>
      <c r="O189" s="268"/>
      <c r="P189" s="268"/>
      <c r="Q189" s="268"/>
      <c r="R189" s="39"/>
      <c r="T189" s="173" t="s">
        <v>22</v>
      </c>
      <c r="U189" s="46" t="s">
        <v>43</v>
      </c>
      <c r="V189" s="38"/>
      <c r="W189" s="174">
        <f t="shared" si="16"/>
        <v>0</v>
      </c>
      <c r="X189" s="174">
        <v>0</v>
      </c>
      <c r="Y189" s="174">
        <f t="shared" si="17"/>
        <v>0</v>
      </c>
      <c r="Z189" s="174">
        <v>0</v>
      </c>
      <c r="AA189" s="175">
        <f t="shared" si="18"/>
        <v>0</v>
      </c>
      <c r="AR189" s="21" t="s">
        <v>219</v>
      </c>
      <c r="AT189" s="21" t="s">
        <v>154</v>
      </c>
      <c r="AU189" s="21" t="s">
        <v>87</v>
      </c>
      <c r="AY189" s="21" t="s">
        <v>153</v>
      </c>
      <c r="BE189" s="112">
        <f t="shared" si="19"/>
        <v>0</v>
      </c>
      <c r="BF189" s="112">
        <f t="shared" si="20"/>
        <v>0</v>
      </c>
      <c r="BG189" s="112">
        <f t="shared" si="21"/>
        <v>0</v>
      </c>
      <c r="BH189" s="112">
        <f t="shared" si="22"/>
        <v>0</v>
      </c>
      <c r="BI189" s="112">
        <f t="shared" si="23"/>
        <v>0</v>
      </c>
      <c r="BJ189" s="21" t="s">
        <v>84</v>
      </c>
      <c r="BK189" s="112">
        <f t="shared" si="24"/>
        <v>0</v>
      </c>
      <c r="BL189" s="21" t="s">
        <v>219</v>
      </c>
      <c r="BM189" s="21" t="s">
        <v>266</v>
      </c>
    </row>
    <row r="190" spans="2:65" s="1" customFormat="1" ht="25.5" customHeight="1">
      <c r="B190" s="37"/>
      <c r="C190" s="169" t="s">
        <v>279</v>
      </c>
      <c r="D190" s="169" t="s">
        <v>154</v>
      </c>
      <c r="E190" s="170" t="s">
        <v>268</v>
      </c>
      <c r="F190" s="260" t="s">
        <v>269</v>
      </c>
      <c r="G190" s="260"/>
      <c r="H190" s="260"/>
      <c r="I190" s="260"/>
      <c r="J190" s="171" t="s">
        <v>188</v>
      </c>
      <c r="K190" s="172">
        <v>0.002</v>
      </c>
      <c r="L190" s="271">
        <v>0</v>
      </c>
      <c r="M190" s="272"/>
      <c r="N190" s="268">
        <f t="shared" si="15"/>
        <v>0</v>
      </c>
      <c r="O190" s="268"/>
      <c r="P190" s="268"/>
      <c r="Q190" s="268"/>
      <c r="R190" s="39"/>
      <c r="T190" s="173" t="s">
        <v>22</v>
      </c>
      <c r="U190" s="46" t="s">
        <v>43</v>
      </c>
      <c r="V190" s="38"/>
      <c r="W190" s="174">
        <f t="shared" si="16"/>
        <v>0</v>
      </c>
      <c r="X190" s="174">
        <v>0</v>
      </c>
      <c r="Y190" s="174">
        <f t="shared" si="17"/>
        <v>0</v>
      </c>
      <c r="Z190" s="174">
        <v>0</v>
      </c>
      <c r="AA190" s="175">
        <f t="shared" si="18"/>
        <v>0</v>
      </c>
      <c r="AR190" s="21" t="s">
        <v>219</v>
      </c>
      <c r="AT190" s="21" t="s">
        <v>154</v>
      </c>
      <c r="AU190" s="21" t="s">
        <v>87</v>
      </c>
      <c r="AY190" s="21" t="s">
        <v>153</v>
      </c>
      <c r="BE190" s="112">
        <f t="shared" si="19"/>
        <v>0</v>
      </c>
      <c r="BF190" s="112">
        <f t="shared" si="20"/>
        <v>0</v>
      </c>
      <c r="BG190" s="112">
        <f t="shared" si="21"/>
        <v>0</v>
      </c>
      <c r="BH190" s="112">
        <f t="shared" si="22"/>
        <v>0</v>
      </c>
      <c r="BI190" s="112">
        <f t="shared" si="23"/>
        <v>0</v>
      </c>
      <c r="BJ190" s="21" t="s">
        <v>84</v>
      </c>
      <c r="BK190" s="112">
        <f t="shared" si="24"/>
        <v>0</v>
      </c>
      <c r="BL190" s="21" t="s">
        <v>219</v>
      </c>
      <c r="BM190" s="21" t="s">
        <v>270</v>
      </c>
    </row>
    <row r="191" spans="2:65" s="1" customFormat="1" ht="25.5" customHeight="1">
      <c r="B191" s="37"/>
      <c r="C191" s="169" t="s">
        <v>283</v>
      </c>
      <c r="D191" s="169" t="s">
        <v>154</v>
      </c>
      <c r="E191" s="170" t="s">
        <v>272</v>
      </c>
      <c r="F191" s="260" t="s">
        <v>273</v>
      </c>
      <c r="G191" s="260"/>
      <c r="H191" s="260"/>
      <c r="I191" s="260"/>
      <c r="J191" s="171" t="s">
        <v>188</v>
      </c>
      <c r="K191" s="172">
        <v>0.002</v>
      </c>
      <c r="L191" s="271">
        <v>0</v>
      </c>
      <c r="M191" s="272"/>
      <c r="N191" s="268">
        <f t="shared" si="15"/>
        <v>0</v>
      </c>
      <c r="O191" s="268"/>
      <c r="P191" s="268"/>
      <c r="Q191" s="268"/>
      <c r="R191" s="39"/>
      <c r="T191" s="173" t="s">
        <v>22</v>
      </c>
      <c r="U191" s="46" t="s">
        <v>43</v>
      </c>
      <c r="V191" s="38"/>
      <c r="W191" s="174">
        <f t="shared" si="16"/>
        <v>0</v>
      </c>
      <c r="X191" s="174">
        <v>0</v>
      </c>
      <c r="Y191" s="174">
        <f t="shared" si="17"/>
        <v>0</v>
      </c>
      <c r="Z191" s="174">
        <v>0</v>
      </c>
      <c r="AA191" s="175">
        <f t="shared" si="18"/>
        <v>0</v>
      </c>
      <c r="AR191" s="21" t="s">
        <v>219</v>
      </c>
      <c r="AT191" s="21" t="s">
        <v>154</v>
      </c>
      <c r="AU191" s="21" t="s">
        <v>87</v>
      </c>
      <c r="AY191" s="21" t="s">
        <v>153</v>
      </c>
      <c r="BE191" s="112">
        <f t="shared" si="19"/>
        <v>0</v>
      </c>
      <c r="BF191" s="112">
        <f t="shared" si="20"/>
        <v>0</v>
      </c>
      <c r="BG191" s="112">
        <f t="shared" si="21"/>
        <v>0</v>
      </c>
      <c r="BH191" s="112">
        <f t="shared" si="22"/>
        <v>0</v>
      </c>
      <c r="BI191" s="112">
        <f t="shared" si="23"/>
        <v>0</v>
      </c>
      <c r="BJ191" s="21" t="s">
        <v>84</v>
      </c>
      <c r="BK191" s="112">
        <f t="shared" si="24"/>
        <v>0</v>
      </c>
      <c r="BL191" s="21" t="s">
        <v>219</v>
      </c>
      <c r="BM191" s="21" t="s">
        <v>274</v>
      </c>
    </row>
    <row r="192" spans="2:63" s="9" customFormat="1" ht="29.85" customHeight="1">
      <c r="B192" s="158"/>
      <c r="C192" s="159"/>
      <c r="D192" s="168" t="s">
        <v>121</v>
      </c>
      <c r="E192" s="168"/>
      <c r="F192" s="168"/>
      <c r="G192" s="168"/>
      <c r="H192" s="168"/>
      <c r="I192" s="168"/>
      <c r="J192" s="168"/>
      <c r="K192" s="168"/>
      <c r="L192" s="168"/>
      <c r="M192" s="168"/>
      <c r="N192" s="276">
        <f>BK192</f>
        <v>0</v>
      </c>
      <c r="O192" s="277"/>
      <c r="P192" s="277"/>
      <c r="Q192" s="277"/>
      <c r="R192" s="161"/>
      <c r="T192" s="162"/>
      <c r="U192" s="159"/>
      <c r="V192" s="159"/>
      <c r="W192" s="163">
        <f>SUM(W193:W202)</f>
        <v>0</v>
      </c>
      <c r="X192" s="159"/>
      <c r="Y192" s="163">
        <f>SUM(Y193:Y202)</f>
        <v>0.0014</v>
      </c>
      <c r="Z192" s="159"/>
      <c r="AA192" s="164">
        <f>SUM(AA193:AA202)</f>
        <v>0</v>
      </c>
      <c r="AR192" s="165" t="s">
        <v>87</v>
      </c>
      <c r="AT192" s="166" t="s">
        <v>77</v>
      </c>
      <c r="AU192" s="166" t="s">
        <v>84</v>
      </c>
      <c r="AY192" s="165" t="s">
        <v>153</v>
      </c>
      <c r="BK192" s="167">
        <f>SUM(BK193:BK202)</f>
        <v>0</v>
      </c>
    </row>
    <row r="193" spans="2:65" s="1" customFormat="1" ht="25.5" customHeight="1">
      <c r="B193" s="37"/>
      <c r="C193" s="169" t="s">
        <v>287</v>
      </c>
      <c r="D193" s="169" t="s">
        <v>154</v>
      </c>
      <c r="E193" s="170" t="s">
        <v>276</v>
      </c>
      <c r="F193" s="260" t="s">
        <v>277</v>
      </c>
      <c r="G193" s="260"/>
      <c r="H193" s="260"/>
      <c r="I193" s="260"/>
      <c r="J193" s="171" t="s">
        <v>182</v>
      </c>
      <c r="K193" s="172">
        <v>2</v>
      </c>
      <c r="L193" s="271">
        <v>0</v>
      </c>
      <c r="M193" s="272"/>
      <c r="N193" s="268">
        <f>ROUND(L193*K193,2)</f>
        <v>0</v>
      </c>
      <c r="O193" s="268"/>
      <c r="P193" s="268"/>
      <c r="Q193" s="268"/>
      <c r="R193" s="39"/>
      <c r="T193" s="173" t="s">
        <v>22</v>
      </c>
      <c r="U193" s="46" t="s">
        <v>43</v>
      </c>
      <c r="V193" s="38"/>
      <c r="W193" s="174">
        <f>V193*K193</f>
        <v>0</v>
      </c>
      <c r="X193" s="174">
        <v>0</v>
      </c>
      <c r="Y193" s="174">
        <f>X193*K193</f>
        <v>0</v>
      </c>
      <c r="Z193" s="174">
        <v>0</v>
      </c>
      <c r="AA193" s="175">
        <f>Z193*K193</f>
        <v>0</v>
      </c>
      <c r="AR193" s="21" t="s">
        <v>219</v>
      </c>
      <c r="AT193" s="21" t="s">
        <v>154</v>
      </c>
      <c r="AU193" s="21" t="s">
        <v>87</v>
      </c>
      <c r="AY193" s="21" t="s">
        <v>153</v>
      </c>
      <c r="BE193" s="112">
        <f>IF(U193="základní",N193,0)</f>
        <v>0</v>
      </c>
      <c r="BF193" s="112">
        <f>IF(U193="snížená",N193,0)</f>
        <v>0</v>
      </c>
      <c r="BG193" s="112">
        <f>IF(U193="zákl. přenesená",N193,0)</f>
        <v>0</v>
      </c>
      <c r="BH193" s="112">
        <f>IF(U193="sníž. přenesená",N193,0)</f>
        <v>0</v>
      </c>
      <c r="BI193" s="112">
        <f>IF(U193="nulová",N193,0)</f>
        <v>0</v>
      </c>
      <c r="BJ193" s="21" t="s">
        <v>84</v>
      </c>
      <c r="BK193" s="112">
        <f>ROUND(L193*K193,2)</f>
        <v>0</v>
      </c>
      <c r="BL193" s="21" t="s">
        <v>219</v>
      </c>
      <c r="BM193" s="21" t="s">
        <v>278</v>
      </c>
    </row>
    <row r="194" spans="2:65" s="1" customFormat="1" ht="16.5" customHeight="1">
      <c r="B194" s="37"/>
      <c r="C194" s="169" t="s">
        <v>291</v>
      </c>
      <c r="D194" s="169" t="s">
        <v>154</v>
      </c>
      <c r="E194" s="170" t="s">
        <v>280</v>
      </c>
      <c r="F194" s="260" t="s">
        <v>281</v>
      </c>
      <c r="G194" s="260"/>
      <c r="H194" s="260"/>
      <c r="I194" s="260"/>
      <c r="J194" s="171" t="s">
        <v>182</v>
      </c>
      <c r="K194" s="172">
        <v>2</v>
      </c>
      <c r="L194" s="271">
        <v>0</v>
      </c>
      <c r="M194" s="272"/>
      <c r="N194" s="268">
        <f>ROUND(L194*K194,2)</f>
        <v>0</v>
      </c>
      <c r="O194" s="268"/>
      <c r="P194" s="268"/>
      <c r="Q194" s="268"/>
      <c r="R194" s="39"/>
      <c r="T194" s="173" t="s">
        <v>22</v>
      </c>
      <c r="U194" s="46" t="s">
        <v>43</v>
      </c>
      <c r="V194" s="38"/>
      <c r="W194" s="174">
        <f>V194*K194</f>
        <v>0</v>
      </c>
      <c r="X194" s="174">
        <v>4E-05</v>
      </c>
      <c r="Y194" s="174">
        <f>X194*K194</f>
        <v>8E-05</v>
      </c>
      <c r="Z194" s="174">
        <v>0</v>
      </c>
      <c r="AA194" s="175">
        <f>Z194*K194</f>
        <v>0</v>
      </c>
      <c r="AR194" s="21" t="s">
        <v>219</v>
      </c>
      <c r="AT194" s="21" t="s">
        <v>154</v>
      </c>
      <c r="AU194" s="21" t="s">
        <v>87</v>
      </c>
      <c r="AY194" s="21" t="s">
        <v>153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1" t="s">
        <v>84</v>
      </c>
      <c r="BK194" s="112">
        <f>ROUND(L194*K194,2)</f>
        <v>0</v>
      </c>
      <c r="BL194" s="21" t="s">
        <v>219</v>
      </c>
      <c r="BM194" s="21" t="s">
        <v>282</v>
      </c>
    </row>
    <row r="195" spans="2:65" s="1" customFormat="1" ht="16.5" customHeight="1">
      <c r="B195" s="37"/>
      <c r="C195" s="199" t="s">
        <v>296</v>
      </c>
      <c r="D195" s="199" t="s">
        <v>223</v>
      </c>
      <c r="E195" s="200" t="s">
        <v>284</v>
      </c>
      <c r="F195" s="265" t="s">
        <v>285</v>
      </c>
      <c r="G195" s="265"/>
      <c r="H195" s="265"/>
      <c r="I195" s="265"/>
      <c r="J195" s="201" t="s">
        <v>182</v>
      </c>
      <c r="K195" s="202">
        <v>2</v>
      </c>
      <c r="L195" s="273">
        <v>0</v>
      </c>
      <c r="M195" s="274"/>
      <c r="N195" s="275">
        <f>ROUND(L195*K195,2)</f>
        <v>0</v>
      </c>
      <c r="O195" s="268"/>
      <c r="P195" s="268"/>
      <c r="Q195" s="268"/>
      <c r="R195" s="39"/>
      <c r="T195" s="173" t="s">
        <v>22</v>
      </c>
      <c r="U195" s="46" t="s">
        <v>43</v>
      </c>
      <c r="V195" s="38"/>
      <c r="W195" s="174">
        <f>V195*K195</f>
        <v>0</v>
      </c>
      <c r="X195" s="174">
        <v>4E-05</v>
      </c>
      <c r="Y195" s="174">
        <f>X195*K195</f>
        <v>8E-05</v>
      </c>
      <c r="Z195" s="174">
        <v>0</v>
      </c>
      <c r="AA195" s="175">
        <f>Z195*K195</f>
        <v>0</v>
      </c>
      <c r="AR195" s="21" t="s">
        <v>227</v>
      </c>
      <c r="AT195" s="21" t="s">
        <v>223</v>
      </c>
      <c r="AU195" s="21" t="s">
        <v>87</v>
      </c>
      <c r="AY195" s="21" t="s">
        <v>153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84</v>
      </c>
      <c r="BK195" s="112">
        <f>ROUND(L195*K195,2)</f>
        <v>0</v>
      </c>
      <c r="BL195" s="21" t="s">
        <v>219</v>
      </c>
      <c r="BM195" s="21" t="s">
        <v>286</v>
      </c>
    </row>
    <row r="196" spans="2:65" s="1" customFormat="1" ht="25.5" customHeight="1">
      <c r="B196" s="37"/>
      <c r="C196" s="169" t="s">
        <v>227</v>
      </c>
      <c r="D196" s="169" t="s">
        <v>154</v>
      </c>
      <c r="E196" s="170" t="s">
        <v>288</v>
      </c>
      <c r="F196" s="260" t="s">
        <v>289</v>
      </c>
      <c r="G196" s="260"/>
      <c r="H196" s="260"/>
      <c r="I196" s="260"/>
      <c r="J196" s="171" t="s">
        <v>248</v>
      </c>
      <c r="K196" s="172">
        <v>2</v>
      </c>
      <c r="L196" s="271">
        <v>0</v>
      </c>
      <c r="M196" s="272"/>
      <c r="N196" s="268">
        <f>ROUND(L196*K196,2)</f>
        <v>0</v>
      </c>
      <c r="O196" s="268"/>
      <c r="P196" s="268"/>
      <c r="Q196" s="268"/>
      <c r="R196" s="39"/>
      <c r="T196" s="173" t="s">
        <v>22</v>
      </c>
      <c r="U196" s="46" t="s">
        <v>43</v>
      </c>
      <c r="V196" s="38"/>
      <c r="W196" s="174">
        <f>V196*K196</f>
        <v>0</v>
      </c>
      <c r="X196" s="174">
        <v>0.0003</v>
      </c>
      <c r="Y196" s="174">
        <f>X196*K196</f>
        <v>0.0006</v>
      </c>
      <c r="Z196" s="174">
        <v>0</v>
      </c>
      <c r="AA196" s="175">
        <f>Z196*K196</f>
        <v>0</v>
      </c>
      <c r="AR196" s="21" t="s">
        <v>219</v>
      </c>
      <c r="AT196" s="21" t="s">
        <v>154</v>
      </c>
      <c r="AU196" s="21" t="s">
        <v>87</v>
      </c>
      <c r="AY196" s="21" t="s">
        <v>153</v>
      </c>
      <c r="BE196" s="112">
        <f>IF(U196="základní",N196,0)</f>
        <v>0</v>
      </c>
      <c r="BF196" s="112">
        <f>IF(U196="snížená",N196,0)</f>
        <v>0</v>
      </c>
      <c r="BG196" s="112">
        <f>IF(U196="zákl. přenesená",N196,0)</f>
        <v>0</v>
      </c>
      <c r="BH196" s="112">
        <f>IF(U196="sníž. přenesená",N196,0)</f>
        <v>0</v>
      </c>
      <c r="BI196" s="112">
        <f>IF(U196="nulová",N196,0)</f>
        <v>0</v>
      </c>
      <c r="BJ196" s="21" t="s">
        <v>84</v>
      </c>
      <c r="BK196" s="112">
        <f>ROUND(L196*K196,2)</f>
        <v>0</v>
      </c>
      <c r="BL196" s="21" t="s">
        <v>219</v>
      </c>
      <c r="BM196" s="21" t="s">
        <v>290</v>
      </c>
    </row>
    <row r="197" spans="2:65" s="1" customFormat="1" ht="25.5" customHeight="1">
      <c r="B197" s="37"/>
      <c r="C197" s="169" t="s">
        <v>303</v>
      </c>
      <c r="D197" s="169" t="s">
        <v>154</v>
      </c>
      <c r="E197" s="170" t="s">
        <v>292</v>
      </c>
      <c r="F197" s="260" t="s">
        <v>293</v>
      </c>
      <c r="G197" s="260"/>
      <c r="H197" s="260"/>
      <c r="I197" s="260"/>
      <c r="J197" s="171" t="s">
        <v>294</v>
      </c>
      <c r="K197" s="172">
        <v>8</v>
      </c>
      <c r="L197" s="271">
        <v>0</v>
      </c>
      <c r="M197" s="272"/>
      <c r="N197" s="268">
        <f>ROUND(L197*K197,2)</f>
        <v>0</v>
      </c>
      <c r="O197" s="268"/>
      <c r="P197" s="268"/>
      <c r="Q197" s="268"/>
      <c r="R197" s="39"/>
      <c r="T197" s="173" t="s">
        <v>22</v>
      </c>
      <c r="U197" s="46" t="s">
        <v>43</v>
      </c>
      <c r="V197" s="38"/>
      <c r="W197" s="174">
        <f>V197*K197</f>
        <v>0</v>
      </c>
      <c r="X197" s="174">
        <v>0</v>
      </c>
      <c r="Y197" s="174">
        <f>X197*K197</f>
        <v>0</v>
      </c>
      <c r="Z197" s="174">
        <v>0</v>
      </c>
      <c r="AA197" s="175">
        <f>Z197*K197</f>
        <v>0</v>
      </c>
      <c r="AR197" s="21" t="s">
        <v>219</v>
      </c>
      <c r="AT197" s="21" t="s">
        <v>154</v>
      </c>
      <c r="AU197" s="21" t="s">
        <v>87</v>
      </c>
      <c r="AY197" s="21" t="s">
        <v>153</v>
      </c>
      <c r="BE197" s="112">
        <f>IF(U197="základní",N197,0)</f>
        <v>0</v>
      </c>
      <c r="BF197" s="112">
        <f>IF(U197="snížená",N197,0)</f>
        <v>0</v>
      </c>
      <c r="BG197" s="112">
        <f>IF(U197="zákl. přenesená",N197,0)</f>
        <v>0</v>
      </c>
      <c r="BH197" s="112">
        <f>IF(U197="sníž. přenesená",N197,0)</f>
        <v>0</v>
      </c>
      <c r="BI197" s="112">
        <f>IF(U197="nulová",N197,0)</f>
        <v>0</v>
      </c>
      <c r="BJ197" s="21" t="s">
        <v>84</v>
      </c>
      <c r="BK197" s="112">
        <f>ROUND(L197*K197,2)</f>
        <v>0</v>
      </c>
      <c r="BL197" s="21" t="s">
        <v>219</v>
      </c>
      <c r="BM197" s="21" t="s">
        <v>295</v>
      </c>
    </row>
    <row r="198" spans="2:51" s="11" customFormat="1" ht="16.5" customHeight="1">
      <c r="B198" s="183"/>
      <c r="C198" s="184"/>
      <c r="D198" s="184"/>
      <c r="E198" s="185" t="s">
        <v>22</v>
      </c>
      <c r="F198" s="261" t="s">
        <v>537</v>
      </c>
      <c r="G198" s="262"/>
      <c r="H198" s="262"/>
      <c r="I198" s="262"/>
      <c r="J198" s="184"/>
      <c r="K198" s="186">
        <v>8</v>
      </c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164</v>
      </c>
      <c r="AU198" s="190" t="s">
        <v>87</v>
      </c>
      <c r="AV198" s="11" t="s">
        <v>87</v>
      </c>
      <c r="AW198" s="11" t="s">
        <v>35</v>
      </c>
      <c r="AX198" s="11" t="s">
        <v>84</v>
      </c>
      <c r="AY198" s="190" t="s">
        <v>153</v>
      </c>
    </row>
    <row r="199" spans="2:65" s="1" customFormat="1" ht="38.25" customHeight="1">
      <c r="B199" s="37"/>
      <c r="C199" s="169" t="s">
        <v>307</v>
      </c>
      <c r="D199" s="169" t="s">
        <v>154</v>
      </c>
      <c r="E199" s="170" t="s">
        <v>297</v>
      </c>
      <c r="F199" s="260" t="s">
        <v>298</v>
      </c>
      <c r="G199" s="260"/>
      <c r="H199" s="260"/>
      <c r="I199" s="260"/>
      <c r="J199" s="171" t="s">
        <v>248</v>
      </c>
      <c r="K199" s="172">
        <v>8</v>
      </c>
      <c r="L199" s="271">
        <v>0</v>
      </c>
      <c r="M199" s="272"/>
      <c r="N199" s="268">
        <f>ROUND(L199*K199,2)</f>
        <v>0</v>
      </c>
      <c r="O199" s="268"/>
      <c r="P199" s="268"/>
      <c r="Q199" s="268"/>
      <c r="R199" s="39"/>
      <c r="T199" s="173" t="s">
        <v>22</v>
      </c>
      <c r="U199" s="46" t="s">
        <v>43</v>
      </c>
      <c r="V199" s="38"/>
      <c r="W199" s="174">
        <f>V199*K199</f>
        <v>0</v>
      </c>
      <c r="X199" s="174">
        <v>7E-05</v>
      </c>
      <c r="Y199" s="174">
        <f>X199*K199</f>
        <v>0.00056</v>
      </c>
      <c r="Z199" s="174">
        <v>0</v>
      </c>
      <c r="AA199" s="175">
        <f>Z199*K199</f>
        <v>0</v>
      </c>
      <c r="AR199" s="21" t="s">
        <v>219</v>
      </c>
      <c r="AT199" s="21" t="s">
        <v>154</v>
      </c>
      <c r="AU199" s="21" t="s">
        <v>87</v>
      </c>
      <c r="AY199" s="21" t="s">
        <v>153</v>
      </c>
      <c r="BE199" s="112">
        <f>IF(U199="základní",N199,0)</f>
        <v>0</v>
      </c>
      <c r="BF199" s="112">
        <f>IF(U199="snížená",N199,0)</f>
        <v>0</v>
      </c>
      <c r="BG199" s="112">
        <f>IF(U199="zákl. přenesená",N199,0)</f>
        <v>0</v>
      </c>
      <c r="BH199" s="112">
        <f>IF(U199="sníž. přenesená",N199,0)</f>
        <v>0</v>
      </c>
      <c r="BI199" s="112">
        <f>IF(U199="nulová",N199,0)</f>
        <v>0</v>
      </c>
      <c r="BJ199" s="21" t="s">
        <v>84</v>
      </c>
      <c r="BK199" s="112">
        <f>ROUND(L199*K199,2)</f>
        <v>0</v>
      </c>
      <c r="BL199" s="21" t="s">
        <v>219</v>
      </c>
      <c r="BM199" s="21" t="s">
        <v>299</v>
      </c>
    </row>
    <row r="200" spans="2:65" s="1" customFormat="1" ht="25.5" customHeight="1">
      <c r="B200" s="37"/>
      <c r="C200" s="169" t="s">
        <v>311</v>
      </c>
      <c r="D200" s="169" t="s">
        <v>154</v>
      </c>
      <c r="E200" s="170" t="s">
        <v>300</v>
      </c>
      <c r="F200" s="260" t="s">
        <v>301</v>
      </c>
      <c r="G200" s="260"/>
      <c r="H200" s="260"/>
      <c r="I200" s="260"/>
      <c r="J200" s="171" t="s">
        <v>248</v>
      </c>
      <c r="K200" s="172">
        <v>8</v>
      </c>
      <c r="L200" s="271">
        <v>0</v>
      </c>
      <c r="M200" s="272"/>
      <c r="N200" s="268">
        <f>ROUND(L200*K200,2)</f>
        <v>0</v>
      </c>
      <c r="O200" s="268"/>
      <c r="P200" s="268"/>
      <c r="Q200" s="268"/>
      <c r="R200" s="39"/>
      <c r="T200" s="173" t="s">
        <v>22</v>
      </c>
      <c r="U200" s="46" t="s">
        <v>43</v>
      </c>
      <c r="V200" s="38"/>
      <c r="W200" s="174">
        <f>V200*K200</f>
        <v>0</v>
      </c>
      <c r="X200" s="174">
        <v>1E-05</v>
      </c>
      <c r="Y200" s="174">
        <f>X200*K200</f>
        <v>8E-05</v>
      </c>
      <c r="Z200" s="174">
        <v>0</v>
      </c>
      <c r="AA200" s="175">
        <f>Z200*K200</f>
        <v>0</v>
      </c>
      <c r="AR200" s="21" t="s">
        <v>219</v>
      </c>
      <c r="AT200" s="21" t="s">
        <v>154</v>
      </c>
      <c r="AU200" s="21" t="s">
        <v>87</v>
      </c>
      <c r="AY200" s="21" t="s">
        <v>153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84</v>
      </c>
      <c r="BK200" s="112">
        <f>ROUND(L200*K200,2)</f>
        <v>0</v>
      </c>
      <c r="BL200" s="21" t="s">
        <v>219</v>
      </c>
      <c r="BM200" s="21" t="s">
        <v>302</v>
      </c>
    </row>
    <row r="201" spans="2:65" s="1" customFormat="1" ht="25.5" customHeight="1">
      <c r="B201" s="37"/>
      <c r="C201" s="169" t="s">
        <v>316</v>
      </c>
      <c r="D201" s="169" t="s">
        <v>154</v>
      </c>
      <c r="E201" s="170" t="s">
        <v>304</v>
      </c>
      <c r="F201" s="260" t="s">
        <v>305</v>
      </c>
      <c r="G201" s="260"/>
      <c r="H201" s="260"/>
      <c r="I201" s="260"/>
      <c r="J201" s="171" t="s">
        <v>188</v>
      </c>
      <c r="K201" s="172">
        <v>0.001</v>
      </c>
      <c r="L201" s="271">
        <v>0</v>
      </c>
      <c r="M201" s="272"/>
      <c r="N201" s="268">
        <f>ROUND(L201*K201,2)</f>
        <v>0</v>
      </c>
      <c r="O201" s="268"/>
      <c r="P201" s="268"/>
      <c r="Q201" s="268"/>
      <c r="R201" s="39"/>
      <c r="T201" s="173" t="s">
        <v>22</v>
      </c>
      <c r="U201" s="46" t="s">
        <v>43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219</v>
      </c>
      <c r="AT201" s="21" t="s">
        <v>154</v>
      </c>
      <c r="AU201" s="21" t="s">
        <v>87</v>
      </c>
      <c r="AY201" s="21" t="s">
        <v>153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84</v>
      </c>
      <c r="BK201" s="112">
        <f>ROUND(L201*K201,2)</f>
        <v>0</v>
      </c>
      <c r="BL201" s="21" t="s">
        <v>219</v>
      </c>
      <c r="BM201" s="21" t="s">
        <v>306</v>
      </c>
    </row>
    <row r="202" spans="2:65" s="1" customFormat="1" ht="25.5" customHeight="1">
      <c r="B202" s="37"/>
      <c r="C202" s="169" t="s">
        <v>320</v>
      </c>
      <c r="D202" s="169" t="s">
        <v>154</v>
      </c>
      <c r="E202" s="170" t="s">
        <v>308</v>
      </c>
      <c r="F202" s="260" t="s">
        <v>309</v>
      </c>
      <c r="G202" s="260"/>
      <c r="H202" s="260"/>
      <c r="I202" s="260"/>
      <c r="J202" s="171" t="s">
        <v>188</v>
      </c>
      <c r="K202" s="172">
        <v>0.001</v>
      </c>
      <c r="L202" s="271">
        <v>0</v>
      </c>
      <c r="M202" s="272"/>
      <c r="N202" s="268">
        <f>ROUND(L202*K202,2)</f>
        <v>0</v>
      </c>
      <c r="O202" s="268"/>
      <c r="P202" s="268"/>
      <c r="Q202" s="268"/>
      <c r="R202" s="39"/>
      <c r="T202" s="173" t="s">
        <v>22</v>
      </c>
      <c r="U202" s="46" t="s">
        <v>43</v>
      </c>
      <c r="V202" s="38"/>
      <c r="W202" s="174">
        <f>V202*K202</f>
        <v>0</v>
      </c>
      <c r="X202" s="174">
        <v>0</v>
      </c>
      <c r="Y202" s="174">
        <f>X202*K202</f>
        <v>0</v>
      </c>
      <c r="Z202" s="174">
        <v>0</v>
      </c>
      <c r="AA202" s="175">
        <f>Z202*K202</f>
        <v>0</v>
      </c>
      <c r="AR202" s="21" t="s">
        <v>219</v>
      </c>
      <c r="AT202" s="21" t="s">
        <v>154</v>
      </c>
      <c r="AU202" s="21" t="s">
        <v>87</v>
      </c>
      <c r="AY202" s="21" t="s">
        <v>153</v>
      </c>
      <c r="BE202" s="112">
        <f>IF(U202="základní",N202,0)</f>
        <v>0</v>
      </c>
      <c r="BF202" s="112">
        <f>IF(U202="snížená",N202,0)</f>
        <v>0</v>
      </c>
      <c r="BG202" s="112">
        <f>IF(U202="zákl. přenesená",N202,0)</f>
        <v>0</v>
      </c>
      <c r="BH202" s="112">
        <f>IF(U202="sníž. přenesená",N202,0)</f>
        <v>0</v>
      </c>
      <c r="BI202" s="112">
        <f>IF(U202="nulová",N202,0)</f>
        <v>0</v>
      </c>
      <c r="BJ202" s="21" t="s">
        <v>84</v>
      </c>
      <c r="BK202" s="112">
        <f>ROUND(L202*K202,2)</f>
        <v>0</v>
      </c>
      <c r="BL202" s="21" t="s">
        <v>219</v>
      </c>
      <c r="BM202" s="21" t="s">
        <v>310</v>
      </c>
    </row>
    <row r="203" spans="2:63" s="9" customFormat="1" ht="29.85" customHeight="1">
      <c r="B203" s="158"/>
      <c r="C203" s="159"/>
      <c r="D203" s="168" t="s">
        <v>122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276">
        <f>BK203</f>
        <v>0</v>
      </c>
      <c r="O203" s="277"/>
      <c r="P203" s="277"/>
      <c r="Q203" s="277"/>
      <c r="R203" s="161"/>
      <c r="T203" s="162"/>
      <c r="U203" s="159"/>
      <c r="V203" s="159"/>
      <c r="W203" s="163">
        <f>SUM(W204:W225)</f>
        <v>0</v>
      </c>
      <c r="X203" s="159"/>
      <c r="Y203" s="163">
        <f>SUM(Y204:Y225)</f>
        <v>0.028759999999999997</v>
      </c>
      <c r="Z203" s="159"/>
      <c r="AA203" s="164">
        <f>SUM(AA204:AA225)</f>
        <v>0.05858000000000001</v>
      </c>
      <c r="AR203" s="165" t="s">
        <v>87</v>
      </c>
      <c r="AT203" s="166" t="s">
        <v>77</v>
      </c>
      <c r="AU203" s="166" t="s">
        <v>84</v>
      </c>
      <c r="AY203" s="165" t="s">
        <v>153</v>
      </c>
      <c r="BK203" s="167">
        <f>SUM(BK204:BK225)</f>
        <v>0</v>
      </c>
    </row>
    <row r="204" spans="2:65" s="1" customFormat="1" ht="25.5" customHeight="1">
      <c r="B204" s="37"/>
      <c r="C204" s="169" t="s">
        <v>324</v>
      </c>
      <c r="D204" s="169" t="s">
        <v>154</v>
      </c>
      <c r="E204" s="170" t="s">
        <v>312</v>
      </c>
      <c r="F204" s="260" t="s">
        <v>313</v>
      </c>
      <c r="G204" s="260"/>
      <c r="H204" s="260"/>
      <c r="I204" s="260"/>
      <c r="J204" s="171" t="s">
        <v>294</v>
      </c>
      <c r="K204" s="172">
        <v>2</v>
      </c>
      <c r="L204" s="271">
        <v>0</v>
      </c>
      <c r="M204" s="272"/>
      <c r="N204" s="268">
        <f>ROUND(L204*K204,2)</f>
        <v>0</v>
      </c>
      <c r="O204" s="268"/>
      <c r="P204" s="268"/>
      <c r="Q204" s="268"/>
      <c r="R204" s="39"/>
      <c r="T204" s="173" t="s">
        <v>22</v>
      </c>
      <c r="U204" s="46" t="s">
        <v>43</v>
      </c>
      <c r="V204" s="38"/>
      <c r="W204" s="174">
        <f>V204*K204</f>
        <v>0</v>
      </c>
      <c r="X204" s="174">
        <v>0</v>
      </c>
      <c r="Y204" s="174">
        <f>X204*K204</f>
        <v>0</v>
      </c>
      <c r="Z204" s="174">
        <v>0.01946</v>
      </c>
      <c r="AA204" s="175">
        <f>Z204*K204</f>
        <v>0.03892</v>
      </c>
      <c r="AR204" s="21" t="s">
        <v>219</v>
      </c>
      <c r="AT204" s="21" t="s">
        <v>154</v>
      </c>
      <c r="AU204" s="21" t="s">
        <v>87</v>
      </c>
      <c r="AY204" s="21" t="s">
        <v>153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84</v>
      </c>
      <c r="BK204" s="112">
        <f>ROUND(L204*K204,2)</f>
        <v>0</v>
      </c>
      <c r="BL204" s="21" t="s">
        <v>219</v>
      </c>
      <c r="BM204" s="21" t="s">
        <v>314</v>
      </c>
    </row>
    <row r="205" spans="2:51" s="11" customFormat="1" ht="16.5" customHeight="1">
      <c r="B205" s="183"/>
      <c r="C205" s="184"/>
      <c r="D205" s="184"/>
      <c r="E205" s="185" t="s">
        <v>22</v>
      </c>
      <c r="F205" s="261" t="s">
        <v>87</v>
      </c>
      <c r="G205" s="262"/>
      <c r="H205" s="262"/>
      <c r="I205" s="262"/>
      <c r="J205" s="184"/>
      <c r="K205" s="186">
        <v>2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164</v>
      </c>
      <c r="AU205" s="190" t="s">
        <v>87</v>
      </c>
      <c r="AV205" s="11" t="s">
        <v>87</v>
      </c>
      <c r="AW205" s="11" t="s">
        <v>35</v>
      </c>
      <c r="AX205" s="11" t="s">
        <v>84</v>
      </c>
      <c r="AY205" s="190" t="s">
        <v>153</v>
      </c>
    </row>
    <row r="206" spans="2:65" s="1" customFormat="1" ht="25.5" customHeight="1">
      <c r="B206" s="37"/>
      <c r="C206" s="169" t="s">
        <v>330</v>
      </c>
      <c r="D206" s="169" t="s">
        <v>154</v>
      </c>
      <c r="E206" s="170" t="s">
        <v>317</v>
      </c>
      <c r="F206" s="260" t="s">
        <v>318</v>
      </c>
      <c r="G206" s="260"/>
      <c r="H206" s="260"/>
      <c r="I206" s="260"/>
      <c r="J206" s="171" t="s">
        <v>294</v>
      </c>
      <c r="K206" s="172">
        <v>2</v>
      </c>
      <c r="L206" s="271">
        <v>0</v>
      </c>
      <c r="M206" s="272"/>
      <c r="N206" s="268">
        <f>ROUND(L206*K206,2)</f>
        <v>0</v>
      </c>
      <c r="O206" s="268"/>
      <c r="P206" s="268"/>
      <c r="Q206" s="268"/>
      <c r="R206" s="39"/>
      <c r="T206" s="173" t="s">
        <v>22</v>
      </c>
      <c r="U206" s="46" t="s">
        <v>43</v>
      </c>
      <c r="V206" s="38"/>
      <c r="W206" s="174">
        <f>V206*K206</f>
        <v>0</v>
      </c>
      <c r="X206" s="174">
        <v>0.00185</v>
      </c>
      <c r="Y206" s="174">
        <f>X206*K206</f>
        <v>0.0037</v>
      </c>
      <c r="Z206" s="174">
        <v>0</v>
      </c>
      <c r="AA206" s="175">
        <f>Z206*K206</f>
        <v>0</v>
      </c>
      <c r="AR206" s="21" t="s">
        <v>219</v>
      </c>
      <c r="AT206" s="21" t="s">
        <v>154</v>
      </c>
      <c r="AU206" s="21" t="s">
        <v>87</v>
      </c>
      <c r="AY206" s="21" t="s">
        <v>153</v>
      </c>
      <c r="BE206" s="112">
        <f>IF(U206="základní",N206,0)</f>
        <v>0</v>
      </c>
      <c r="BF206" s="112">
        <f>IF(U206="snížená",N206,0)</f>
        <v>0</v>
      </c>
      <c r="BG206" s="112">
        <f>IF(U206="zákl. přenesená",N206,0)</f>
        <v>0</v>
      </c>
      <c r="BH206" s="112">
        <f>IF(U206="sníž. přenesená",N206,0)</f>
        <v>0</v>
      </c>
      <c r="BI206" s="112">
        <f>IF(U206="nulová",N206,0)</f>
        <v>0</v>
      </c>
      <c r="BJ206" s="21" t="s">
        <v>84</v>
      </c>
      <c r="BK206" s="112">
        <f>ROUND(L206*K206,2)</f>
        <v>0</v>
      </c>
      <c r="BL206" s="21" t="s">
        <v>219</v>
      </c>
      <c r="BM206" s="21" t="s">
        <v>538</v>
      </c>
    </row>
    <row r="207" spans="2:65" s="1" customFormat="1" ht="25.5" customHeight="1">
      <c r="B207" s="37"/>
      <c r="C207" s="199" t="s">
        <v>334</v>
      </c>
      <c r="D207" s="199" t="s">
        <v>223</v>
      </c>
      <c r="E207" s="200" t="s">
        <v>539</v>
      </c>
      <c r="F207" s="265" t="s">
        <v>540</v>
      </c>
      <c r="G207" s="265"/>
      <c r="H207" s="265"/>
      <c r="I207" s="265"/>
      <c r="J207" s="201" t="s">
        <v>182</v>
      </c>
      <c r="K207" s="202">
        <v>2</v>
      </c>
      <c r="L207" s="273">
        <v>0</v>
      </c>
      <c r="M207" s="274"/>
      <c r="N207" s="275">
        <f>ROUND(L207*K207,2)</f>
        <v>0</v>
      </c>
      <c r="O207" s="268"/>
      <c r="P207" s="268"/>
      <c r="Q207" s="268"/>
      <c r="R207" s="39"/>
      <c r="T207" s="173" t="s">
        <v>22</v>
      </c>
      <c r="U207" s="46" t="s">
        <v>43</v>
      </c>
      <c r="V207" s="38"/>
      <c r="W207" s="174">
        <f>V207*K207</f>
        <v>0</v>
      </c>
      <c r="X207" s="174">
        <v>0.009</v>
      </c>
      <c r="Y207" s="174">
        <f>X207*K207</f>
        <v>0.018</v>
      </c>
      <c r="Z207" s="174">
        <v>0</v>
      </c>
      <c r="AA207" s="175">
        <f>Z207*K207</f>
        <v>0</v>
      </c>
      <c r="AR207" s="21" t="s">
        <v>227</v>
      </c>
      <c r="AT207" s="21" t="s">
        <v>223</v>
      </c>
      <c r="AU207" s="21" t="s">
        <v>87</v>
      </c>
      <c r="AY207" s="21" t="s">
        <v>153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1" t="s">
        <v>84</v>
      </c>
      <c r="BK207" s="112">
        <f>ROUND(L207*K207,2)</f>
        <v>0</v>
      </c>
      <c r="BL207" s="21" t="s">
        <v>219</v>
      </c>
      <c r="BM207" s="21" t="s">
        <v>541</v>
      </c>
    </row>
    <row r="208" spans="2:65" s="1" customFormat="1" ht="16.5" customHeight="1">
      <c r="B208" s="37"/>
      <c r="C208" s="169" t="s">
        <v>338</v>
      </c>
      <c r="D208" s="169" t="s">
        <v>154</v>
      </c>
      <c r="E208" s="170" t="s">
        <v>321</v>
      </c>
      <c r="F208" s="260" t="s">
        <v>322</v>
      </c>
      <c r="G208" s="260"/>
      <c r="H208" s="260"/>
      <c r="I208" s="260"/>
      <c r="J208" s="171" t="s">
        <v>294</v>
      </c>
      <c r="K208" s="172">
        <v>1</v>
      </c>
      <c r="L208" s="271">
        <v>0</v>
      </c>
      <c r="M208" s="272"/>
      <c r="N208" s="268">
        <f>ROUND(L208*K208,2)</f>
        <v>0</v>
      </c>
      <c r="O208" s="268"/>
      <c r="P208" s="268"/>
      <c r="Q208" s="268"/>
      <c r="R208" s="39"/>
      <c r="T208" s="173" t="s">
        <v>22</v>
      </c>
      <c r="U208" s="46" t="s">
        <v>43</v>
      </c>
      <c r="V208" s="38"/>
      <c r="W208" s="174">
        <f>V208*K208</f>
        <v>0</v>
      </c>
      <c r="X208" s="174">
        <v>0</v>
      </c>
      <c r="Y208" s="174">
        <f>X208*K208</f>
        <v>0</v>
      </c>
      <c r="Z208" s="174">
        <v>0.0188</v>
      </c>
      <c r="AA208" s="175">
        <f>Z208*K208</f>
        <v>0.0188</v>
      </c>
      <c r="AR208" s="21" t="s">
        <v>219</v>
      </c>
      <c r="AT208" s="21" t="s">
        <v>154</v>
      </c>
      <c r="AU208" s="21" t="s">
        <v>87</v>
      </c>
      <c r="AY208" s="21" t="s">
        <v>153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84</v>
      </c>
      <c r="BK208" s="112">
        <f>ROUND(L208*K208,2)</f>
        <v>0</v>
      </c>
      <c r="BL208" s="21" t="s">
        <v>219</v>
      </c>
      <c r="BM208" s="21" t="s">
        <v>323</v>
      </c>
    </row>
    <row r="209" spans="2:65" s="1" customFormat="1" ht="16.5" customHeight="1">
      <c r="B209" s="37"/>
      <c r="C209" s="169" t="s">
        <v>344</v>
      </c>
      <c r="D209" s="169" t="s">
        <v>154</v>
      </c>
      <c r="E209" s="170" t="s">
        <v>325</v>
      </c>
      <c r="F209" s="260" t="s">
        <v>326</v>
      </c>
      <c r="G209" s="260"/>
      <c r="H209" s="260"/>
      <c r="I209" s="260"/>
      <c r="J209" s="171" t="s">
        <v>294</v>
      </c>
      <c r="K209" s="172">
        <v>3</v>
      </c>
      <c r="L209" s="271">
        <v>0</v>
      </c>
      <c r="M209" s="272"/>
      <c r="N209" s="268">
        <f>ROUND(L209*K209,2)</f>
        <v>0</v>
      </c>
      <c r="O209" s="268"/>
      <c r="P209" s="268"/>
      <c r="Q209" s="268"/>
      <c r="R209" s="39"/>
      <c r="T209" s="173" t="s">
        <v>22</v>
      </c>
      <c r="U209" s="46" t="s">
        <v>43</v>
      </c>
      <c r="V209" s="38"/>
      <c r="W209" s="174">
        <f>V209*K209</f>
        <v>0</v>
      </c>
      <c r="X209" s="174">
        <v>0.00156</v>
      </c>
      <c r="Y209" s="174">
        <f>X209*K209</f>
        <v>0.00468</v>
      </c>
      <c r="Z209" s="174">
        <v>0</v>
      </c>
      <c r="AA209" s="175">
        <f>Z209*K209</f>
        <v>0</v>
      </c>
      <c r="AR209" s="21" t="s">
        <v>219</v>
      </c>
      <c r="AT209" s="21" t="s">
        <v>154</v>
      </c>
      <c r="AU209" s="21" t="s">
        <v>87</v>
      </c>
      <c r="AY209" s="21" t="s">
        <v>153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84</v>
      </c>
      <c r="BK209" s="112">
        <f>ROUND(L209*K209,2)</f>
        <v>0</v>
      </c>
      <c r="BL209" s="21" t="s">
        <v>219</v>
      </c>
      <c r="BM209" s="21" t="s">
        <v>327</v>
      </c>
    </row>
    <row r="210" spans="2:51" s="10" customFormat="1" ht="25.5" customHeight="1">
      <c r="B210" s="176"/>
      <c r="C210" s="177"/>
      <c r="D210" s="177"/>
      <c r="E210" s="178" t="s">
        <v>22</v>
      </c>
      <c r="F210" s="263" t="s">
        <v>328</v>
      </c>
      <c r="G210" s="264"/>
      <c r="H210" s="264"/>
      <c r="I210" s="264"/>
      <c r="J210" s="177"/>
      <c r="K210" s="178" t="s">
        <v>22</v>
      </c>
      <c r="L210" s="177"/>
      <c r="M210" s="177"/>
      <c r="N210" s="177"/>
      <c r="O210" s="177"/>
      <c r="P210" s="177"/>
      <c r="Q210" s="177"/>
      <c r="R210" s="179"/>
      <c r="T210" s="180"/>
      <c r="U210" s="177"/>
      <c r="V210" s="177"/>
      <c r="W210" s="177"/>
      <c r="X210" s="177"/>
      <c r="Y210" s="177"/>
      <c r="Z210" s="177"/>
      <c r="AA210" s="181"/>
      <c r="AT210" s="182" t="s">
        <v>164</v>
      </c>
      <c r="AU210" s="182" t="s">
        <v>87</v>
      </c>
      <c r="AV210" s="10" t="s">
        <v>84</v>
      </c>
      <c r="AW210" s="10" t="s">
        <v>35</v>
      </c>
      <c r="AX210" s="10" t="s">
        <v>78</v>
      </c>
      <c r="AY210" s="182" t="s">
        <v>153</v>
      </c>
    </row>
    <row r="211" spans="2:51" s="11" customFormat="1" ht="16.5" customHeight="1">
      <c r="B211" s="183"/>
      <c r="C211" s="184"/>
      <c r="D211" s="184"/>
      <c r="E211" s="185" t="s">
        <v>22</v>
      </c>
      <c r="F211" s="255" t="s">
        <v>84</v>
      </c>
      <c r="G211" s="256"/>
      <c r="H211" s="256"/>
      <c r="I211" s="256"/>
      <c r="J211" s="184"/>
      <c r="K211" s="186">
        <v>1</v>
      </c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164</v>
      </c>
      <c r="AU211" s="190" t="s">
        <v>87</v>
      </c>
      <c r="AV211" s="11" t="s">
        <v>87</v>
      </c>
      <c r="AW211" s="11" t="s">
        <v>35</v>
      </c>
      <c r="AX211" s="11" t="s">
        <v>78</v>
      </c>
      <c r="AY211" s="190" t="s">
        <v>153</v>
      </c>
    </row>
    <row r="212" spans="2:51" s="10" customFormat="1" ht="25.5" customHeight="1">
      <c r="B212" s="176"/>
      <c r="C212" s="177"/>
      <c r="D212" s="177"/>
      <c r="E212" s="178" t="s">
        <v>22</v>
      </c>
      <c r="F212" s="266" t="s">
        <v>329</v>
      </c>
      <c r="G212" s="267"/>
      <c r="H212" s="267"/>
      <c r="I212" s="267"/>
      <c r="J212" s="177"/>
      <c r="K212" s="178" t="s">
        <v>22</v>
      </c>
      <c r="L212" s="177"/>
      <c r="M212" s="177"/>
      <c r="N212" s="177"/>
      <c r="O212" s="177"/>
      <c r="P212" s="177"/>
      <c r="Q212" s="177"/>
      <c r="R212" s="179"/>
      <c r="T212" s="180"/>
      <c r="U212" s="177"/>
      <c r="V212" s="177"/>
      <c r="W212" s="177"/>
      <c r="X212" s="177"/>
      <c r="Y212" s="177"/>
      <c r="Z212" s="177"/>
      <c r="AA212" s="181"/>
      <c r="AT212" s="182" t="s">
        <v>164</v>
      </c>
      <c r="AU212" s="182" t="s">
        <v>87</v>
      </c>
      <c r="AV212" s="10" t="s">
        <v>84</v>
      </c>
      <c r="AW212" s="10" t="s">
        <v>35</v>
      </c>
      <c r="AX212" s="10" t="s">
        <v>78</v>
      </c>
      <c r="AY212" s="182" t="s">
        <v>153</v>
      </c>
    </row>
    <row r="213" spans="2:51" s="11" customFormat="1" ht="16.5" customHeight="1">
      <c r="B213" s="183"/>
      <c r="C213" s="184"/>
      <c r="D213" s="184"/>
      <c r="E213" s="185" t="s">
        <v>22</v>
      </c>
      <c r="F213" s="255" t="s">
        <v>87</v>
      </c>
      <c r="G213" s="256"/>
      <c r="H213" s="256"/>
      <c r="I213" s="256"/>
      <c r="J213" s="184"/>
      <c r="K213" s="186">
        <v>2</v>
      </c>
      <c r="L213" s="184"/>
      <c r="M213" s="184"/>
      <c r="N213" s="184"/>
      <c r="O213" s="184"/>
      <c r="P213" s="184"/>
      <c r="Q213" s="184"/>
      <c r="R213" s="187"/>
      <c r="T213" s="188"/>
      <c r="U213" s="184"/>
      <c r="V213" s="184"/>
      <c r="W213" s="184"/>
      <c r="X213" s="184"/>
      <c r="Y213" s="184"/>
      <c r="Z213" s="184"/>
      <c r="AA213" s="189"/>
      <c r="AT213" s="190" t="s">
        <v>164</v>
      </c>
      <c r="AU213" s="190" t="s">
        <v>87</v>
      </c>
      <c r="AV213" s="11" t="s">
        <v>87</v>
      </c>
      <c r="AW213" s="11" t="s">
        <v>35</v>
      </c>
      <c r="AX213" s="11" t="s">
        <v>78</v>
      </c>
      <c r="AY213" s="190" t="s">
        <v>153</v>
      </c>
    </row>
    <row r="214" spans="2:51" s="12" customFormat="1" ht="16.5" customHeight="1">
      <c r="B214" s="191"/>
      <c r="C214" s="192"/>
      <c r="D214" s="192"/>
      <c r="E214" s="193" t="s">
        <v>22</v>
      </c>
      <c r="F214" s="257" t="s">
        <v>169</v>
      </c>
      <c r="G214" s="258"/>
      <c r="H214" s="258"/>
      <c r="I214" s="258"/>
      <c r="J214" s="192"/>
      <c r="K214" s="194">
        <v>3</v>
      </c>
      <c r="L214" s="192"/>
      <c r="M214" s="192"/>
      <c r="N214" s="192"/>
      <c r="O214" s="192"/>
      <c r="P214" s="192"/>
      <c r="Q214" s="192"/>
      <c r="R214" s="195"/>
      <c r="T214" s="196"/>
      <c r="U214" s="192"/>
      <c r="V214" s="192"/>
      <c r="W214" s="192"/>
      <c r="X214" s="192"/>
      <c r="Y214" s="192"/>
      <c r="Z214" s="192"/>
      <c r="AA214" s="197"/>
      <c r="AT214" s="198" t="s">
        <v>164</v>
      </c>
      <c r="AU214" s="198" t="s">
        <v>87</v>
      </c>
      <c r="AV214" s="12" t="s">
        <v>158</v>
      </c>
      <c r="AW214" s="12" t="s">
        <v>35</v>
      </c>
      <c r="AX214" s="12" t="s">
        <v>84</v>
      </c>
      <c r="AY214" s="198" t="s">
        <v>153</v>
      </c>
    </row>
    <row r="215" spans="2:65" s="1" customFormat="1" ht="25.5" customHeight="1">
      <c r="B215" s="37"/>
      <c r="C215" s="169" t="s">
        <v>348</v>
      </c>
      <c r="D215" s="169" t="s">
        <v>154</v>
      </c>
      <c r="E215" s="170" t="s">
        <v>331</v>
      </c>
      <c r="F215" s="260" t="s">
        <v>332</v>
      </c>
      <c r="G215" s="260"/>
      <c r="H215" s="260"/>
      <c r="I215" s="260"/>
      <c r="J215" s="171" t="s">
        <v>294</v>
      </c>
      <c r="K215" s="172">
        <v>1</v>
      </c>
      <c r="L215" s="271">
        <v>0</v>
      </c>
      <c r="M215" s="272"/>
      <c r="N215" s="268">
        <f>ROUND(L215*K215,2)</f>
        <v>0</v>
      </c>
      <c r="O215" s="268"/>
      <c r="P215" s="268"/>
      <c r="Q215" s="268"/>
      <c r="R215" s="39"/>
      <c r="T215" s="173" t="s">
        <v>22</v>
      </c>
      <c r="U215" s="46" t="s">
        <v>43</v>
      </c>
      <c r="V215" s="38"/>
      <c r="W215" s="174">
        <f>V215*K215</f>
        <v>0</v>
      </c>
      <c r="X215" s="174">
        <v>0</v>
      </c>
      <c r="Y215" s="174">
        <f>X215*K215</f>
        <v>0</v>
      </c>
      <c r="Z215" s="174">
        <v>0.00086</v>
      </c>
      <c r="AA215" s="175">
        <f>Z215*K215</f>
        <v>0.00086</v>
      </c>
      <c r="AR215" s="21" t="s">
        <v>219</v>
      </c>
      <c r="AT215" s="21" t="s">
        <v>154</v>
      </c>
      <c r="AU215" s="21" t="s">
        <v>87</v>
      </c>
      <c r="AY215" s="21" t="s">
        <v>153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84</v>
      </c>
      <c r="BK215" s="112">
        <f>ROUND(L215*K215,2)</f>
        <v>0</v>
      </c>
      <c r="BL215" s="21" t="s">
        <v>219</v>
      </c>
      <c r="BM215" s="21" t="s">
        <v>333</v>
      </c>
    </row>
    <row r="216" spans="2:65" s="1" customFormat="1" ht="25.5" customHeight="1">
      <c r="B216" s="37"/>
      <c r="C216" s="169" t="s">
        <v>352</v>
      </c>
      <c r="D216" s="169" t="s">
        <v>154</v>
      </c>
      <c r="E216" s="170" t="s">
        <v>335</v>
      </c>
      <c r="F216" s="260" t="s">
        <v>336</v>
      </c>
      <c r="G216" s="260"/>
      <c r="H216" s="260"/>
      <c r="I216" s="260"/>
      <c r="J216" s="171" t="s">
        <v>182</v>
      </c>
      <c r="K216" s="172">
        <v>2</v>
      </c>
      <c r="L216" s="271">
        <v>0</v>
      </c>
      <c r="M216" s="272"/>
      <c r="N216" s="268">
        <f>ROUND(L216*K216,2)</f>
        <v>0</v>
      </c>
      <c r="O216" s="268"/>
      <c r="P216" s="268"/>
      <c r="Q216" s="268"/>
      <c r="R216" s="39"/>
      <c r="T216" s="173" t="s">
        <v>22</v>
      </c>
      <c r="U216" s="46" t="s">
        <v>43</v>
      </c>
      <c r="V216" s="38"/>
      <c r="W216" s="174">
        <f>V216*K216</f>
        <v>0</v>
      </c>
      <c r="X216" s="174">
        <v>0.00016</v>
      </c>
      <c r="Y216" s="174">
        <f>X216*K216</f>
        <v>0.00032</v>
      </c>
      <c r="Z216" s="174">
        <v>0</v>
      </c>
      <c r="AA216" s="175">
        <f>Z216*K216</f>
        <v>0</v>
      </c>
      <c r="AR216" s="21" t="s">
        <v>219</v>
      </c>
      <c r="AT216" s="21" t="s">
        <v>154</v>
      </c>
      <c r="AU216" s="21" t="s">
        <v>87</v>
      </c>
      <c r="AY216" s="21" t="s">
        <v>153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84</v>
      </c>
      <c r="BK216" s="112">
        <f>ROUND(L216*K216,2)</f>
        <v>0</v>
      </c>
      <c r="BL216" s="21" t="s">
        <v>219</v>
      </c>
      <c r="BM216" s="21" t="s">
        <v>337</v>
      </c>
    </row>
    <row r="217" spans="2:65" s="1" customFormat="1" ht="25.5" customHeight="1">
      <c r="B217" s="37"/>
      <c r="C217" s="169" t="s">
        <v>356</v>
      </c>
      <c r="D217" s="169" t="s">
        <v>154</v>
      </c>
      <c r="E217" s="170" t="s">
        <v>339</v>
      </c>
      <c r="F217" s="260" t="s">
        <v>340</v>
      </c>
      <c r="G217" s="260"/>
      <c r="H217" s="260"/>
      <c r="I217" s="260"/>
      <c r="J217" s="171" t="s">
        <v>182</v>
      </c>
      <c r="K217" s="172">
        <v>2</v>
      </c>
      <c r="L217" s="271">
        <v>0</v>
      </c>
      <c r="M217" s="272"/>
      <c r="N217" s="268">
        <f>ROUND(L217*K217,2)</f>
        <v>0</v>
      </c>
      <c r="O217" s="268"/>
      <c r="P217" s="268"/>
      <c r="Q217" s="268"/>
      <c r="R217" s="39"/>
      <c r="T217" s="173" t="s">
        <v>22</v>
      </c>
      <c r="U217" s="46" t="s">
        <v>43</v>
      </c>
      <c r="V217" s="38"/>
      <c r="W217" s="174">
        <f>V217*K217</f>
        <v>0</v>
      </c>
      <c r="X217" s="174">
        <v>0.00013</v>
      </c>
      <c r="Y217" s="174">
        <f>X217*K217</f>
        <v>0.00026</v>
      </c>
      <c r="Z217" s="174">
        <v>0</v>
      </c>
      <c r="AA217" s="175">
        <f>Z217*K217</f>
        <v>0</v>
      </c>
      <c r="AR217" s="21" t="s">
        <v>219</v>
      </c>
      <c r="AT217" s="21" t="s">
        <v>154</v>
      </c>
      <c r="AU217" s="21" t="s">
        <v>87</v>
      </c>
      <c r="AY217" s="21" t="s">
        <v>153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84</v>
      </c>
      <c r="BK217" s="112">
        <f>ROUND(L217*K217,2)</f>
        <v>0</v>
      </c>
      <c r="BL217" s="21" t="s">
        <v>219</v>
      </c>
      <c r="BM217" s="21" t="s">
        <v>341</v>
      </c>
    </row>
    <row r="218" spans="2:51" s="10" customFormat="1" ht="16.5" customHeight="1">
      <c r="B218" s="176"/>
      <c r="C218" s="177"/>
      <c r="D218" s="177"/>
      <c r="E218" s="178" t="s">
        <v>22</v>
      </c>
      <c r="F218" s="263" t="s">
        <v>342</v>
      </c>
      <c r="G218" s="264"/>
      <c r="H218" s="264"/>
      <c r="I218" s="264"/>
      <c r="J218" s="177"/>
      <c r="K218" s="178" t="s">
        <v>22</v>
      </c>
      <c r="L218" s="177"/>
      <c r="M218" s="177"/>
      <c r="N218" s="177"/>
      <c r="O218" s="177"/>
      <c r="P218" s="177"/>
      <c r="Q218" s="177"/>
      <c r="R218" s="179"/>
      <c r="T218" s="180"/>
      <c r="U218" s="177"/>
      <c r="V218" s="177"/>
      <c r="W218" s="177"/>
      <c r="X218" s="177"/>
      <c r="Y218" s="177"/>
      <c r="Z218" s="177"/>
      <c r="AA218" s="181"/>
      <c r="AT218" s="182" t="s">
        <v>164</v>
      </c>
      <c r="AU218" s="182" t="s">
        <v>87</v>
      </c>
      <c r="AV218" s="10" t="s">
        <v>84</v>
      </c>
      <c r="AW218" s="10" t="s">
        <v>35</v>
      </c>
      <c r="AX218" s="10" t="s">
        <v>78</v>
      </c>
      <c r="AY218" s="182" t="s">
        <v>153</v>
      </c>
    </row>
    <row r="219" spans="2:51" s="11" customFormat="1" ht="16.5" customHeight="1">
      <c r="B219" s="183"/>
      <c r="C219" s="184"/>
      <c r="D219" s="184"/>
      <c r="E219" s="185" t="s">
        <v>22</v>
      </c>
      <c r="F219" s="255" t="s">
        <v>84</v>
      </c>
      <c r="G219" s="256"/>
      <c r="H219" s="256"/>
      <c r="I219" s="256"/>
      <c r="J219" s="184"/>
      <c r="K219" s="186">
        <v>1</v>
      </c>
      <c r="L219" s="184"/>
      <c r="M219" s="184"/>
      <c r="N219" s="184"/>
      <c r="O219" s="184"/>
      <c r="P219" s="184"/>
      <c r="Q219" s="184"/>
      <c r="R219" s="187"/>
      <c r="T219" s="188"/>
      <c r="U219" s="184"/>
      <c r="V219" s="184"/>
      <c r="W219" s="184"/>
      <c r="X219" s="184"/>
      <c r="Y219" s="184"/>
      <c r="Z219" s="184"/>
      <c r="AA219" s="189"/>
      <c r="AT219" s="190" t="s">
        <v>164</v>
      </c>
      <c r="AU219" s="190" t="s">
        <v>87</v>
      </c>
      <c r="AV219" s="11" t="s">
        <v>87</v>
      </c>
      <c r="AW219" s="11" t="s">
        <v>35</v>
      </c>
      <c r="AX219" s="11" t="s">
        <v>78</v>
      </c>
      <c r="AY219" s="190" t="s">
        <v>153</v>
      </c>
    </row>
    <row r="220" spans="2:51" s="10" customFormat="1" ht="16.5" customHeight="1">
      <c r="B220" s="176"/>
      <c r="C220" s="177"/>
      <c r="D220" s="177"/>
      <c r="E220" s="178" t="s">
        <v>22</v>
      </c>
      <c r="F220" s="266" t="s">
        <v>343</v>
      </c>
      <c r="G220" s="267"/>
      <c r="H220" s="267"/>
      <c r="I220" s="267"/>
      <c r="J220" s="177"/>
      <c r="K220" s="178" t="s">
        <v>22</v>
      </c>
      <c r="L220" s="177"/>
      <c r="M220" s="177"/>
      <c r="N220" s="177"/>
      <c r="O220" s="177"/>
      <c r="P220" s="177"/>
      <c r="Q220" s="177"/>
      <c r="R220" s="179"/>
      <c r="T220" s="180"/>
      <c r="U220" s="177"/>
      <c r="V220" s="177"/>
      <c r="W220" s="177"/>
      <c r="X220" s="177"/>
      <c r="Y220" s="177"/>
      <c r="Z220" s="177"/>
      <c r="AA220" s="181"/>
      <c r="AT220" s="182" t="s">
        <v>164</v>
      </c>
      <c r="AU220" s="182" t="s">
        <v>87</v>
      </c>
      <c r="AV220" s="10" t="s">
        <v>84</v>
      </c>
      <c r="AW220" s="10" t="s">
        <v>35</v>
      </c>
      <c r="AX220" s="10" t="s">
        <v>78</v>
      </c>
      <c r="AY220" s="182" t="s">
        <v>153</v>
      </c>
    </row>
    <row r="221" spans="2:51" s="11" customFormat="1" ht="16.5" customHeight="1">
      <c r="B221" s="183"/>
      <c r="C221" s="184"/>
      <c r="D221" s="184"/>
      <c r="E221" s="185" t="s">
        <v>22</v>
      </c>
      <c r="F221" s="255" t="s">
        <v>84</v>
      </c>
      <c r="G221" s="256"/>
      <c r="H221" s="256"/>
      <c r="I221" s="256"/>
      <c r="J221" s="184"/>
      <c r="K221" s="186">
        <v>1</v>
      </c>
      <c r="L221" s="184"/>
      <c r="M221" s="184"/>
      <c r="N221" s="184"/>
      <c r="O221" s="184"/>
      <c r="P221" s="184"/>
      <c r="Q221" s="184"/>
      <c r="R221" s="187"/>
      <c r="T221" s="188"/>
      <c r="U221" s="184"/>
      <c r="V221" s="184"/>
      <c r="W221" s="184"/>
      <c r="X221" s="184"/>
      <c r="Y221" s="184"/>
      <c r="Z221" s="184"/>
      <c r="AA221" s="189"/>
      <c r="AT221" s="190" t="s">
        <v>164</v>
      </c>
      <c r="AU221" s="190" t="s">
        <v>87</v>
      </c>
      <c r="AV221" s="11" t="s">
        <v>87</v>
      </c>
      <c r="AW221" s="11" t="s">
        <v>35</v>
      </c>
      <c r="AX221" s="11" t="s">
        <v>78</v>
      </c>
      <c r="AY221" s="190" t="s">
        <v>153</v>
      </c>
    </row>
    <row r="222" spans="2:51" s="12" customFormat="1" ht="16.5" customHeight="1">
      <c r="B222" s="191"/>
      <c r="C222" s="192"/>
      <c r="D222" s="192"/>
      <c r="E222" s="193" t="s">
        <v>22</v>
      </c>
      <c r="F222" s="257" t="s">
        <v>169</v>
      </c>
      <c r="G222" s="258"/>
      <c r="H222" s="258"/>
      <c r="I222" s="258"/>
      <c r="J222" s="192"/>
      <c r="K222" s="194">
        <v>2</v>
      </c>
      <c r="L222" s="192"/>
      <c r="M222" s="192"/>
      <c r="N222" s="192"/>
      <c r="O222" s="192"/>
      <c r="P222" s="192"/>
      <c r="Q222" s="192"/>
      <c r="R222" s="195"/>
      <c r="T222" s="196"/>
      <c r="U222" s="192"/>
      <c r="V222" s="192"/>
      <c r="W222" s="192"/>
      <c r="X222" s="192"/>
      <c r="Y222" s="192"/>
      <c r="Z222" s="192"/>
      <c r="AA222" s="197"/>
      <c r="AT222" s="198" t="s">
        <v>164</v>
      </c>
      <c r="AU222" s="198" t="s">
        <v>87</v>
      </c>
      <c r="AV222" s="12" t="s">
        <v>158</v>
      </c>
      <c r="AW222" s="12" t="s">
        <v>35</v>
      </c>
      <c r="AX222" s="12" t="s">
        <v>84</v>
      </c>
      <c r="AY222" s="198" t="s">
        <v>153</v>
      </c>
    </row>
    <row r="223" spans="2:65" s="1" customFormat="1" ht="16.5" customHeight="1">
      <c r="B223" s="37"/>
      <c r="C223" s="199" t="s">
        <v>362</v>
      </c>
      <c r="D223" s="199" t="s">
        <v>223</v>
      </c>
      <c r="E223" s="200" t="s">
        <v>345</v>
      </c>
      <c r="F223" s="265" t="s">
        <v>346</v>
      </c>
      <c r="G223" s="265"/>
      <c r="H223" s="265"/>
      <c r="I223" s="265"/>
      <c r="J223" s="201" t="s">
        <v>182</v>
      </c>
      <c r="K223" s="202">
        <v>1</v>
      </c>
      <c r="L223" s="273">
        <v>0</v>
      </c>
      <c r="M223" s="274"/>
      <c r="N223" s="275">
        <f>ROUND(L223*K223,2)</f>
        <v>0</v>
      </c>
      <c r="O223" s="268"/>
      <c r="P223" s="268"/>
      <c r="Q223" s="268"/>
      <c r="R223" s="39"/>
      <c r="T223" s="173" t="s">
        <v>22</v>
      </c>
      <c r="U223" s="46" t="s">
        <v>43</v>
      </c>
      <c r="V223" s="38"/>
      <c r="W223" s="174">
        <f>V223*K223</f>
        <v>0</v>
      </c>
      <c r="X223" s="174">
        <v>0.0018</v>
      </c>
      <c r="Y223" s="174">
        <f>X223*K223</f>
        <v>0.0018</v>
      </c>
      <c r="Z223" s="174">
        <v>0</v>
      </c>
      <c r="AA223" s="175">
        <f>Z223*K223</f>
        <v>0</v>
      </c>
      <c r="AR223" s="21" t="s">
        <v>227</v>
      </c>
      <c r="AT223" s="21" t="s">
        <v>223</v>
      </c>
      <c r="AU223" s="21" t="s">
        <v>87</v>
      </c>
      <c r="AY223" s="21" t="s">
        <v>153</v>
      </c>
      <c r="BE223" s="112">
        <f>IF(U223="základní",N223,0)</f>
        <v>0</v>
      </c>
      <c r="BF223" s="112">
        <f>IF(U223="snížená",N223,0)</f>
        <v>0</v>
      </c>
      <c r="BG223" s="112">
        <f>IF(U223="zákl. přenesená",N223,0)</f>
        <v>0</v>
      </c>
      <c r="BH223" s="112">
        <f>IF(U223="sníž. přenesená",N223,0)</f>
        <v>0</v>
      </c>
      <c r="BI223" s="112">
        <f>IF(U223="nulová",N223,0)</f>
        <v>0</v>
      </c>
      <c r="BJ223" s="21" t="s">
        <v>84</v>
      </c>
      <c r="BK223" s="112">
        <f>ROUND(L223*K223,2)</f>
        <v>0</v>
      </c>
      <c r="BL223" s="21" t="s">
        <v>219</v>
      </c>
      <c r="BM223" s="21" t="s">
        <v>347</v>
      </c>
    </row>
    <row r="224" spans="2:65" s="1" customFormat="1" ht="25.5" customHeight="1">
      <c r="B224" s="37"/>
      <c r="C224" s="169" t="s">
        <v>366</v>
      </c>
      <c r="D224" s="169" t="s">
        <v>154</v>
      </c>
      <c r="E224" s="170" t="s">
        <v>349</v>
      </c>
      <c r="F224" s="260" t="s">
        <v>350</v>
      </c>
      <c r="G224" s="260"/>
      <c r="H224" s="260"/>
      <c r="I224" s="260"/>
      <c r="J224" s="171" t="s">
        <v>188</v>
      </c>
      <c r="K224" s="172">
        <v>0.029</v>
      </c>
      <c r="L224" s="271">
        <v>0</v>
      </c>
      <c r="M224" s="272"/>
      <c r="N224" s="268">
        <f>ROUND(L224*K224,2)</f>
        <v>0</v>
      </c>
      <c r="O224" s="268"/>
      <c r="P224" s="268"/>
      <c r="Q224" s="268"/>
      <c r="R224" s="39"/>
      <c r="T224" s="173" t="s">
        <v>22</v>
      </c>
      <c r="U224" s="46" t="s">
        <v>43</v>
      </c>
      <c r="V224" s="38"/>
      <c r="W224" s="174">
        <f>V224*K224</f>
        <v>0</v>
      </c>
      <c r="X224" s="174">
        <v>0</v>
      </c>
      <c r="Y224" s="174">
        <f>X224*K224</f>
        <v>0</v>
      </c>
      <c r="Z224" s="174">
        <v>0</v>
      </c>
      <c r="AA224" s="175">
        <f>Z224*K224</f>
        <v>0</v>
      </c>
      <c r="AR224" s="21" t="s">
        <v>219</v>
      </c>
      <c r="AT224" s="21" t="s">
        <v>154</v>
      </c>
      <c r="AU224" s="21" t="s">
        <v>87</v>
      </c>
      <c r="AY224" s="21" t="s">
        <v>153</v>
      </c>
      <c r="BE224" s="112">
        <f>IF(U224="základní",N224,0)</f>
        <v>0</v>
      </c>
      <c r="BF224" s="112">
        <f>IF(U224="snížená",N224,0)</f>
        <v>0</v>
      </c>
      <c r="BG224" s="112">
        <f>IF(U224="zákl. přenesená",N224,0)</f>
        <v>0</v>
      </c>
      <c r="BH224" s="112">
        <f>IF(U224="sníž. přenesená",N224,0)</f>
        <v>0</v>
      </c>
      <c r="BI224" s="112">
        <f>IF(U224="nulová",N224,0)</f>
        <v>0</v>
      </c>
      <c r="BJ224" s="21" t="s">
        <v>84</v>
      </c>
      <c r="BK224" s="112">
        <f>ROUND(L224*K224,2)</f>
        <v>0</v>
      </c>
      <c r="BL224" s="21" t="s">
        <v>219</v>
      </c>
      <c r="BM224" s="21" t="s">
        <v>351</v>
      </c>
    </row>
    <row r="225" spans="2:65" s="1" customFormat="1" ht="25.5" customHeight="1">
      <c r="B225" s="37"/>
      <c r="C225" s="169" t="s">
        <v>370</v>
      </c>
      <c r="D225" s="169" t="s">
        <v>154</v>
      </c>
      <c r="E225" s="170" t="s">
        <v>353</v>
      </c>
      <c r="F225" s="260" t="s">
        <v>354</v>
      </c>
      <c r="G225" s="260"/>
      <c r="H225" s="260"/>
      <c r="I225" s="260"/>
      <c r="J225" s="171" t="s">
        <v>188</v>
      </c>
      <c r="K225" s="172">
        <v>0.029</v>
      </c>
      <c r="L225" s="271">
        <v>0</v>
      </c>
      <c r="M225" s="272"/>
      <c r="N225" s="268">
        <f>ROUND(L225*K225,2)</f>
        <v>0</v>
      </c>
      <c r="O225" s="268"/>
      <c r="P225" s="268"/>
      <c r="Q225" s="268"/>
      <c r="R225" s="39"/>
      <c r="T225" s="173" t="s">
        <v>22</v>
      </c>
      <c r="U225" s="46" t="s">
        <v>43</v>
      </c>
      <c r="V225" s="38"/>
      <c r="W225" s="174">
        <f>V225*K225</f>
        <v>0</v>
      </c>
      <c r="X225" s="174">
        <v>0</v>
      </c>
      <c r="Y225" s="174">
        <f>X225*K225</f>
        <v>0</v>
      </c>
      <c r="Z225" s="174">
        <v>0</v>
      </c>
      <c r="AA225" s="175">
        <f>Z225*K225</f>
        <v>0</v>
      </c>
      <c r="AR225" s="21" t="s">
        <v>219</v>
      </c>
      <c r="AT225" s="21" t="s">
        <v>154</v>
      </c>
      <c r="AU225" s="21" t="s">
        <v>87</v>
      </c>
      <c r="AY225" s="21" t="s">
        <v>153</v>
      </c>
      <c r="BE225" s="112">
        <f>IF(U225="základní",N225,0)</f>
        <v>0</v>
      </c>
      <c r="BF225" s="112">
        <f>IF(U225="snížená",N225,0)</f>
        <v>0</v>
      </c>
      <c r="BG225" s="112">
        <f>IF(U225="zákl. přenesená",N225,0)</f>
        <v>0</v>
      </c>
      <c r="BH225" s="112">
        <f>IF(U225="sníž. přenesená",N225,0)</f>
        <v>0</v>
      </c>
      <c r="BI225" s="112">
        <f>IF(U225="nulová",N225,0)</f>
        <v>0</v>
      </c>
      <c r="BJ225" s="21" t="s">
        <v>84</v>
      </c>
      <c r="BK225" s="112">
        <f>ROUND(L225*K225,2)</f>
        <v>0</v>
      </c>
      <c r="BL225" s="21" t="s">
        <v>219</v>
      </c>
      <c r="BM225" s="21" t="s">
        <v>355</v>
      </c>
    </row>
    <row r="226" spans="2:63" s="9" customFormat="1" ht="29.85" customHeight="1">
      <c r="B226" s="158"/>
      <c r="C226" s="159"/>
      <c r="D226" s="168" t="s">
        <v>123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276">
        <f>BK226</f>
        <v>0</v>
      </c>
      <c r="O226" s="277"/>
      <c r="P226" s="277"/>
      <c r="Q226" s="277"/>
      <c r="R226" s="161"/>
      <c r="T226" s="162"/>
      <c r="U226" s="159"/>
      <c r="V226" s="159"/>
      <c r="W226" s="163">
        <f>W227+SUM(W228:W235)</f>
        <v>0</v>
      </c>
      <c r="X226" s="159"/>
      <c r="Y226" s="163">
        <f>Y227+SUM(Y228:Y235)</f>
        <v>0.18833017999999999</v>
      </c>
      <c r="Z226" s="159"/>
      <c r="AA226" s="164">
        <f>AA227+SUM(AA228:AA235)</f>
        <v>0.6058102799999999</v>
      </c>
      <c r="AR226" s="165" t="s">
        <v>87</v>
      </c>
      <c r="AT226" s="166" t="s">
        <v>77</v>
      </c>
      <c r="AU226" s="166" t="s">
        <v>84</v>
      </c>
      <c r="AY226" s="165" t="s">
        <v>153</v>
      </c>
      <c r="BK226" s="167">
        <f>BK227+SUM(BK228:BK235)</f>
        <v>0</v>
      </c>
    </row>
    <row r="227" spans="2:65" s="1" customFormat="1" ht="25.5" customHeight="1">
      <c r="B227" s="37"/>
      <c r="C227" s="169" t="s">
        <v>374</v>
      </c>
      <c r="D227" s="169" t="s">
        <v>154</v>
      </c>
      <c r="E227" s="170" t="s">
        <v>357</v>
      </c>
      <c r="F227" s="260" t="s">
        <v>358</v>
      </c>
      <c r="G227" s="260"/>
      <c r="H227" s="260"/>
      <c r="I227" s="260"/>
      <c r="J227" s="171" t="s">
        <v>157</v>
      </c>
      <c r="K227" s="172">
        <v>0.45</v>
      </c>
      <c r="L227" s="271">
        <v>0</v>
      </c>
      <c r="M227" s="272"/>
      <c r="N227" s="268">
        <f>ROUND(L227*K227,2)</f>
        <v>0</v>
      </c>
      <c r="O227" s="268"/>
      <c r="P227" s="268"/>
      <c r="Q227" s="268"/>
      <c r="R227" s="39"/>
      <c r="T227" s="173" t="s">
        <v>22</v>
      </c>
      <c r="U227" s="46" t="s">
        <v>43</v>
      </c>
      <c r="V227" s="38"/>
      <c r="W227" s="174">
        <f>V227*K227</f>
        <v>0</v>
      </c>
      <c r="X227" s="174">
        <v>0.00139</v>
      </c>
      <c r="Y227" s="174">
        <f>X227*K227</f>
        <v>0.0006255</v>
      </c>
      <c r="Z227" s="174">
        <v>0</v>
      </c>
      <c r="AA227" s="175">
        <f>Z227*K227</f>
        <v>0</v>
      </c>
      <c r="AR227" s="21" t="s">
        <v>219</v>
      </c>
      <c r="AT227" s="21" t="s">
        <v>154</v>
      </c>
      <c r="AU227" s="21" t="s">
        <v>87</v>
      </c>
      <c r="AY227" s="21" t="s">
        <v>153</v>
      </c>
      <c r="BE227" s="112">
        <f>IF(U227="základní",N227,0)</f>
        <v>0</v>
      </c>
      <c r="BF227" s="112">
        <f>IF(U227="snížená",N227,0)</f>
        <v>0</v>
      </c>
      <c r="BG227" s="112">
        <f>IF(U227="zákl. přenesená",N227,0)</f>
        <v>0</v>
      </c>
      <c r="BH227" s="112">
        <f>IF(U227="sníž. přenesená",N227,0)</f>
        <v>0</v>
      </c>
      <c r="BI227" s="112">
        <f>IF(U227="nulová",N227,0)</f>
        <v>0</v>
      </c>
      <c r="BJ227" s="21" t="s">
        <v>84</v>
      </c>
      <c r="BK227" s="112">
        <f>ROUND(L227*K227,2)</f>
        <v>0</v>
      </c>
      <c r="BL227" s="21" t="s">
        <v>219</v>
      </c>
      <c r="BM227" s="21" t="s">
        <v>359</v>
      </c>
    </row>
    <row r="228" spans="2:51" s="10" customFormat="1" ht="16.5" customHeight="1">
      <c r="B228" s="176"/>
      <c r="C228" s="177"/>
      <c r="D228" s="177"/>
      <c r="E228" s="178" t="s">
        <v>22</v>
      </c>
      <c r="F228" s="263" t="s">
        <v>360</v>
      </c>
      <c r="G228" s="264"/>
      <c r="H228" s="264"/>
      <c r="I228" s="264"/>
      <c r="J228" s="177"/>
      <c r="K228" s="178" t="s">
        <v>22</v>
      </c>
      <c r="L228" s="177"/>
      <c r="M228" s="177"/>
      <c r="N228" s="177"/>
      <c r="O228" s="177"/>
      <c r="P228" s="177"/>
      <c r="Q228" s="177"/>
      <c r="R228" s="179"/>
      <c r="T228" s="180"/>
      <c r="U228" s="177"/>
      <c r="V228" s="177"/>
      <c r="W228" s="177"/>
      <c r="X228" s="177"/>
      <c r="Y228" s="177"/>
      <c r="Z228" s="177"/>
      <c r="AA228" s="181"/>
      <c r="AT228" s="182" t="s">
        <v>164</v>
      </c>
      <c r="AU228" s="182" t="s">
        <v>87</v>
      </c>
      <c r="AV228" s="10" t="s">
        <v>84</v>
      </c>
      <c r="AW228" s="10" t="s">
        <v>35</v>
      </c>
      <c r="AX228" s="10" t="s">
        <v>78</v>
      </c>
      <c r="AY228" s="182" t="s">
        <v>153</v>
      </c>
    </row>
    <row r="229" spans="2:51" s="11" customFormat="1" ht="16.5" customHeight="1">
      <c r="B229" s="183"/>
      <c r="C229" s="184"/>
      <c r="D229" s="184"/>
      <c r="E229" s="185" t="s">
        <v>22</v>
      </c>
      <c r="F229" s="255" t="s">
        <v>361</v>
      </c>
      <c r="G229" s="256"/>
      <c r="H229" s="256"/>
      <c r="I229" s="256"/>
      <c r="J229" s="184"/>
      <c r="K229" s="186">
        <v>0.45</v>
      </c>
      <c r="L229" s="184"/>
      <c r="M229" s="184"/>
      <c r="N229" s="184"/>
      <c r="O229" s="184"/>
      <c r="P229" s="184"/>
      <c r="Q229" s="184"/>
      <c r="R229" s="187"/>
      <c r="T229" s="188"/>
      <c r="U229" s="184"/>
      <c r="V229" s="184"/>
      <c r="W229" s="184"/>
      <c r="X229" s="184"/>
      <c r="Y229" s="184"/>
      <c r="Z229" s="184"/>
      <c r="AA229" s="189"/>
      <c r="AT229" s="190" t="s">
        <v>164</v>
      </c>
      <c r="AU229" s="190" t="s">
        <v>87</v>
      </c>
      <c r="AV229" s="11" t="s">
        <v>87</v>
      </c>
      <c r="AW229" s="11" t="s">
        <v>35</v>
      </c>
      <c r="AX229" s="11" t="s">
        <v>84</v>
      </c>
      <c r="AY229" s="190" t="s">
        <v>153</v>
      </c>
    </row>
    <row r="230" spans="2:65" s="1" customFormat="1" ht="25.5" customHeight="1">
      <c r="B230" s="37"/>
      <c r="C230" s="169" t="s">
        <v>380</v>
      </c>
      <c r="D230" s="169" t="s">
        <v>154</v>
      </c>
      <c r="E230" s="170" t="s">
        <v>363</v>
      </c>
      <c r="F230" s="260" t="s">
        <v>364</v>
      </c>
      <c r="G230" s="260"/>
      <c r="H230" s="260"/>
      <c r="I230" s="260"/>
      <c r="J230" s="171" t="s">
        <v>157</v>
      </c>
      <c r="K230" s="172">
        <v>0.45</v>
      </c>
      <c r="L230" s="271">
        <v>0</v>
      </c>
      <c r="M230" s="272"/>
      <c r="N230" s="268">
        <f>ROUND(L230*K230,2)</f>
        <v>0</v>
      </c>
      <c r="O230" s="268"/>
      <c r="P230" s="268"/>
      <c r="Q230" s="268"/>
      <c r="R230" s="39"/>
      <c r="T230" s="173" t="s">
        <v>22</v>
      </c>
      <c r="U230" s="46" t="s">
        <v>43</v>
      </c>
      <c r="V230" s="38"/>
      <c r="W230" s="174">
        <f>V230*K230</f>
        <v>0</v>
      </c>
      <c r="X230" s="174">
        <v>0.01057</v>
      </c>
      <c r="Y230" s="174">
        <f>X230*K230</f>
        <v>0.0047565</v>
      </c>
      <c r="Z230" s="174">
        <v>0</v>
      </c>
      <c r="AA230" s="175">
        <f>Z230*K230</f>
        <v>0</v>
      </c>
      <c r="AR230" s="21" t="s">
        <v>219</v>
      </c>
      <c r="AT230" s="21" t="s">
        <v>154</v>
      </c>
      <c r="AU230" s="21" t="s">
        <v>87</v>
      </c>
      <c r="AY230" s="21" t="s">
        <v>153</v>
      </c>
      <c r="BE230" s="112">
        <f>IF(U230="základní",N230,0)</f>
        <v>0</v>
      </c>
      <c r="BF230" s="112">
        <f>IF(U230="snížená",N230,0)</f>
        <v>0</v>
      </c>
      <c r="BG230" s="112">
        <f>IF(U230="zákl. přenesená",N230,0)</f>
        <v>0</v>
      </c>
      <c r="BH230" s="112">
        <f>IF(U230="sníž. přenesená",N230,0)</f>
        <v>0</v>
      </c>
      <c r="BI230" s="112">
        <f>IF(U230="nulová",N230,0)</f>
        <v>0</v>
      </c>
      <c r="BJ230" s="21" t="s">
        <v>84</v>
      </c>
      <c r="BK230" s="112">
        <f>ROUND(L230*K230,2)</f>
        <v>0</v>
      </c>
      <c r="BL230" s="21" t="s">
        <v>219</v>
      </c>
      <c r="BM230" s="21" t="s">
        <v>365</v>
      </c>
    </row>
    <row r="231" spans="2:51" s="10" customFormat="1" ht="16.5" customHeight="1">
      <c r="B231" s="176"/>
      <c r="C231" s="177"/>
      <c r="D231" s="177"/>
      <c r="E231" s="178" t="s">
        <v>22</v>
      </c>
      <c r="F231" s="263" t="s">
        <v>360</v>
      </c>
      <c r="G231" s="264"/>
      <c r="H231" s="264"/>
      <c r="I231" s="264"/>
      <c r="J231" s="177"/>
      <c r="K231" s="178" t="s">
        <v>22</v>
      </c>
      <c r="L231" s="177"/>
      <c r="M231" s="177"/>
      <c r="N231" s="177"/>
      <c r="O231" s="177"/>
      <c r="P231" s="177"/>
      <c r="Q231" s="177"/>
      <c r="R231" s="179"/>
      <c r="T231" s="180"/>
      <c r="U231" s="177"/>
      <c r="V231" s="177"/>
      <c r="W231" s="177"/>
      <c r="X231" s="177"/>
      <c r="Y231" s="177"/>
      <c r="Z231" s="177"/>
      <c r="AA231" s="181"/>
      <c r="AT231" s="182" t="s">
        <v>164</v>
      </c>
      <c r="AU231" s="182" t="s">
        <v>87</v>
      </c>
      <c r="AV231" s="10" t="s">
        <v>84</v>
      </c>
      <c r="AW231" s="10" t="s">
        <v>35</v>
      </c>
      <c r="AX231" s="10" t="s">
        <v>78</v>
      </c>
      <c r="AY231" s="182" t="s">
        <v>153</v>
      </c>
    </row>
    <row r="232" spans="2:51" s="11" customFormat="1" ht="16.5" customHeight="1">
      <c r="B232" s="183"/>
      <c r="C232" s="184"/>
      <c r="D232" s="184"/>
      <c r="E232" s="185" t="s">
        <v>22</v>
      </c>
      <c r="F232" s="255" t="s">
        <v>361</v>
      </c>
      <c r="G232" s="256"/>
      <c r="H232" s="256"/>
      <c r="I232" s="256"/>
      <c r="J232" s="184"/>
      <c r="K232" s="186">
        <v>0.45</v>
      </c>
      <c r="L232" s="184"/>
      <c r="M232" s="184"/>
      <c r="N232" s="184"/>
      <c r="O232" s="184"/>
      <c r="P232" s="184"/>
      <c r="Q232" s="184"/>
      <c r="R232" s="187"/>
      <c r="T232" s="188"/>
      <c r="U232" s="184"/>
      <c r="V232" s="184"/>
      <c r="W232" s="184"/>
      <c r="X232" s="184"/>
      <c r="Y232" s="184"/>
      <c r="Z232" s="184"/>
      <c r="AA232" s="189"/>
      <c r="AT232" s="190" t="s">
        <v>164</v>
      </c>
      <c r="AU232" s="190" t="s">
        <v>87</v>
      </c>
      <c r="AV232" s="11" t="s">
        <v>87</v>
      </c>
      <c r="AW232" s="11" t="s">
        <v>35</v>
      </c>
      <c r="AX232" s="11" t="s">
        <v>84</v>
      </c>
      <c r="AY232" s="190" t="s">
        <v>153</v>
      </c>
    </row>
    <row r="233" spans="2:65" s="1" customFormat="1" ht="25.5" customHeight="1">
      <c r="B233" s="37"/>
      <c r="C233" s="169" t="s">
        <v>384</v>
      </c>
      <c r="D233" s="169" t="s">
        <v>154</v>
      </c>
      <c r="E233" s="170" t="s">
        <v>367</v>
      </c>
      <c r="F233" s="260" t="s">
        <v>368</v>
      </c>
      <c r="G233" s="260"/>
      <c r="H233" s="260"/>
      <c r="I233" s="260"/>
      <c r="J233" s="171" t="s">
        <v>188</v>
      </c>
      <c r="K233" s="172">
        <v>0.188</v>
      </c>
      <c r="L233" s="271">
        <v>0</v>
      </c>
      <c r="M233" s="272"/>
      <c r="N233" s="268">
        <f>ROUND(L233*K233,2)</f>
        <v>0</v>
      </c>
      <c r="O233" s="268"/>
      <c r="P233" s="268"/>
      <c r="Q233" s="268"/>
      <c r="R233" s="39"/>
      <c r="T233" s="173" t="s">
        <v>22</v>
      </c>
      <c r="U233" s="46" t="s">
        <v>43</v>
      </c>
      <c r="V233" s="38"/>
      <c r="W233" s="174">
        <f>V233*K233</f>
        <v>0</v>
      </c>
      <c r="X233" s="174">
        <v>0</v>
      </c>
      <c r="Y233" s="174">
        <f>X233*K233</f>
        <v>0</v>
      </c>
      <c r="Z233" s="174">
        <v>0</v>
      </c>
      <c r="AA233" s="175">
        <f>Z233*K233</f>
        <v>0</v>
      </c>
      <c r="AR233" s="21" t="s">
        <v>219</v>
      </c>
      <c r="AT233" s="21" t="s">
        <v>154</v>
      </c>
      <c r="AU233" s="21" t="s">
        <v>87</v>
      </c>
      <c r="AY233" s="21" t="s">
        <v>153</v>
      </c>
      <c r="BE233" s="112">
        <f>IF(U233="základní",N233,0)</f>
        <v>0</v>
      </c>
      <c r="BF233" s="112">
        <f>IF(U233="snížená",N233,0)</f>
        <v>0</v>
      </c>
      <c r="BG233" s="112">
        <f>IF(U233="zákl. přenesená",N233,0)</f>
        <v>0</v>
      </c>
      <c r="BH233" s="112">
        <f>IF(U233="sníž. přenesená",N233,0)</f>
        <v>0</v>
      </c>
      <c r="BI233" s="112">
        <f>IF(U233="nulová",N233,0)</f>
        <v>0</v>
      </c>
      <c r="BJ233" s="21" t="s">
        <v>84</v>
      </c>
      <c r="BK233" s="112">
        <f>ROUND(L233*K233,2)</f>
        <v>0</v>
      </c>
      <c r="BL233" s="21" t="s">
        <v>219</v>
      </c>
      <c r="BM233" s="21" t="s">
        <v>369</v>
      </c>
    </row>
    <row r="234" spans="2:65" s="1" customFormat="1" ht="25.5" customHeight="1">
      <c r="B234" s="37"/>
      <c r="C234" s="169" t="s">
        <v>388</v>
      </c>
      <c r="D234" s="169" t="s">
        <v>154</v>
      </c>
      <c r="E234" s="170" t="s">
        <v>371</v>
      </c>
      <c r="F234" s="260" t="s">
        <v>372</v>
      </c>
      <c r="G234" s="260"/>
      <c r="H234" s="260"/>
      <c r="I234" s="260"/>
      <c r="J234" s="171" t="s">
        <v>188</v>
      </c>
      <c r="K234" s="172">
        <v>0.188</v>
      </c>
      <c r="L234" s="271">
        <v>0</v>
      </c>
      <c r="M234" s="272"/>
      <c r="N234" s="268">
        <f>ROUND(L234*K234,2)</f>
        <v>0</v>
      </c>
      <c r="O234" s="268"/>
      <c r="P234" s="268"/>
      <c r="Q234" s="268"/>
      <c r="R234" s="39"/>
      <c r="T234" s="173" t="s">
        <v>22</v>
      </c>
      <c r="U234" s="46" t="s">
        <v>43</v>
      </c>
      <c r="V234" s="38"/>
      <c r="W234" s="174">
        <f>V234*K234</f>
        <v>0</v>
      </c>
      <c r="X234" s="174">
        <v>0</v>
      </c>
      <c r="Y234" s="174">
        <f>X234*K234</f>
        <v>0</v>
      </c>
      <c r="Z234" s="174">
        <v>0</v>
      </c>
      <c r="AA234" s="175">
        <f>Z234*K234</f>
        <v>0</v>
      </c>
      <c r="AR234" s="21" t="s">
        <v>219</v>
      </c>
      <c r="AT234" s="21" t="s">
        <v>154</v>
      </c>
      <c r="AU234" s="21" t="s">
        <v>87</v>
      </c>
      <c r="AY234" s="21" t="s">
        <v>153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1" t="s">
        <v>84</v>
      </c>
      <c r="BK234" s="112">
        <f>ROUND(L234*K234,2)</f>
        <v>0</v>
      </c>
      <c r="BL234" s="21" t="s">
        <v>219</v>
      </c>
      <c r="BM234" s="21" t="s">
        <v>373</v>
      </c>
    </row>
    <row r="235" spans="2:63" s="9" customFormat="1" ht="22.35" customHeight="1">
      <c r="B235" s="158"/>
      <c r="C235" s="159"/>
      <c r="D235" s="168" t="s">
        <v>124</v>
      </c>
      <c r="E235" s="168"/>
      <c r="F235" s="168"/>
      <c r="G235" s="168"/>
      <c r="H235" s="168"/>
      <c r="I235" s="168"/>
      <c r="J235" s="168"/>
      <c r="K235" s="168"/>
      <c r="L235" s="168"/>
      <c r="M235" s="168"/>
      <c r="N235" s="276">
        <f>BK235</f>
        <v>0</v>
      </c>
      <c r="O235" s="277"/>
      <c r="P235" s="277"/>
      <c r="Q235" s="277"/>
      <c r="R235" s="161"/>
      <c r="T235" s="162"/>
      <c r="U235" s="159"/>
      <c r="V235" s="159"/>
      <c r="W235" s="163">
        <f>SUM(W236:W247)</f>
        <v>0</v>
      </c>
      <c r="X235" s="159"/>
      <c r="Y235" s="163">
        <f>SUM(Y236:Y247)</f>
        <v>0.18294818</v>
      </c>
      <c r="Z235" s="159"/>
      <c r="AA235" s="164">
        <f>SUM(AA236:AA247)</f>
        <v>0.6058102799999999</v>
      </c>
      <c r="AR235" s="165" t="s">
        <v>87</v>
      </c>
      <c r="AT235" s="166" t="s">
        <v>77</v>
      </c>
      <c r="AU235" s="166" t="s">
        <v>87</v>
      </c>
      <c r="AY235" s="165" t="s">
        <v>153</v>
      </c>
      <c r="BK235" s="167">
        <f>SUM(BK236:BK247)</f>
        <v>0</v>
      </c>
    </row>
    <row r="236" spans="2:65" s="1" customFormat="1" ht="25.5" customHeight="1">
      <c r="B236" s="37"/>
      <c r="C236" s="169" t="s">
        <v>392</v>
      </c>
      <c r="D236" s="169" t="s">
        <v>154</v>
      </c>
      <c r="E236" s="170" t="s">
        <v>375</v>
      </c>
      <c r="F236" s="260" t="s">
        <v>376</v>
      </c>
      <c r="G236" s="260"/>
      <c r="H236" s="260"/>
      <c r="I236" s="260"/>
      <c r="J236" s="171" t="s">
        <v>157</v>
      </c>
      <c r="K236" s="172">
        <v>7.284</v>
      </c>
      <c r="L236" s="271">
        <v>0</v>
      </c>
      <c r="M236" s="272"/>
      <c r="N236" s="268">
        <f>ROUND(L236*K236,2)</f>
        <v>0</v>
      </c>
      <c r="O236" s="268"/>
      <c r="P236" s="268"/>
      <c r="Q236" s="268"/>
      <c r="R236" s="39"/>
      <c r="T236" s="173" t="s">
        <v>22</v>
      </c>
      <c r="U236" s="46" t="s">
        <v>43</v>
      </c>
      <c r="V236" s="38"/>
      <c r="W236" s="174">
        <f>V236*K236</f>
        <v>0</v>
      </c>
      <c r="X236" s="174">
        <v>0</v>
      </c>
      <c r="Y236" s="174">
        <f>X236*K236</f>
        <v>0</v>
      </c>
      <c r="Z236" s="174">
        <v>0.08317</v>
      </c>
      <c r="AA236" s="175">
        <f>Z236*K236</f>
        <v>0.6058102799999999</v>
      </c>
      <c r="AR236" s="21" t="s">
        <v>219</v>
      </c>
      <c r="AT236" s="21" t="s">
        <v>154</v>
      </c>
      <c r="AU236" s="21" t="s">
        <v>170</v>
      </c>
      <c r="AY236" s="21" t="s">
        <v>153</v>
      </c>
      <c r="BE236" s="112">
        <f>IF(U236="základní",N236,0)</f>
        <v>0</v>
      </c>
      <c r="BF236" s="112">
        <f>IF(U236="snížená",N236,0)</f>
        <v>0</v>
      </c>
      <c r="BG236" s="112">
        <f>IF(U236="zákl. přenesená",N236,0)</f>
        <v>0</v>
      </c>
      <c r="BH236" s="112">
        <f>IF(U236="sníž. přenesená",N236,0)</f>
        <v>0</v>
      </c>
      <c r="BI236" s="112">
        <f>IF(U236="nulová",N236,0)</f>
        <v>0</v>
      </c>
      <c r="BJ236" s="21" t="s">
        <v>84</v>
      </c>
      <c r="BK236" s="112">
        <f>ROUND(L236*K236,2)</f>
        <v>0</v>
      </c>
      <c r="BL236" s="21" t="s">
        <v>219</v>
      </c>
      <c r="BM236" s="21" t="s">
        <v>377</v>
      </c>
    </row>
    <row r="237" spans="2:51" s="11" customFormat="1" ht="16.5" customHeight="1">
      <c r="B237" s="183"/>
      <c r="C237" s="184"/>
      <c r="D237" s="184"/>
      <c r="E237" s="185" t="s">
        <v>22</v>
      </c>
      <c r="F237" s="261" t="s">
        <v>542</v>
      </c>
      <c r="G237" s="262"/>
      <c r="H237" s="262"/>
      <c r="I237" s="262"/>
      <c r="J237" s="184"/>
      <c r="K237" s="186">
        <v>7.284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164</v>
      </c>
      <c r="AU237" s="190" t="s">
        <v>170</v>
      </c>
      <c r="AV237" s="11" t="s">
        <v>87</v>
      </c>
      <c r="AW237" s="11" t="s">
        <v>35</v>
      </c>
      <c r="AX237" s="11" t="s">
        <v>84</v>
      </c>
      <c r="AY237" s="190" t="s">
        <v>153</v>
      </c>
    </row>
    <row r="238" spans="2:65" s="1" customFormat="1" ht="38.25" customHeight="1">
      <c r="B238" s="37"/>
      <c r="C238" s="169" t="s">
        <v>396</v>
      </c>
      <c r="D238" s="169" t="s">
        <v>154</v>
      </c>
      <c r="E238" s="170" t="s">
        <v>381</v>
      </c>
      <c r="F238" s="260" t="s">
        <v>382</v>
      </c>
      <c r="G238" s="260"/>
      <c r="H238" s="260"/>
      <c r="I238" s="260"/>
      <c r="J238" s="171" t="s">
        <v>157</v>
      </c>
      <c r="K238" s="172">
        <v>6.954</v>
      </c>
      <c r="L238" s="271">
        <v>0</v>
      </c>
      <c r="M238" s="272"/>
      <c r="N238" s="268">
        <f>ROUND(L238*K238,2)</f>
        <v>0</v>
      </c>
      <c r="O238" s="268"/>
      <c r="P238" s="268"/>
      <c r="Q238" s="268"/>
      <c r="R238" s="39"/>
      <c r="T238" s="173" t="s">
        <v>22</v>
      </c>
      <c r="U238" s="46" t="s">
        <v>43</v>
      </c>
      <c r="V238" s="38"/>
      <c r="W238" s="174">
        <f>V238*K238</f>
        <v>0</v>
      </c>
      <c r="X238" s="174">
        <v>0.00367</v>
      </c>
      <c r="Y238" s="174">
        <f>X238*K238</f>
        <v>0.02552118</v>
      </c>
      <c r="Z238" s="174">
        <v>0</v>
      </c>
      <c r="AA238" s="175">
        <f>Z238*K238</f>
        <v>0</v>
      </c>
      <c r="AR238" s="21" t="s">
        <v>219</v>
      </c>
      <c r="AT238" s="21" t="s">
        <v>154</v>
      </c>
      <c r="AU238" s="21" t="s">
        <v>170</v>
      </c>
      <c r="AY238" s="21" t="s">
        <v>153</v>
      </c>
      <c r="BE238" s="112">
        <f>IF(U238="základní",N238,0)</f>
        <v>0</v>
      </c>
      <c r="BF238" s="112">
        <f>IF(U238="snížená",N238,0)</f>
        <v>0</v>
      </c>
      <c r="BG238" s="112">
        <f>IF(U238="zákl. přenesená",N238,0)</f>
        <v>0</v>
      </c>
      <c r="BH238" s="112">
        <f>IF(U238="sníž. přenesená",N238,0)</f>
        <v>0</v>
      </c>
      <c r="BI238" s="112">
        <f>IF(U238="nulová",N238,0)</f>
        <v>0</v>
      </c>
      <c r="BJ238" s="21" t="s">
        <v>84</v>
      </c>
      <c r="BK238" s="112">
        <f>ROUND(L238*K238,2)</f>
        <v>0</v>
      </c>
      <c r="BL238" s="21" t="s">
        <v>219</v>
      </c>
      <c r="BM238" s="21" t="s">
        <v>383</v>
      </c>
    </row>
    <row r="239" spans="2:51" s="11" customFormat="1" ht="16.5" customHeight="1">
      <c r="B239" s="183"/>
      <c r="C239" s="184"/>
      <c r="D239" s="184"/>
      <c r="E239" s="185" t="s">
        <v>22</v>
      </c>
      <c r="F239" s="261" t="s">
        <v>543</v>
      </c>
      <c r="G239" s="262"/>
      <c r="H239" s="262"/>
      <c r="I239" s="262"/>
      <c r="J239" s="184"/>
      <c r="K239" s="186">
        <v>6.954</v>
      </c>
      <c r="L239" s="184"/>
      <c r="M239" s="184"/>
      <c r="N239" s="184"/>
      <c r="O239" s="184"/>
      <c r="P239" s="184"/>
      <c r="Q239" s="184"/>
      <c r="R239" s="187"/>
      <c r="T239" s="188"/>
      <c r="U239" s="184"/>
      <c r="V239" s="184"/>
      <c r="W239" s="184"/>
      <c r="X239" s="184"/>
      <c r="Y239" s="184"/>
      <c r="Z239" s="184"/>
      <c r="AA239" s="189"/>
      <c r="AT239" s="190" t="s">
        <v>164</v>
      </c>
      <c r="AU239" s="190" t="s">
        <v>170</v>
      </c>
      <c r="AV239" s="11" t="s">
        <v>87</v>
      </c>
      <c r="AW239" s="11" t="s">
        <v>35</v>
      </c>
      <c r="AX239" s="11" t="s">
        <v>84</v>
      </c>
      <c r="AY239" s="190" t="s">
        <v>153</v>
      </c>
    </row>
    <row r="240" spans="2:65" s="1" customFormat="1" ht="25.5" customHeight="1">
      <c r="B240" s="37"/>
      <c r="C240" s="199" t="s">
        <v>400</v>
      </c>
      <c r="D240" s="199" t="s">
        <v>223</v>
      </c>
      <c r="E240" s="200" t="s">
        <v>385</v>
      </c>
      <c r="F240" s="265" t="s">
        <v>386</v>
      </c>
      <c r="G240" s="265"/>
      <c r="H240" s="265"/>
      <c r="I240" s="265"/>
      <c r="J240" s="201" t="s">
        <v>157</v>
      </c>
      <c r="K240" s="202">
        <v>7.649</v>
      </c>
      <c r="L240" s="273">
        <v>0</v>
      </c>
      <c r="M240" s="274"/>
      <c r="N240" s="275">
        <f>ROUND(L240*K240,2)</f>
        <v>0</v>
      </c>
      <c r="O240" s="268"/>
      <c r="P240" s="268"/>
      <c r="Q240" s="268"/>
      <c r="R240" s="39"/>
      <c r="T240" s="173" t="s">
        <v>22</v>
      </c>
      <c r="U240" s="46" t="s">
        <v>43</v>
      </c>
      <c r="V240" s="38"/>
      <c r="W240" s="174">
        <f>V240*K240</f>
        <v>0</v>
      </c>
      <c r="X240" s="174">
        <v>0.0192</v>
      </c>
      <c r="Y240" s="174">
        <f>X240*K240</f>
        <v>0.14686079999999999</v>
      </c>
      <c r="Z240" s="174">
        <v>0</v>
      </c>
      <c r="AA240" s="175">
        <f>Z240*K240</f>
        <v>0</v>
      </c>
      <c r="AR240" s="21" t="s">
        <v>227</v>
      </c>
      <c r="AT240" s="21" t="s">
        <v>223</v>
      </c>
      <c r="AU240" s="21" t="s">
        <v>170</v>
      </c>
      <c r="AY240" s="21" t="s">
        <v>153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1" t="s">
        <v>84</v>
      </c>
      <c r="BK240" s="112">
        <f>ROUND(L240*K240,2)</f>
        <v>0</v>
      </c>
      <c r="BL240" s="21" t="s">
        <v>219</v>
      </c>
      <c r="BM240" s="21" t="s">
        <v>387</v>
      </c>
    </row>
    <row r="241" spans="2:65" s="1" customFormat="1" ht="25.5" customHeight="1">
      <c r="B241" s="37"/>
      <c r="C241" s="169" t="s">
        <v>404</v>
      </c>
      <c r="D241" s="169" t="s">
        <v>154</v>
      </c>
      <c r="E241" s="170" t="s">
        <v>389</v>
      </c>
      <c r="F241" s="260" t="s">
        <v>390</v>
      </c>
      <c r="G241" s="260"/>
      <c r="H241" s="260"/>
      <c r="I241" s="260"/>
      <c r="J241" s="171" t="s">
        <v>157</v>
      </c>
      <c r="K241" s="172">
        <v>6.954</v>
      </c>
      <c r="L241" s="271">
        <v>0</v>
      </c>
      <c r="M241" s="272"/>
      <c r="N241" s="268">
        <f>ROUND(L241*K241,2)</f>
        <v>0</v>
      </c>
      <c r="O241" s="268"/>
      <c r="P241" s="268"/>
      <c r="Q241" s="268"/>
      <c r="R241" s="39"/>
      <c r="T241" s="173" t="s">
        <v>22</v>
      </c>
      <c r="U241" s="46" t="s">
        <v>43</v>
      </c>
      <c r="V241" s="38"/>
      <c r="W241" s="174">
        <f>V241*K241</f>
        <v>0</v>
      </c>
      <c r="X241" s="174">
        <v>0</v>
      </c>
      <c r="Y241" s="174">
        <f>X241*K241</f>
        <v>0</v>
      </c>
      <c r="Z241" s="174">
        <v>0</v>
      </c>
      <c r="AA241" s="175">
        <f>Z241*K241</f>
        <v>0</v>
      </c>
      <c r="AR241" s="21" t="s">
        <v>219</v>
      </c>
      <c r="AT241" s="21" t="s">
        <v>154</v>
      </c>
      <c r="AU241" s="21" t="s">
        <v>170</v>
      </c>
      <c r="AY241" s="21" t="s">
        <v>153</v>
      </c>
      <c r="BE241" s="112">
        <f>IF(U241="základní",N241,0)</f>
        <v>0</v>
      </c>
      <c r="BF241" s="112">
        <f>IF(U241="snížená",N241,0)</f>
        <v>0</v>
      </c>
      <c r="BG241" s="112">
        <f>IF(U241="zákl. přenesená",N241,0)</f>
        <v>0</v>
      </c>
      <c r="BH241" s="112">
        <f>IF(U241="sníž. přenesená",N241,0)</f>
        <v>0</v>
      </c>
      <c r="BI241" s="112">
        <f>IF(U241="nulová",N241,0)</f>
        <v>0</v>
      </c>
      <c r="BJ241" s="21" t="s">
        <v>84</v>
      </c>
      <c r="BK241" s="112">
        <f>ROUND(L241*K241,2)</f>
        <v>0</v>
      </c>
      <c r="BL241" s="21" t="s">
        <v>219</v>
      </c>
      <c r="BM241" s="21" t="s">
        <v>544</v>
      </c>
    </row>
    <row r="242" spans="2:65" s="1" customFormat="1" ht="16.5" customHeight="1">
      <c r="B242" s="37"/>
      <c r="C242" s="169" t="s">
        <v>408</v>
      </c>
      <c r="D242" s="169" t="s">
        <v>154</v>
      </c>
      <c r="E242" s="170" t="s">
        <v>393</v>
      </c>
      <c r="F242" s="260" t="s">
        <v>394</v>
      </c>
      <c r="G242" s="260"/>
      <c r="H242" s="260"/>
      <c r="I242" s="260"/>
      <c r="J242" s="171" t="s">
        <v>157</v>
      </c>
      <c r="K242" s="172">
        <v>6.954</v>
      </c>
      <c r="L242" s="271">
        <v>0</v>
      </c>
      <c r="M242" s="272"/>
      <c r="N242" s="268">
        <f>ROUND(L242*K242,2)</f>
        <v>0</v>
      </c>
      <c r="O242" s="268"/>
      <c r="P242" s="268"/>
      <c r="Q242" s="268"/>
      <c r="R242" s="39"/>
      <c r="T242" s="173" t="s">
        <v>22</v>
      </c>
      <c r="U242" s="46" t="s">
        <v>43</v>
      </c>
      <c r="V242" s="38"/>
      <c r="W242" s="174">
        <f>V242*K242</f>
        <v>0</v>
      </c>
      <c r="X242" s="174">
        <v>0.0003</v>
      </c>
      <c r="Y242" s="174">
        <f>X242*K242</f>
        <v>0.0020862</v>
      </c>
      <c r="Z242" s="174">
        <v>0</v>
      </c>
      <c r="AA242" s="175">
        <f>Z242*K242</f>
        <v>0</v>
      </c>
      <c r="AR242" s="21" t="s">
        <v>219</v>
      </c>
      <c r="AT242" s="21" t="s">
        <v>154</v>
      </c>
      <c r="AU242" s="21" t="s">
        <v>170</v>
      </c>
      <c r="AY242" s="21" t="s">
        <v>153</v>
      </c>
      <c r="BE242" s="112">
        <f>IF(U242="základní",N242,0)</f>
        <v>0</v>
      </c>
      <c r="BF242" s="112">
        <f>IF(U242="snížená",N242,0)</f>
        <v>0</v>
      </c>
      <c r="BG242" s="112">
        <f>IF(U242="zákl. přenesená",N242,0)</f>
        <v>0</v>
      </c>
      <c r="BH242" s="112">
        <f>IF(U242="sníž. přenesená",N242,0)</f>
        <v>0</v>
      </c>
      <c r="BI242" s="112">
        <f>IF(U242="nulová",N242,0)</f>
        <v>0</v>
      </c>
      <c r="BJ242" s="21" t="s">
        <v>84</v>
      </c>
      <c r="BK242" s="112">
        <f>ROUND(L242*K242,2)</f>
        <v>0</v>
      </c>
      <c r="BL242" s="21" t="s">
        <v>219</v>
      </c>
      <c r="BM242" s="21" t="s">
        <v>545</v>
      </c>
    </row>
    <row r="243" spans="2:65" s="1" customFormat="1" ht="25.5" customHeight="1">
      <c r="B243" s="37"/>
      <c r="C243" s="169" t="s">
        <v>412</v>
      </c>
      <c r="D243" s="169" t="s">
        <v>154</v>
      </c>
      <c r="E243" s="170" t="s">
        <v>397</v>
      </c>
      <c r="F243" s="260" t="s">
        <v>398</v>
      </c>
      <c r="G243" s="260"/>
      <c r="H243" s="260"/>
      <c r="I243" s="260"/>
      <c r="J243" s="171" t="s">
        <v>182</v>
      </c>
      <c r="K243" s="172">
        <v>12</v>
      </c>
      <c r="L243" s="271">
        <v>0</v>
      </c>
      <c r="M243" s="272"/>
      <c r="N243" s="268">
        <f>ROUND(L243*K243,2)</f>
        <v>0</v>
      </c>
      <c r="O243" s="268"/>
      <c r="P243" s="268"/>
      <c r="Q243" s="268"/>
      <c r="R243" s="39"/>
      <c r="T243" s="173" t="s">
        <v>22</v>
      </c>
      <c r="U243" s="46" t="s">
        <v>43</v>
      </c>
      <c r="V243" s="38"/>
      <c r="W243" s="174">
        <f>V243*K243</f>
        <v>0</v>
      </c>
      <c r="X243" s="174">
        <v>0</v>
      </c>
      <c r="Y243" s="174">
        <f>X243*K243</f>
        <v>0</v>
      </c>
      <c r="Z243" s="174">
        <v>0</v>
      </c>
      <c r="AA243" s="175">
        <f>Z243*K243</f>
        <v>0</v>
      </c>
      <c r="AR243" s="21" t="s">
        <v>219</v>
      </c>
      <c r="AT243" s="21" t="s">
        <v>154</v>
      </c>
      <c r="AU243" s="21" t="s">
        <v>170</v>
      </c>
      <c r="AY243" s="21" t="s">
        <v>153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1" t="s">
        <v>84</v>
      </c>
      <c r="BK243" s="112">
        <f>ROUND(L243*K243,2)</f>
        <v>0</v>
      </c>
      <c r="BL243" s="21" t="s">
        <v>219</v>
      </c>
      <c r="BM243" s="21" t="s">
        <v>399</v>
      </c>
    </row>
    <row r="244" spans="2:51" s="11" customFormat="1" ht="16.5" customHeight="1">
      <c r="B244" s="183"/>
      <c r="C244" s="184"/>
      <c r="D244" s="184"/>
      <c r="E244" s="185" t="s">
        <v>22</v>
      </c>
      <c r="F244" s="261" t="s">
        <v>212</v>
      </c>
      <c r="G244" s="262"/>
      <c r="H244" s="262"/>
      <c r="I244" s="262"/>
      <c r="J244" s="184"/>
      <c r="K244" s="186">
        <v>12</v>
      </c>
      <c r="L244" s="184"/>
      <c r="M244" s="184"/>
      <c r="N244" s="184"/>
      <c r="O244" s="184"/>
      <c r="P244" s="184"/>
      <c r="Q244" s="184"/>
      <c r="R244" s="187"/>
      <c r="T244" s="188"/>
      <c r="U244" s="184"/>
      <c r="V244" s="184"/>
      <c r="W244" s="184"/>
      <c r="X244" s="184"/>
      <c r="Y244" s="184"/>
      <c r="Z244" s="184"/>
      <c r="AA244" s="189"/>
      <c r="AT244" s="190" t="s">
        <v>164</v>
      </c>
      <c r="AU244" s="190" t="s">
        <v>170</v>
      </c>
      <c r="AV244" s="11" t="s">
        <v>87</v>
      </c>
      <c r="AW244" s="11" t="s">
        <v>35</v>
      </c>
      <c r="AX244" s="11" t="s">
        <v>84</v>
      </c>
      <c r="AY244" s="190" t="s">
        <v>153</v>
      </c>
    </row>
    <row r="245" spans="2:65" s="1" customFormat="1" ht="38.25" customHeight="1">
      <c r="B245" s="37"/>
      <c r="C245" s="169" t="s">
        <v>416</v>
      </c>
      <c r="D245" s="169" t="s">
        <v>154</v>
      </c>
      <c r="E245" s="170" t="s">
        <v>401</v>
      </c>
      <c r="F245" s="260" t="s">
        <v>402</v>
      </c>
      <c r="G245" s="260"/>
      <c r="H245" s="260"/>
      <c r="I245" s="260"/>
      <c r="J245" s="171" t="s">
        <v>182</v>
      </c>
      <c r="K245" s="172">
        <v>2</v>
      </c>
      <c r="L245" s="271">
        <v>0</v>
      </c>
      <c r="M245" s="272"/>
      <c r="N245" s="268">
        <f>ROUND(L245*K245,2)</f>
        <v>0</v>
      </c>
      <c r="O245" s="268"/>
      <c r="P245" s="268"/>
      <c r="Q245" s="268"/>
      <c r="R245" s="39"/>
      <c r="T245" s="173" t="s">
        <v>22</v>
      </c>
      <c r="U245" s="46" t="s">
        <v>43</v>
      </c>
      <c r="V245" s="38"/>
      <c r="W245" s="174">
        <f>V245*K245</f>
        <v>0</v>
      </c>
      <c r="X245" s="174">
        <v>0.00424</v>
      </c>
      <c r="Y245" s="174">
        <f>X245*K245</f>
        <v>0.00848</v>
      </c>
      <c r="Z245" s="174">
        <v>0</v>
      </c>
      <c r="AA245" s="175">
        <f>Z245*K245</f>
        <v>0</v>
      </c>
      <c r="AR245" s="21" t="s">
        <v>219</v>
      </c>
      <c r="AT245" s="21" t="s">
        <v>154</v>
      </c>
      <c r="AU245" s="21" t="s">
        <v>170</v>
      </c>
      <c r="AY245" s="21" t="s">
        <v>153</v>
      </c>
      <c r="BE245" s="112">
        <f>IF(U245="základní",N245,0)</f>
        <v>0</v>
      </c>
      <c r="BF245" s="112">
        <f>IF(U245="snížená",N245,0)</f>
        <v>0</v>
      </c>
      <c r="BG245" s="112">
        <f>IF(U245="zákl. přenesená",N245,0)</f>
        <v>0</v>
      </c>
      <c r="BH245" s="112">
        <f>IF(U245="sníž. přenesená",N245,0)</f>
        <v>0</v>
      </c>
      <c r="BI245" s="112">
        <f>IF(U245="nulová",N245,0)</f>
        <v>0</v>
      </c>
      <c r="BJ245" s="21" t="s">
        <v>84</v>
      </c>
      <c r="BK245" s="112">
        <f>ROUND(L245*K245,2)</f>
        <v>0</v>
      </c>
      <c r="BL245" s="21" t="s">
        <v>219</v>
      </c>
      <c r="BM245" s="21" t="s">
        <v>403</v>
      </c>
    </row>
    <row r="246" spans="2:65" s="1" customFormat="1" ht="25.5" customHeight="1">
      <c r="B246" s="37"/>
      <c r="C246" s="169" t="s">
        <v>420</v>
      </c>
      <c r="D246" s="169" t="s">
        <v>154</v>
      </c>
      <c r="E246" s="170" t="s">
        <v>405</v>
      </c>
      <c r="F246" s="260" t="s">
        <v>406</v>
      </c>
      <c r="G246" s="260"/>
      <c r="H246" s="260"/>
      <c r="I246" s="260"/>
      <c r="J246" s="171" t="s">
        <v>188</v>
      </c>
      <c r="K246" s="172">
        <v>0.183</v>
      </c>
      <c r="L246" s="271">
        <v>0</v>
      </c>
      <c r="M246" s="272"/>
      <c r="N246" s="268">
        <f>ROUND(L246*K246,2)</f>
        <v>0</v>
      </c>
      <c r="O246" s="268"/>
      <c r="P246" s="268"/>
      <c r="Q246" s="268"/>
      <c r="R246" s="39"/>
      <c r="T246" s="173" t="s">
        <v>22</v>
      </c>
      <c r="U246" s="46" t="s">
        <v>43</v>
      </c>
      <c r="V246" s="38"/>
      <c r="W246" s="174">
        <f>V246*K246</f>
        <v>0</v>
      </c>
      <c r="X246" s="174">
        <v>0</v>
      </c>
      <c r="Y246" s="174">
        <f>X246*K246</f>
        <v>0</v>
      </c>
      <c r="Z246" s="174">
        <v>0</v>
      </c>
      <c r="AA246" s="175">
        <f>Z246*K246</f>
        <v>0</v>
      </c>
      <c r="AR246" s="21" t="s">
        <v>219</v>
      </c>
      <c r="AT246" s="21" t="s">
        <v>154</v>
      </c>
      <c r="AU246" s="21" t="s">
        <v>170</v>
      </c>
      <c r="AY246" s="21" t="s">
        <v>153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1" t="s">
        <v>84</v>
      </c>
      <c r="BK246" s="112">
        <f>ROUND(L246*K246,2)</f>
        <v>0</v>
      </c>
      <c r="BL246" s="21" t="s">
        <v>219</v>
      </c>
      <c r="BM246" s="21" t="s">
        <v>407</v>
      </c>
    </row>
    <row r="247" spans="2:65" s="1" customFormat="1" ht="25.5" customHeight="1">
      <c r="B247" s="37"/>
      <c r="C247" s="169" t="s">
        <v>424</v>
      </c>
      <c r="D247" s="169" t="s">
        <v>154</v>
      </c>
      <c r="E247" s="170" t="s">
        <v>409</v>
      </c>
      <c r="F247" s="260" t="s">
        <v>410</v>
      </c>
      <c r="G247" s="260"/>
      <c r="H247" s="260"/>
      <c r="I247" s="260"/>
      <c r="J247" s="171" t="s">
        <v>188</v>
      </c>
      <c r="K247" s="172">
        <v>0.183</v>
      </c>
      <c r="L247" s="271">
        <v>0</v>
      </c>
      <c r="M247" s="272"/>
      <c r="N247" s="268">
        <f>ROUND(L247*K247,2)</f>
        <v>0</v>
      </c>
      <c r="O247" s="268"/>
      <c r="P247" s="268"/>
      <c r="Q247" s="268"/>
      <c r="R247" s="39"/>
      <c r="T247" s="173" t="s">
        <v>22</v>
      </c>
      <c r="U247" s="46" t="s">
        <v>43</v>
      </c>
      <c r="V247" s="38"/>
      <c r="W247" s="174">
        <f>V247*K247</f>
        <v>0</v>
      </c>
      <c r="X247" s="174">
        <v>0</v>
      </c>
      <c r="Y247" s="174">
        <f>X247*K247</f>
        <v>0</v>
      </c>
      <c r="Z247" s="174">
        <v>0</v>
      </c>
      <c r="AA247" s="175">
        <f>Z247*K247</f>
        <v>0</v>
      </c>
      <c r="AR247" s="21" t="s">
        <v>219</v>
      </c>
      <c r="AT247" s="21" t="s">
        <v>154</v>
      </c>
      <c r="AU247" s="21" t="s">
        <v>170</v>
      </c>
      <c r="AY247" s="21" t="s">
        <v>153</v>
      </c>
      <c r="BE247" s="112">
        <f>IF(U247="základní",N247,0)</f>
        <v>0</v>
      </c>
      <c r="BF247" s="112">
        <f>IF(U247="snížená",N247,0)</f>
        <v>0</v>
      </c>
      <c r="BG247" s="112">
        <f>IF(U247="zákl. přenesená",N247,0)</f>
        <v>0</v>
      </c>
      <c r="BH247" s="112">
        <f>IF(U247="sníž. přenesená",N247,0)</f>
        <v>0</v>
      </c>
      <c r="BI247" s="112">
        <f>IF(U247="nulová",N247,0)</f>
        <v>0</v>
      </c>
      <c r="BJ247" s="21" t="s">
        <v>84</v>
      </c>
      <c r="BK247" s="112">
        <f>ROUND(L247*K247,2)</f>
        <v>0</v>
      </c>
      <c r="BL247" s="21" t="s">
        <v>219</v>
      </c>
      <c r="BM247" s="21" t="s">
        <v>411</v>
      </c>
    </row>
    <row r="248" spans="2:63" s="9" customFormat="1" ht="29.85" customHeight="1">
      <c r="B248" s="158"/>
      <c r="C248" s="159"/>
      <c r="D248" s="168" t="s">
        <v>125</v>
      </c>
      <c r="E248" s="168"/>
      <c r="F248" s="168"/>
      <c r="G248" s="168"/>
      <c r="H248" s="168"/>
      <c r="I248" s="168"/>
      <c r="J248" s="168"/>
      <c r="K248" s="168"/>
      <c r="L248" s="168"/>
      <c r="M248" s="168"/>
      <c r="N248" s="276">
        <f>BK248</f>
        <v>0</v>
      </c>
      <c r="O248" s="277"/>
      <c r="P248" s="277"/>
      <c r="Q248" s="277"/>
      <c r="R248" s="161"/>
      <c r="T248" s="162"/>
      <c r="U248" s="159"/>
      <c r="V248" s="159"/>
      <c r="W248" s="163">
        <f>SUM(W249:W252)</f>
        <v>0</v>
      </c>
      <c r="X248" s="159"/>
      <c r="Y248" s="163">
        <f>SUM(Y249:Y252)</f>
        <v>0.0012</v>
      </c>
      <c r="Z248" s="159"/>
      <c r="AA248" s="164">
        <f>SUM(AA249:AA252)</f>
        <v>0</v>
      </c>
      <c r="AR248" s="165" t="s">
        <v>87</v>
      </c>
      <c r="AT248" s="166" t="s">
        <v>77</v>
      </c>
      <c r="AU248" s="166" t="s">
        <v>84</v>
      </c>
      <c r="AY248" s="165" t="s">
        <v>153</v>
      </c>
      <c r="BK248" s="167">
        <f>SUM(BK249:BK252)</f>
        <v>0</v>
      </c>
    </row>
    <row r="249" spans="2:65" s="1" customFormat="1" ht="25.5" customHeight="1">
      <c r="B249" s="37"/>
      <c r="C249" s="169" t="s">
        <v>428</v>
      </c>
      <c r="D249" s="169" t="s">
        <v>154</v>
      </c>
      <c r="E249" s="170" t="s">
        <v>413</v>
      </c>
      <c r="F249" s="260" t="s">
        <v>414</v>
      </c>
      <c r="G249" s="260"/>
      <c r="H249" s="260"/>
      <c r="I249" s="260"/>
      <c r="J249" s="171" t="s">
        <v>182</v>
      </c>
      <c r="K249" s="172">
        <v>1</v>
      </c>
      <c r="L249" s="271">
        <v>0</v>
      </c>
      <c r="M249" s="272"/>
      <c r="N249" s="268">
        <f>ROUND(L249*K249,2)</f>
        <v>0</v>
      </c>
      <c r="O249" s="268"/>
      <c r="P249" s="268"/>
      <c r="Q249" s="268"/>
      <c r="R249" s="39"/>
      <c r="T249" s="173" t="s">
        <v>22</v>
      </c>
      <c r="U249" s="46" t="s">
        <v>43</v>
      </c>
      <c r="V249" s="38"/>
      <c r="W249" s="174">
        <f>V249*K249</f>
        <v>0</v>
      </c>
      <c r="X249" s="174">
        <v>0</v>
      </c>
      <c r="Y249" s="174">
        <f>X249*K249</f>
        <v>0</v>
      </c>
      <c r="Z249" s="174">
        <v>0</v>
      </c>
      <c r="AA249" s="175">
        <f>Z249*K249</f>
        <v>0</v>
      </c>
      <c r="AR249" s="21" t="s">
        <v>219</v>
      </c>
      <c r="AT249" s="21" t="s">
        <v>154</v>
      </c>
      <c r="AU249" s="21" t="s">
        <v>87</v>
      </c>
      <c r="AY249" s="21" t="s">
        <v>153</v>
      </c>
      <c r="BE249" s="112">
        <f>IF(U249="základní",N249,0)</f>
        <v>0</v>
      </c>
      <c r="BF249" s="112">
        <f>IF(U249="snížená",N249,0)</f>
        <v>0</v>
      </c>
      <c r="BG249" s="112">
        <f>IF(U249="zákl. přenesená",N249,0)</f>
        <v>0</v>
      </c>
      <c r="BH249" s="112">
        <f>IF(U249="sníž. přenesená",N249,0)</f>
        <v>0</v>
      </c>
      <c r="BI249" s="112">
        <f>IF(U249="nulová",N249,0)</f>
        <v>0</v>
      </c>
      <c r="BJ249" s="21" t="s">
        <v>84</v>
      </c>
      <c r="BK249" s="112">
        <f>ROUND(L249*K249,2)</f>
        <v>0</v>
      </c>
      <c r="BL249" s="21" t="s">
        <v>219</v>
      </c>
      <c r="BM249" s="21" t="s">
        <v>415</v>
      </c>
    </row>
    <row r="250" spans="2:65" s="1" customFormat="1" ht="25.5" customHeight="1">
      <c r="B250" s="37"/>
      <c r="C250" s="199" t="s">
        <v>432</v>
      </c>
      <c r="D250" s="199" t="s">
        <v>223</v>
      </c>
      <c r="E250" s="200" t="s">
        <v>417</v>
      </c>
      <c r="F250" s="265" t="s">
        <v>418</v>
      </c>
      <c r="G250" s="265"/>
      <c r="H250" s="265"/>
      <c r="I250" s="265"/>
      <c r="J250" s="201" t="s">
        <v>182</v>
      </c>
      <c r="K250" s="202">
        <v>1</v>
      </c>
      <c r="L250" s="273">
        <v>0</v>
      </c>
      <c r="M250" s="274"/>
      <c r="N250" s="275">
        <f>ROUND(L250*K250,2)</f>
        <v>0</v>
      </c>
      <c r="O250" s="268"/>
      <c r="P250" s="268"/>
      <c r="Q250" s="268"/>
      <c r="R250" s="39"/>
      <c r="T250" s="173" t="s">
        <v>22</v>
      </c>
      <c r="U250" s="46" t="s">
        <v>43</v>
      </c>
      <c r="V250" s="38"/>
      <c r="W250" s="174">
        <f>V250*K250</f>
        <v>0</v>
      </c>
      <c r="X250" s="174">
        <v>0.0012</v>
      </c>
      <c r="Y250" s="174">
        <f>X250*K250</f>
        <v>0.0012</v>
      </c>
      <c r="Z250" s="174">
        <v>0</v>
      </c>
      <c r="AA250" s="175">
        <f>Z250*K250</f>
        <v>0</v>
      </c>
      <c r="AR250" s="21" t="s">
        <v>227</v>
      </c>
      <c r="AT250" s="21" t="s">
        <v>223</v>
      </c>
      <c r="AU250" s="21" t="s">
        <v>87</v>
      </c>
      <c r="AY250" s="21" t="s">
        <v>153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1" t="s">
        <v>84</v>
      </c>
      <c r="BK250" s="112">
        <f>ROUND(L250*K250,2)</f>
        <v>0</v>
      </c>
      <c r="BL250" s="21" t="s">
        <v>219</v>
      </c>
      <c r="BM250" s="21" t="s">
        <v>419</v>
      </c>
    </row>
    <row r="251" spans="2:65" s="1" customFormat="1" ht="25.5" customHeight="1">
      <c r="B251" s="37"/>
      <c r="C251" s="169" t="s">
        <v>438</v>
      </c>
      <c r="D251" s="169" t="s">
        <v>154</v>
      </c>
      <c r="E251" s="170" t="s">
        <v>421</v>
      </c>
      <c r="F251" s="260" t="s">
        <v>422</v>
      </c>
      <c r="G251" s="260"/>
      <c r="H251" s="260"/>
      <c r="I251" s="260"/>
      <c r="J251" s="171" t="s">
        <v>188</v>
      </c>
      <c r="K251" s="172">
        <v>0.001</v>
      </c>
      <c r="L251" s="271">
        <v>0</v>
      </c>
      <c r="M251" s="272"/>
      <c r="N251" s="268">
        <f>ROUND(L251*K251,2)</f>
        <v>0</v>
      </c>
      <c r="O251" s="268"/>
      <c r="P251" s="268"/>
      <c r="Q251" s="268"/>
      <c r="R251" s="39"/>
      <c r="T251" s="173" t="s">
        <v>22</v>
      </c>
      <c r="U251" s="46" t="s">
        <v>43</v>
      </c>
      <c r="V251" s="38"/>
      <c r="W251" s="174">
        <f>V251*K251</f>
        <v>0</v>
      </c>
      <c r="X251" s="174">
        <v>0</v>
      </c>
      <c r="Y251" s="174">
        <f>X251*K251</f>
        <v>0</v>
      </c>
      <c r="Z251" s="174">
        <v>0</v>
      </c>
      <c r="AA251" s="175">
        <f>Z251*K251</f>
        <v>0</v>
      </c>
      <c r="AR251" s="21" t="s">
        <v>219</v>
      </c>
      <c r="AT251" s="21" t="s">
        <v>154</v>
      </c>
      <c r="AU251" s="21" t="s">
        <v>87</v>
      </c>
      <c r="AY251" s="21" t="s">
        <v>153</v>
      </c>
      <c r="BE251" s="112">
        <f>IF(U251="základní",N251,0)</f>
        <v>0</v>
      </c>
      <c r="BF251" s="112">
        <f>IF(U251="snížená",N251,0)</f>
        <v>0</v>
      </c>
      <c r="BG251" s="112">
        <f>IF(U251="zákl. přenesená",N251,0)</f>
        <v>0</v>
      </c>
      <c r="BH251" s="112">
        <f>IF(U251="sníž. přenesená",N251,0)</f>
        <v>0</v>
      </c>
      <c r="BI251" s="112">
        <f>IF(U251="nulová",N251,0)</f>
        <v>0</v>
      </c>
      <c r="BJ251" s="21" t="s">
        <v>84</v>
      </c>
      <c r="BK251" s="112">
        <f>ROUND(L251*K251,2)</f>
        <v>0</v>
      </c>
      <c r="BL251" s="21" t="s">
        <v>219</v>
      </c>
      <c r="BM251" s="21" t="s">
        <v>423</v>
      </c>
    </row>
    <row r="252" spans="2:65" s="1" customFormat="1" ht="25.5" customHeight="1">
      <c r="B252" s="37"/>
      <c r="C252" s="169" t="s">
        <v>442</v>
      </c>
      <c r="D252" s="169" t="s">
        <v>154</v>
      </c>
      <c r="E252" s="170" t="s">
        <v>425</v>
      </c>
      <c r="F252" s="260" t="s">
        <v>426</v>
      </c>
      <c r="G252" s="260"/>
      <c r="H252" s="260"/>
      <c r="I252" s="260"/>
      <c r="J252" s="171" t="s">
        <v>188</v>
      </c>
      <c r="K252" s="172">
        <v>0.001</v>
      </c>
      <c r="L252" s="271">
        <v>0</v>
      </c>
      <c r="M252" s="272"/>
      <c r="N252" s="268">
        <f>ROUND(L252*K252,2)</f>
        <v>0</v>
      </c>
      <c r="O252" s="268"/>
      <c r="P252" s="268"/>
      <c r="Q252" s="268"/>
      <c r="R252" s="39"/>
      <c r="T252" s="173" t="s">
        <v>22</v>
      </c>
      <c r="U252" s="46" t="s">
        <v>43</v>
      </c>
      <c r="V252" s="38"/>
      <c r="W252" s="174">
        <f>V252*K252</f>
        <v>0</v>
      </c>
      <c r="X252" s="174">
        <v>0</v>
      </c>
      <c r="Y252" s="174">
        <f>X252*K252</f>
        <v>0</v>
      </c>
      <c r="Z252" s="174">
        <v>0</v>
      </c>
      <c r="AA252" s="175">
        <f>Z252*K252</f>
        <v>0</v>
      </c>
      <c r="AR252" s="21" t="s">
        <v>219</v>
      </c>
      <c r="AT252" s="21" t="s">
        <v>154</v>
      </c>
      <c r="AU252" s="21" t="s">
        <v>87</v>
      </c>
      <c r="AY252" s="21" t="s">
        <v>153</v>
      </c>
      <c r="BE252" s="112">
        <f>IF(U252="základní",N252,0)</f>
        <v>0</v>
      </c>
      <c r="BF252" s="112">
        <f>IF(U252="snížená",N252,0)</f>
        <v>0</v>
      </c>
      <c r="BG252" s="112">
        <f>IF(U252="zákl. přenesená",N252,0)</f>
        <v>0</v>
      </c>
      <c r="BH252" s="112">
        <f>IF(U252="sníž. přenesená",N252,0)</f>
        <v>0</v>
      </c>
      <c r="BI252" s="112">
        <f>IF(U252="nulová",N252,0)</f>
        <v>0</v>
      </c>
      <c r="BJ252" s="21" t="s">
        <v>84</v>
      </c>
      <c r="BK252" s="112">
        <f>ROUND(L252*K252,2)</f>
        <v>0</v>
      </c>
      <c r="BL252" s="21" t="s">
        <v>219</v>
      </c>
      <c r="BM252" s="21" t="s">
        <v>427</v>
      </c>
    </row>
    <row r="253" spans="2:63" s="9" customFormat="1" ht="29.85" customHeight="1">
      <c r="B253" s="158"/>
      <c r="C253" s="159"/>
      <c r="D253" s="168" t="s">
        <v>126</v>
      </c>
      <c r="E253" s="168"/>
      <c r="F253" s="168"/>
      <c r="G253" s="168"/>
      <c r="H253" s="168"/>
      <c r="I253" s="168"/>
      <c r="J253" s="168"/>
      <c r="K253" s="168"/>
      <c r="L253" s="168"/>
      <c r="M253" s="168"/>
      <c r="N253" s="276">
        <f>BK253</f>
        <v>0</v>
      </c>
      <c r="O253" s="277"/>
      <c r="P253" s="277"/>
      <c r="Q253" s="277"/>
      <c r="R253" s="161"/>
      <c r="T253" s="162"/>
      <c r="U253" s="159"/>
      <c r="V253" s="159"/>
      <c r="W253" s="163">
        <f>SUM(W254:W274)</f>
        <v>0</v>
      </c>
      <c r="X253" s="159"/>
      <c r="Y253" s="163">
        <f>SUM(Y254:Y274)</f>
        <v>0.3842527</v>
      </c>
      <c r="Z253" s="159"/>
      <c r="AA253" s="164">
        <f>SUM(AA254:AA274)</f>
        <v>1.7078324999999999</v>
      </c>
      <c r="AR253" s="165" t="s">
        <v>87</v>
      </c>
      <c r="AT253" s="166" t="s">
        <v>77</v>
      </c>
      <c r="AU253" s="166" t="s">
        <v>84</v>
      </c>
      <c r="AY253" s="165" t="s">
        <v>153</v>
      </c>
      <c r="BK253" s="167">
        <f>SUM(BK254:BK274)</f>
        <v>0</v>
      </c>
    </row>
    <row r="254" spans="2:65" s="1" customFormat="1" ht="25.5" customHeight="1">
      <c r="B254" s="37"/>
      <c r="C254" s="169" t="s">
        <v>446</v>
      </c>
      <c r="D254" s="169" t="s">
        <v>154</v>
      </c>
      <c r="E254" s="170" t="s">
        <v>429</v>
      </c>
      <c r="F254" s="260" t="s">
        <v>430</v>
      </c>
      <c r="G254" s="260"/>
      <c r="H254" s="260"/>
      <c r="I254" s="260"/>
      <c r="J254" s="171" t="s">
        <v>157</v>
      </c>
      <c r="K254" s="172">
        <v>20.955</v>
      </c>
      <c r="L254" s="271">
        <v>0</v>
      </c>
      <c r="M254" s="272"/>
      <c r="N254" s="268">
        <f>ROUND(L254*K254,2)</f>
        <v>0</v>
      </c>
      <c r="O254" s="268"/>
      <c r="P254" s="268"/>
      <c r="Q254" s="268"/>
      <c r="R254" s="39"/>
      <c r="T254" s="173" t="s">
        <v>22</v>
      </c>
      <c r="U254" s="46" t="s">
        <v>43</v>
      </c>
      <c r="V254" s="38"/>
      <c r="W254" s="174">
        <f>V254*K254</f>
        <v>0</v>
      </c>
      <c r="X254" s="174">
        <v>0</v>
      </c>
      <c r="Y254" s="174">
        <f>X254*K254</f>
        <v>0</v>
      </c>
      <c r="Z254" s="174">
        <v>0.0815</v>
      </c>
      <c r="AA254" s="175">
        <f>Z254*K254</f>
        <v>1.7078324999999999</v>
      </c>
      <c r="AR254" s="21" t="s">
        <v>219</v>
      </c>
      <c r="AT254" s="21" t="s">
        <v>154</v>
      </c>
      <c r="AU254" s="21" t="s">
        <v>87</v>
      </c>
      <c r="AY254" s="21" t="s">
        <v>153</v>
      </c>
      <c r="BE254" s="112">
        <f>IF(U254="základní",N254,0)</f>
        <v>0</v>
      </c>
      <c r="BF254" s="112">
        <f>IF(U254="snížená",N254,0)</f>
        <v>0</v>
      </c>
      <c r="BG254" s="112">
        <f>IF(U254="zákl. přenesená",N254,0)</f>
        <v>0</v>
      </c>
      <c r="BH254" s="112">
        <f>IF(U254="sníž. přenesená",N254,0)</f>
        <v>0</v>
      </c>
      <c r="BI254" s="112">
        <f>IF(U254="nulová",N254,0)</f>
        <v>0</v>
      </c>
      <c r="BJ254" s="21" t="s">
        <v>84</v>
      </c>
      <c r="BK254" s="112">
        <f>ROUND(L254*K254,2)</f>
        <v>0</v>
      </c>
      <c r="BL254" s="21" t="s">
        <v>219</v>
      </c>
      <c r="BM254" s="21" t="s">
        <v>431</v>
      </c>
    </row>
    <row r="255" spans="2:51" s="11" customFormat="1" ht="16.5" customHeight="1">
      <c r="B255" s="183"/>
      <c r="C255" s="184"/>
      <c r="D255" s="184"/>
      <c r="E255" s="185" t="s">
        <v>22</v>
      </c>
      <c r="F255" s="261" t="s">
        <v>546</v>
      </c>
      <c r="G255" s="262"/>
      <c r="H255" s="262"/>
      <c r="I255" s="262"/>
      <c r="J255" s="184"/>
      <c r="K255" s="186">
        <v>16.363</v>
      </c>
      <c r="L255" s="184"/>
      <c r="M255" s="184"/>
      <c r="N255" s="184"/>
      <c r="O255" s="184"/>
      <c r="P255" s="184"/>
      <c r="Q255" s="184"/>
      <c r="R255" s="187"/>
      <c r="T255" s="188"/>
      <c r="U255" s="184"/>
      <c r="V255" s="184"/>
      <c r="W255" s="184"/>
      <c r="X255" s="184"/>
      <c r="Y255" s="184"/>
      <c r="Z255" s="184"/>
      <c r="AA255" s="189"/>
      <c r="AT255" s="190" t="s">
        <v>164</v>
      </c>
      <c r="AU255" s="190" t="s">
        <v>87</v>
      </c>
      <c r="AV255" s="11" t="s">
        <v>87</v>
      </c>
      <c r="AW255" s="11" t="s">
        <v>35</v>
      </c>
      <c r="AX255" s="11" t="s">
        <v>78</v>
      </c>
      <c r="AY255" s="190" t="s">
        <v>153</v>
      </c>
    </row>
    <row r="256" spans="2:51" s="11" customFormat="1" ht="16.5" customHeight="1">
      <c r="B256" s="183"/>
      <c r="C256" s="184"/>
      <c r="D256" s="184"/>
      <c r="E256" s="185" t="s">
        <v>22</v>
      </c>
      <c r="F256" s="255" t="s">
        <v>168</v>
      </c>
      <c r="G256" s="256"/>
      <c r="H256" s="256"/>
      <c r="I256" s="256"/>
      <c r="J256" s="184"/>
      <c r="K256" s="186">
        <v>-1.344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164</v>
      </c>
      <c r="AU256" s="190" t="s">
        <v>87</v>
      </c>
      <c r="AV256" s="11" t="s">
        <v>87</v>
      </c>
      <c r="AW256" s="11" t="s">
        <v>35</v>
      </c>
      <c r="AX256" s="11" t="s">
        <v>78</v>
      </c>
      <c r="AY256" s="190" t="s">
        <v>153</v>
      </c>
    </row>
    <row r="257" spans="2:51" s="11" customFormat="1" ht="16.5" customHeight="1">
      <c r="B257" s="183"/>
      <c r="C257" s="184"/>
      <c r="D257" s="184"/>
      <c r="E257" s="185" t="s">
        <v>22</v>
      </c>
      <c r="F257" s="255" t="s">
        <v>547</v>
      </c>
      <c r="G257" s="256"/>
      <c r="H257" s="256"/>
      <c r="I257" s="256"/>
      <c r="J257" s="184"/>
      <c r="K257" s="186">
        <v>5.936</v>
      </c>
      <c r="L257" s="184"/>
      <c r="M257" s="184"/>
      <c r="N257" s="184"/>
      <c r="O257" s="184"/>
      <c r="P257" s="184"/>
      <c r="Q257" s="184"/>
      <c r="R257" s="187"/>
      <c r="T257" s="188"/>
      <c r="U257" s="184"/>
      <c r="V257" s="184"/>
      <c r="W257" s="184"/>
      <c r="X257" s="184"/>
      <c r="Y257" s="184"/>
      <c r="Z257" s="184"/>
      <c r="AA257" s="189"/>
      <c r="AT257" s="190" t="s">
        <v>164</v>
      </c>
      <c r="AU257" s="190" t="s">
        <v>87</v>
      </c>
      <c r="AV257" s="11" t="s">
        <v>87</v>
      </c>
      <c r="AW257" s="11" t="s">
        <v>35</v>
      </c>
      <c r="AX257" s="11" t="s">
        <v>78</v>
      </c>
      <c r="AY257" s="190" t="s">
        <v>153</v>
      </c>
    </row>
    <row r="258" spans="2:51" s="12" customFormat="1" ht="16.5" customHeight="1">
      <c r="B258" s="191"/>
      <c r="C258" s="192"/>
      <c r="D258" s="192"/>
      <c r="E258" s="193" t="s">
        <v>22</v>
      </c>
      <c r="F258" s="257" t="s">
        <v>169</v>
      </c>
      <c r="G258" s="258"/>
      <c r="H258" s="258"/>
      <c r="I258" s="258"/>
      <c r="J258" s="192"/>
      <c r="K258" s="194">
        <v>20.955</v>
      </c>
      <c r="L258" s="192"/>
      <c r="M258" s="192"/>
      <c r="N258" s="192"/>
      <c r="O258" s="192"/>
      <c r="P258" s="192"/>
      <c r="Q258" s="192"/>
      <c r="R258" s="195"/>
      <c r="T258" s="196"/>
      <c r="U258" s="192"/>
      <c r="V258" s="192"/>
      <c r="W258" s="192"/>
      <c r="X258" s="192"/>
      <c r="Y258" s="192"/>
      <c r="Z258" s="192"/>
      <c r="AA258" s="197"/>
      <c r="AT258" s="198" t="s">
        <v>164</v>
      </c>
      <c r="AU258" s="198" t="s">
        <v>87</v>
      </c>
      <c r="AV258" s="12" t="s">
        <v>158</v>
      </c>
      <c r="AW258" s="12" t="s">
        <v>35</v>
      </c>
      <c r="AX258" s="12" t="s">
        <v>84</v>
      </c>
      <c r="AY258" s="198" t="s">
        <v>153</v>
      </c>
    </row>
    <row r="259" spans="2:65" s="1" customFormat="1" ht="38.25" customHeight="1">
      <c r="B259" s="37"/>
      <c r="C259" s="169" t="s">
        <v>450</v>
      </c>
      <c r="D259" s="169" t="s">
        <v>154</v>
      </c>
      <c r="E259" s="170" t="s">
        <v>433</v>
      </c>
      <c r="F259" s="260" t="s">
        <v>434</v>
      </c>
      <c r="G259" s="260"/>
      <c r="H259" s="260"/>
      <c r="I259" s="260"/>
      <c r="J259" s="171" t="s">
        <v>157</v>
      </c>
      <c r="K259" s="172">
        <v>22.309</v>
      </c>
      <c r="L259" s="271">
        <v>0</v>
      </c>
      <c r="M259" s="272"/>
      <c r="N259" s="268">
        <f>ROUND(L259*K259,2)</f>
        <v>0</v>
      </c>
      <c r="O259" s="268"/>
      <c r="P259" s="268"/>
      <c r="Q259" s="268"/>
      <c r="R259" s="39"/>
      <c r="T259" s="173" t="s">
        <v>22</v>
      </c>
      <c r="U259" s="46" t="s">
        <v>43</v>
      </c>
      <c r="V259" s="38"/>
      <c r="W259" s="174">
        <f>V259*K259</f>
        <v>0</v>
      </c>
      <c r="X259" s="174">
        <v>0.003</v>
      </c>
      <c r="Y259" s="174">
        <f>X259*K259</f>
        <v>0.066927</v>
      </c>
      <c r="Z259" s="174">
        <v>0</v>
      </c>
      <c r="AA259" s="175">
        <f>Z259*K259</f>
        <v>0</v>
      </c>
      <c r="AR259" s="21" t="s">
        <v>219</v>
      </c>
      <c r="AT259" s="21" t="s">
        <v>154</v>
      </c>
      <c r="AU259" s="21" t="s">
        <v>87</v>
      </c>
      <c r="AY259" s="21" t="s">
        <v>153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84</v>
      </c>
      <c r="BK259" s="112">
        <f>ROUND(L259*K259,2)</f>
        <v>0</v>
      </c>
      <c r="BL259" s="21" t="s">
        <v>219</v>
      </c>
      <c r="BM259" s="21" t="s">
        <v>435</v>
      </c>
    </row>
    <row r="260" spans="2:51" s="11" customFormat="1" ht="16.5" customHeight="1">
      <c r="B260" s="183"/>
      <c r="C260" s="184"/>
      <c r="D260" s="184"/>
      <c r="E260" s="185" t="s">
        <v>22</v>
      </c>
      <c r="F260" s="261" t="s">
        <v>548</v>
      </c>
      <c r="G260" s="262"/>
      <c r="H260" s="262"/>
      <c r="I260" s="262"/>
      <c r="J260" s="184"/>
      <c r="K260" s="186">
        <v>10.744</v>
      </c>
      <c r="L260" s="184"/>
      <c r="M260" s="184"/>
      <c r="N260" s="184"/>
      <c r="O260" s="184"/>
      <c r="P260" s="184"/>
      <c r="Q260" s="184"/>
      <c r="R260" s="187"/>
      <c r="T260" s="188"/>
      <c r="U260" s="184"/>
      <c r="V260" s="184"/>
      <c r="W260" s="184"/>
      <c r="X260" s="184"/>
      <c r="Y260" s="184"/>
      <c r="Z260" s="184"/>
      <c r="AA260" s="189"/>
      <c r="AT260" s="190" t="s">
        <v>164</v>
      </c>
      <c r="AU260" s="190" t="s">
        <v>87</v>
      </c>
      <c r="AV260" s="11" t="s">
        <v>87</v>
      </c>
      <c r="AW260" s="11" t="s">
        <v>35</v>
      </c>
      <c r="AX260" s="11" t="s">
        <v>78</v>
      </c>
      <c r="AY260" s="190" t="s">
        <v>153</v>
      </c>
    </row>
    <row r="261" spans="2:51" s="11" customFormat="1" ht="16.5" customHeight="1">
      <c r="B261" s="183"/>
      <c r="C261" s="184"/>
      <c r="D261" s="184"/>
      <c r="E261" s="185" t="s">
        <v>22</v>
      </c>
      <c r="F261" s="255" t="s">
        <v>549</v>
      </c>
      <c r="G261" s="256"/>
      <c r="H261" s="256"/>
      <c r="I261" s="256"/>
      <c r="J261" s="184"/>
      <c r="K261" s="186">
        <v>-1.36</v>
      </c>
      <c r="L261" s="184"/>
      <c r="M261" s="184"/>
      <c r="N261" s="184"/>
      <c r="O261" s="184"/>
      <c r="P261" s="184"/>
      <c r="Q261" s="184"/>
      <c r="R261" s="187"/>
      <c r="T261" s="188"/>
      <c r="U261" s="184"/>
      <c r="V261" s="184"/>
      <c r="W261" s="184"/>
      <c r="X261" s="184"/>
      <c r="Y261" s="184"/>
      <c r="Z261" s="184"/>
      <c r="AA261" s="189"/>
      <c r="AT261" s="190" t="s">
        <v>164</v>
      </c>
      <c r="AU261" s="190" t="s">
        <v>87</v>
      </c>
      <c r="AV261" s="11" t="s">
        <v>87</v>
      </c>
      <c r="AW261" s="11" t="s">
        <v>35</v>
      </c>
      <c r="AX261" s="11" t="s">
        <v>78</v>
      </c>
      <c r="AY261" s="190" t="s">
        <v>153</v>
      </c>
    </row>
    <row r="262" spans="2:51" s="11" customFormat="1" ht="16.5" customHeight="1">
      <c r="B262" s="183"/>
      <c r="C262" s="184"/>
      <c r="D262" s="184"/>
      <c r="E262" s="185" t="s">
        <v>22</v>
      </c>
      <c r="F262" s="255" t="s">
        <v>550</v>
      </c>
      <c r="G262" s="256"/>
      <c r="H262" s="256"/>
      <c r="I262" s="256"/>
      <c r="J262" s="184"/>
      <c r="K262" s="186">
        <v>12.8</v>
      </c>
      <c r="L262" s="184"/>
      <c r="M262" s="184"/>
      <c r="N262" s="184"/>
      <c r="O262" s="184"/>
      <c r="P262" s="184"/>
      <c r="Q262" s="184"/>
      <c r="R262" s="187"/>
      <c r="T262" s="188"/>
      <c r="U262" s="184"/>
      <c r="V262" s="184"/>
      <c r="W262" s="184"/>
      <c r="X262" s="184"/>
      <c r="Y262" s="184"/>
      <c r="Z262" s="184"/>
      <c r="AA262" s="189"/>
      <c r="AT262" s="190" t="s">
        <v>164</v>
      </c>
      <c r="AU262" s="190" t="s">
        <v>87</v>
      </c>
      <c r="AV262" s="11" t="s">
        <v>87</v>
      </c>
      <c r="AW262" s="11" t="s">
        <v>35</v>
      </c>
      <c r="AX262" s="11" t="s">
        <v>78</v>
      </c>
      <c r="AY262" s="190" t="s">
        <v>153</v>
      </c>
    </row>
    <row r="263" spans="2:51" s="11" customFormat="1" ht="16.5" customHeight="1">
      <c r="B263" s="183"/>
      <c r="C263" s="184"/>
      <c r="D263" s="184"/>
      <c r="E263" s="185" t="s">
        <v>22</v>
      </c>
      <c r="F263" s="255" t="s">
        <v>551</v>
      </c>
      <c r="G263" s="256"/>
      <c r="H263" s="256"/>
      <c r="I263" s="256"/>
      <c r="J263" s="184"/>
      <c r="K263" s="186">
        <v>0.125</v>
      </c>
      <c r="L263" s="184"/>
      <c r="M263" s="184"/>
      <c r="N263" s="184"/>
      <c r="O263" s="184"/>
      <c r="P263" s="184"/>
      <c r="Q263" s="184"/>
      <c r="R263" s="187"/>
      <c r="T263" s="188"/>
      <c r="U263" s="184"/>
      <c r="V263" s="184"/>
      <c r="W263" s="184"/>
      <c r="X263" s="184"/>
      <c r="Y263" s="184"/>
      <c r="Z263" s="184"/>
      <c r="AA263" s="189"/>
      <c r="AT263" s="190" t="s">
        <v>164</v>
      </c>
      <c r="AU263" s="190" t="s">
        <v>87</v>
      </c>
      <c r="AV263" s="11" t="s">
        <v>87</v>
      </c>
      <c r="AW263" s="11" t="s">
        <v>35</v>
      </c>
      <c r="AX263" s="11" t="s">
        <v>78</v>
      </c>
      <c r="AY263" s="190" t="s">
        <v>153</v>
      </c>
    </row>
    <row r="264" spans="2:51" s="12" customFormat="1" ht="16.5" customHeight="1">
      <c r="B264" s="191"/>
      <c r="C264" s="192"/>
      <c r="D264" s="192"/>
      <c r="E264" s="193" t="s">
        <v>22</v>
      </c>
      <c r="F264" s="257" t="s">
        <v>169</v>
      </c>
      <c r="G264" s="258"/>
      <c r="H264" s="258"/>
      <c r="I264" s="258"/>
      <c r="J264" s="192"/>
      <c r="K264" s="194">
        <v>22.309</v>
      </c>
      <c r="L264" s="192"/>
      <c r="M264" s="192"/>
      <c r="N264" s="192"/>
      <c r="O264" s="192"/>
      <c r="P264" s="192"/>
      <c r="Q264" s="192"/>
      <c r="R264" s="195"/>
      <c r="T264" s="196"/>
      <c r="U264" s="192"/>
      <c r="V264" s="192"/>
      <c r="W264" s="192"/>
      <c r="X264" s="192"/>
      <c r="Y264" s="192"/>
      <c r="Z264" s="192"/>
      <c r="AA264" s="197"/>
      <c r="AT264" s="198" t="s">
        <v>164</v>
      </c>
      <c r="AU264" s="198" t="s">
        <v>87</v>
      </c>
      <c r="AV264" s="12" t="s">
        <v>158</v>
      </c>
      <c r="AW264" s="12" t="s">
        <v>35</v>
      </c>
      <c r="AX264" s="12" t="s">
        <v>84</v>
      </c>
      <c r="AY264" s="198" t="s">
        <v>153</v>
      </c>
    </row>
    <row r="265" spans="2:65" s="1" customFormat="1" ht="25.5" customHeight="1">
      <c r="B265" s="37"/>
      <c r="C265" s="199" t="s">
        <v>455</v>
      </c>
      <c r="D265" s="199" t="s">
        <v>223</v>
      </c>
      <c r="E265" s="200" t="s">
        <v>439</v>
      </c>
      <c r="F265" s="265" t="s">
        <v>440</v>
      </c>
      <c r="G265" s="265"/>
      <c r="H265" s="265"/>
      <c r="I265" s="265"/>
      <c r="J265" s="201" t="s">
        <v>157</v>
      </c>
      <c r="K265" s="202">
        <v>24.54</v>
      </c>
      <c r="L265" s="273">
        <v>0</v>
      </c>
      <c r="M265" s="274"/>
      <c r="N265" s="275">
        <f>ROUND(L265*K265,2)</f>
        <v>0</v>
      </c>
      <c r="O265" s="268"/>
      <c r="P265" s="268"/>
      <c r="Q265" s="268"/>
      <c r="R265" s="39"/>
      <c r="T265" s="173" t="s">
        <v>22</v>
      </c>
      <c r="U265" s="46" t="s">
        <v>43</v>
      </c>
      <c r="V265" s="38"/>
      <c r="W265" s="174">
        <f>V265*K265</f>
        <v>0</v>
      </c>
      <c r="X265" s="174">
        <v>0.0126</v>
      </c>
      <c r="Y265" s="174">
        <f>X265*K265</f>
        <v>0.309204</v>
      </c>
      <c r="Z265" s="174">
        <v>0</v>
      </c>
      <c r="AA265" s="175">
        <f>Z265*K265</f>
        <v>0</v>
      </c>
      <c r="AR265" s="21" t="s">
        <v>227</v>
      </c>
      <c r="AT265" s="21" t="s">
        <v>223</v>
      </c>
      <c r="AU265" s="21" t="s">
        <v>87</v>
      </c>
      <c r="AY265" s="21" t="s">
        <v>153</v>
      </c>
      <c r="BE265" s="112">
        <f>IF(U265="základní",N265,0)</f>
        <v>0</v>
      </c>
      <c r="BF265" s="112">
        <f>IF(U265="snížená",N265,0)</f>
        <v>0</v>
      </c>
      <c r="BG265" s="112">
        <f>IF(U265="zákl. přenesená",N265,0)</f>
        <v>0</v>
      </c>
      <c r="BH265" s="112">
        <f>IF(U265="sníž. přenesená",N265,0)</f>
        <v>0</v>
      </c>
      <c r="BI265" s="112">
        <f>IF(U265="nulová",N265,0)</f>
        <v>0</v>
      </c>
      <c r="BJ265" s="21" t="s">
        <v>84</v>
      </c>
      <c r="BK265" s="112">
        <f>ROUND(L265*K265,2)</f>
        <v>0</v>
      </c>
      <c r="BL265" s="21" t="s">
        <v>219</v>
      </c>
      <c r="BM265" s="21" t="s">
        <v>441</v>
      </c>
    </row>
    <row r="266" spans="2:65" s="1" customFormat="1" ht="38.25" customHeight="1">
      <c r="B266" s="37"/>
      <c r="C266" s="169" t="s">
        <v>459</v>
      </c>
      <c r="D266" s="169" t="s">
        <v>154</v>
      </c>
      <c r="E266" s="170" t="s">
        <v>443</v>
      </c>
      <c r="F266" s="260" t="s">
        <v>444</v>
      </c>
      <c r="G266" s="260"/>
      <c r="H266" s="260"/>
      <c r="I266" s="260"/>
      <c r="J266" s="171" t="s">
        <v>157</v>
      </c>
      <c r="K266" s="172">
        <v>22.309</v>
      </c>
      <c r="L266" s="271">
        <v>0</v>
      </c>
      <c r="M266" s="272"/>
      <c r="N266" s="268">
        <f>ROUND(L266*K266,2)</f>
        <v>0</v>
      </c>
      <c r="O266" s="268"/>
      <c r="P266" s="268"/>
      <c r="Q266" s="268"/>
      <c r="R266" s="39"/>
      <c r="T266" s="173" t="s">
        <v>22</v>
      </c>
      <c r="U266" s="46" t="s">
        <v>43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219</v>
      </c>
      <c r="AT266" s="21" t="s">
        <v>154</v>
      </c>
      <c r="AU266" s="21" t="s">
        <v>87</v>
      </c>
      <c r="AY266" s="21" t="s">
        <v>153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84</v>
      </c>
      <c r="BK266" s="112">
        <f>ROUND(L266*K266,2)</f>
        <v>0</v>
      </c>
      <c r="BL266" s="21" t="s">
        <v>219</v>
      </c>
      <c r="BM266" s="21" t="s">
        <v>552</v>
      </c>
    </row>
    <row r="267" spans="2:65" s="1" customFormat="1" ht="16.5" customHeight="1">
      <c r="B267" s="37"/>
      <c r="C267" s="169" t="s">
        <v>463</v>
      </c>
      <c r="D267" s="169" t="s">
        <v>154</v>
      </c>
      <c r="E267" s="170" t="s">
        <v>447</v>
      </c>
      <c r="F267" s="260" t="s">
        <v>448</v>
      </c>
      <c r="G267" s="260"/>
      <c r="H267" s="260"/>
      <c r="I267" s="260"/>
      <c r="J267" s="171" t="s">
        <v>157</v>
      </c>
      <c r="K267" s="172">
        <v>0.3</v>
      </c>
      <c r="L267" s="271">
        <v>0</v>
      </c>
      <c r="M267" s="272"/>
      <c r="N267" s="268">
        <f>ROUND(L267*K267,2)</f>
        <v>0</v>
      </c>
      <c r="O267" s="268"/>
      <c r="P267" s="268"/>
      <c r="Q267" s="268"/>
      <c r="R267" s="39"/>
      <c r="T267" s="173" t="s">
        <v>22</v>
      </c>
      <c r="U267" s="46" t="s">
        <v>43</v>
      </c>
      <c r="V267" s="38"/>
      <c r="W267" s="174">
        <f>V267*K267</f>
        <v>0</v>
      </c>
      <c r="X267" s="174">
        <v>0.00063</v>
      </c>
      <c r="Y267" s="174">
        <f>X267*K267</f>
        <v>0.000189</v>
      </c>
      <c r="Z267" s="174">
        <v>0</v>
      </c>
      <c r="AA267" s="175">
        <f>Z267*K267</f>
        <v>0</v>
      </c>
      <c r="AR267" s="21" t="s">
        <v>219</v>
      </c>
      <c r="AT267" s="21" t="s">
        <v>154</v>
      </c>
      <c r="AU267" s="21" t="s">
        <v>87</v>
      </c>
      <c r="AY267" s="21" t="s">
        <v>153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1" t="s">
        <v>84</v>
      </c>
      <c r="BK267" s="112">
        <f>ROUND(L267*K267,2)</f>
        <v>0</v>
      </c>
      <c r="BL267" s="21" t="s">
        <v>219</v>
      </c>
      <c r="BM267" s="21" t="s">
        <v>449</v>
      </c>
    </row>
    <row r="268" spans="2:65" s="1" customFormat="1" ht="25.5" customHeight="1">
      <c r="B268" s="37"/>
      <c r="C268" s="169" t="s">
        <v>467</v>
      </c>
      <c r="D268" s="169" t="s">
        <v>154</v>
      </c>
      <c r="E268" s="170" t="s">
        <v>451</v>
      </c>
      <c r="F268" s="260" t="s">
        <v>452</v>
      </c>
      <c r="G268" s="260"/>
      <c r="H268" s="260"/>
      <c r="I268" s="260"/>
      <c r="J268" s="171" t="s">
        <v>248</v>
      </c>
      <c r="K268" s="172">
        <v>4</v>
      </c>
      <c r="L268" s="271">
        <v>0</v>
      </c>
      <c r="M268" s="272"/>
      <c r="N268" s="268">
        <f>ROUND(L268*K268,2)</f>
        <v>0</v>
      </c>
      <c r="O268" s="268"/>
      <c r="P268" s="268"/>
      <c r="Q268" s="268"/>
      <c r="R268" s="39"/>
      <c r="T268" s="173" t="s">
        <v>22</v>
      </c>
      <c r="U268" s="46" t="s">
        <v>43</v>
      </c>
      <c r="V268" s="38"/>
      <c r="W268" s="174">
        <f>V268*K268</f>
        <v>0</v>
      </c>
      <c r="X268" s="174">
        <v>0.00031</v>
      </c>
      <c r="Y268" s="174">
        <f>X268*K268</f>
        <v>0.00124</v>
      </c>
      <c r="Z268" s="174">
        <v>0</v>
      </c>
      <c r="AA268" s="175">
        <f>Z268*K268</f>
        <v>0</v>
      </c>
      <c r="AR268" s="21" t="s">
        <v>219</v>
      </c>
      <c r="AT268" s="21" t="s">
        <v>154</v>
      </c>
      <c r="AU268" s="21" t="s">
        <v>87</v>
      </c>
      <c r="AY268" s="21" t="s">
        <v>153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84</v>
      </c>
      <c r="BK268" s="112">
        <f>ROUND(L268*K268,2)</f>
        <v>0</v>
      </c>
      <c r="BL268" s="21" t="s">
        <v>219</v>
      </c>
      <c r="BM268" s="21" t="s">
        <v>453</v>
      </c>
    </row>
    <row r="269" spans="2:51" s="11" customFormat="1" ht="16.5" customHeight="1">
      <c r="B269" s="183"/>
      <c r="C269" s="184"/>
      <c r="D269" s="184"/>
      <c r="E269" s="185" t="s">
        <v>22</v>
      </c>
      <c r="F269" s="261" t="s">
        <v>553</v>
      </c>
      <c r="G269" s="262"/>
      <c r="H269" s="262"/>
      <c r="I269" s="262"/>
      <c r="J269" s="184"/>
      <c r="K269" s="186">
        <v>4</v>
      </c>
      <c r="L269" s="184"/>
      <c r="M269" s="184"/>
      <c r="N269" s="184"/>
      <c r="O269" s="184"/>
      <c r="P269" s="184"/>
      <c r="Q269" s="184"/>
      <c r="R269" s="187"/>
      <c r="T269" s="188"/>
      <c r="U269" s="184"/>
      <c r="V269" s="184"/>
      <c r="W269" s="184"/>
      <c r="X269" s="184"/>
      <c r="Y269" s="184"/>
      <c r="Z269" s="184"/>
      <c r="AA269" s="189"/>
      <c r="AT269" s="190" t="s">
        <v>164</v>
      </c>
      <c r="AU269" s="190" t="s">
        <v>87</v>
      </c>
      <c r="AV269" s="11" t="s">
        <v>87</v>
      </c>
      <c r="AW269" s="11" t="s">
        <v>35</v>
      </c>
      <c r="AX269" s="11" t="s">
        <v>84</v>
      </c>
      <c r="AY269" s="190" t="s">
        <v>153</v>
      </c>
    </row>
    <row r="270" spans="2:65" s="1" customFormat="1" ht="16.5" customHeight="1">
      <c r="B270" s="37"/>
      <c r="C270" s="169" t="s">
        <v>471</v>
      </c>
      <c r="D270" s="169" t="s">
        <v>154</v>
      </c>
      <c r="E270" s="170" t="s">
        <v>456</v>
      </c>
      <c r="F270" s="260" t="s">
        <v>457</v>
      </c>
      <c r="G270" s="260"/>
      <c r="H270" s="260"/>
      <c r="I270" s="260"/>
      <c r="J270" s="171" t="s">
        <v>157</v>
      </c>
      <c r="K270" s="172">
        <v>22.309</v>
      </c>
      <c r="L270" s="271">
        <v>0</v>
      </c>
      <c r="M270" s="272"/>
      <c r="N270" s="268">
        <f>ROUND(L270*K270,2)</f>
        <v>0</v>
      </c>
      <c r="O270" s="268"/>
      <c r="P270" s="268"/>
      <c r="Q270" s="268"/>
      <c r="R270" s="39"/>
      <c r="T270" s="173" t="s">
        <v>22</v>
      </c>
      <c r="U270" s="46" t="s">
        <v>43</v>
      </c>
      <c r="V270" s="38"/>
      <c r="W270" s="174">
        <f>V270*K270</f>
        <v>0</v>
      </c>
      <c r="X270" s="174">
        <v>0.0003</v>
      </c>
      <c r="Y270" s="174">
        <f>X270*K270</f>
        <v>0.006692699999999999</v>
      </c>
      <c r="Z270" s="174">
        <v>0</v>
      </c>
      <c r="AA270" s="175">
        <f>Z270*K270</f>
        <v>0</v>
      </c>
      <c r="AR270" s="21" t="s">
        <v>219</v>
      </c>
      <c r="AT270" s="21" t="s">
        <v>154</v>
      </c>
      <c r="AU270" s="21" t="s">
        <v>87</v>
      </c>
      <c r="AY270" s="21" t="s">
        <v>153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84</v>
      </c>
      <c r="BK270" s="112">
        <f>ROUND(L270*K270,2)</f>
        <v>0</v>
      </c>
      <c r="BL270" s="21" t="s">
        <v>219</v>
      </c>
      <c r="BM270" s="21" t="s">
        <v>458</v>
      </c>
    </row>
    <row r="271" spans="2:65" s="1" customFormat="1" ht="25.5" customHeight="1">
      <c r="B271" s="37"/>
      <c r="C271" s="169" t="s">
        <v>475</v>
      </c>
      <c r="D271" s="169" t="s">
        <v>154</v>
      </c>
      <c r="E271" s="170" t="s">
        <v>460</v>
      </c>
      <c r="F271" s="260" t="s">
        <v>461</v>
      </c>
      <c r="G271" s="260"/>
      <c r="H271" s="260"/>
      <c r="I271" s="260"/>
      <c r="J271" s="171" t="s">
        <v>182</v>
      </c>
      <c r="K271" s="172">
        <v>8</v>
      </c>
      <c r="L271" s="271">
        <v>0</v>
      </c>
      <c r="M271" s="272"/>
      <c r="N271" s="268">
        <f>ROUND(L271*K271,2)</f>
        <v>0</v>
      </c>
      <c r="O271" s="268"/>
      <c r="P271" s="268"/>
      <c r="Q271" s="268"/>
      <c r="R271" s="39"/>
      <c r="T271" s="173" t="s">
        <v>22</v>
      </c>
      <c r="U271" s="46" t="s">
        <v>43</v>
      </c>
      <c r="V271" s="38"/>
      <c r="W271" s="174">
        <f>V271*K271</f>
        <v>0</v>
      </c>
      <c r="X271" s="174">
        <v>0</v>
      </c>
      <c r="Y271" s="174">
        <f>X271*K271</f>
        <v>0</v>
      </c>
      <c r="Z271" s="174">
        <v>0</v>
      </c>
      <c r="AA271" s="175">
        <f>Z271*K271</f>
        <v>0</v>
      </c>
      <c r="AR271" s="21" t="s">
        <v>219</v>
      </c>
      <c r="AT271" s="21" t="s">
        <v>154</v>
      </c>
      <c r="AU271" s="21" t="s">
        <v>87</v>
      </c>
      <c r="AY271" s="21" t="s">
        <v>153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1" t="s">
        <v>84</v>
      </c>
      <c r="BK271" s="112">
        <f>ROUND(L271*K271,2)</f>
        <v>0</v>
      </c>
      <c r="BL271" s="21" t="s">
        <v>219</v>
      </c>
      <c r="BM271" s="21" t="s">
        <v>462</v>
      </c>
    </row>
    <row r="272" spans="2:65" s="1" customFormat="1" ht="25.5" customHeight="1">
      <c r="B272" s="37"/>
      <c r="C272" s="169" t="s">
        <v>480</v>
      </c>
      <c r="D272" s="169" t="s">
        <v>154</v>
      </c>
      <c r="E272" s="170" t="s">
        <v>464</v>
      </c>
      <c r="F272" s="260" t="s">
        <v>465</v>
      </c>
      <c r="G272" s="260"/>
      <c r="H272" s="260"/>
      <c r="I272" s="260"/>
      <c r="J272" s="171" t="s">
        <v>182</v>
      </c>
      <c r="K272" s="172">
        <v>2</v>
      </c>
      <c r="L272" s="271">
        <v>0</v>
      </c>
      <c r="M272" s="272"/>
      <c r="N272" s="268">
        <f>ROUND(L272*K272,2)</f>
        <v>0</v>
      </c>
      <c r="O272" s="268"/>
      <c r="P272" s="268"/>
      <c r="Q272" s="268"/>
      <c r="R272" s="39"/>
      <c r="T272" s="173" t="s">
        <v>22</v>
      </c>
      <c r="U272" s="46" t="s">
        <v>43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219</v>
      </c>
      <c r="AT272" s="21" t="s">
        <v>154</v>
      </c>
      <c r="AU272" s="21" t="s">
        <v>87</v>
      </c>
      <c r="AY272" s="21" t="s">
        <v>153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84</v>
      </c>
      <c r="BK272" s="112">
        <f>ROUND(L272*K272,2)</f>
        <v>0</v>
      </c>
      <c r="BL272" s="21" t="s">
        <v>219</v>
      </c>
      <c r="BM272" s="21" t="s">
        <v>466</v>
      </c>
    </row>
    <row r="273" spans="2:65" s="1" customFormat="1" ht="25.5" customHeight="1">
      <c r="B273" s="37"/>
      <c r="C273" s="169" t="s">
        <v>485</v>
      </c>
      <c r="D273" s="169" t="s">
        <v>154</v>
      </c>
      <c r="E273" s="170" t="s">
        <v>468</v>
      </c>
      <c r="F273" s="260" t="s">
        <v>469</v>
      </c>
      <c r="G273" s="260"/>
      <c r="H273" s="260"/>
      <c r="I273" s="260"/>
      <c r="J273" s="171" t="s">
        <v>188</v>
      </c>
      <c r="K273" s="172">
        <v>0.384</v>
      </c>
      <c r="L273" s="271">
        <v>0</v>
      </c>
      <c r="M273" s="272"/>
      <c r="N273" s="268">
        <f>ROUND(L273*K273,2)</f>
        <v>0</v>
      </c>
      <c r="O273" s="268"/>
      <c r="P273" s="268"/>
      <c r="Q273" s="268"/>
      <c r="R273" s="39"/>
      <c r="T273" s="173" t="s">
        <v>22</v>
      </c>
      <c r="U273" s="46" t="s">
        <v>43</v>
      </c>
      <c r="V273" s="38"/>
      <c r="W273" s="174">
        <f>V273*K273</f>
        <v>0</v>
      </c>
      <c r="X273" s="174">
        <v>0</v>
      </c>
      <c r="Y273" s="174">
        <f>X273*K273</f>
        <v>0</v>
      </c>
      <c r="Z273" s="174">
        <v>0</v>
      </c>
      <c r="AA273" s="175">
        <f>Z273*K273</f>
        <v>0</v>
      </c>
      <c r="AR273" s="21" t="s">
        <v>219</v>
      </c>
      <c r="AT273" s="21" t="s">
        <v>154</v>
      </c>
      <c r="AU273" s="21" t="s">
        <v>87</v>
      </c>
      <c r="AY273" s="21" t="s">
        <v>153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84</v>
      </c>
      <c r="BK273" s="112">
        <f>ROUND(L273*K273,2)</f>
        <v>0</v>
      </c>
      <c r="BL273" s="21" t="s">
        <v>219</v>
      </c>
      <c r="BM273" s="21" t="s">
        <v>470</v>
      </c>
    </row>
    <row r="274" spans="2:65" s="1" customFormat="1" ht="25.5" customHeight="1">
      <c r="B274" s="37"/>
      <c r="C274" s="169" t="s">
        <v>489</v>
      </c>
      <c r="D274" s="169" t="s">
        <v>154</v>
      </c>
      <c r="E274" s="170" t="s">
        <v>472</v>
      </c>
      <c r="F274" s="260" t="s">
        <v>473</v>
      </c>
      <c r="G274" s="260"/>
      <c r="H274" s="260"/>
      <c r="I274" s="260"/>
      <c r="J274" s="171" t="s">
        <v>188</v>
      </c>
      <c r="K274" s="172">
        <v>0.384</v>
      </c>
      <c r="L274" s="271">
        <v>0</v>
      </c>
      <c r="M274" s="272"/>
      <c r="N274" s="268">
        <f>ROUND(L274*K274,2)</f>
        <v>0</v>
      </c>
      <c r="O274" s="268"/>
      <c r="P274" s="268"/>
      <c r="Q274" s="268"/>
      <c r="R274" s="39"/>
      <c r="T274" s="173" t="s">
        <v>22</v>
      </c>
      <c r="U274" s="46" t="s">
        <v>43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219</v>
      </c>
      <c r="AT274" s="21" t="s">
        <v>154</v>
      </c>
      <c r="AU274" s="21" t="s">
        <v>87</v>
      </c>
      <c r="AY274" s="21" t="s">
        <v>153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84</v>
      </c>
      <c r="BK274" s="112">
        <f>ROUND(L274*K274,2)</f>
        <v>0</v>
      </c>
      <c r="BL274" s="21" t="s">
        <v>219</v>
      </c>
      <c r="BM274" s="21" t="s">
        <v>474</v>
      </c>
    </row>
    <row r="275" spans="2:63" s="9" customFormat="1" ht="29.85" customHeight="1">
      <c r="B275" s="158"/>
      <c r="C275" s="159"/>
      <c r="D275" s="168" t="s">
        <v>127</v>
      </c>
      <c r="E275" s="168"/>
      <c r="F275" s="168"/>
      <c r="G275" s="168"/>
      <c r="H275" s="168"/>
      <c r="I275" s="168"/>
      <c r="J275" s="168"/>
      <c r="K275" s="168"/>
      <c r="L275" s="168"/>
      <c r="M275" s="168"/>
      <c r="N275" s="276">
        <f>BK275</f>
        <v>0</v>
      </c>
      <c r="O275" s="277"/>
      <c r="P275" s="277"/>
      <c r="Q275" s="277"/>
      <c r="R275" s="161"/>
      <c r="T275" s="162"/>
      <c r="U275" s="159"/>
      <c r="V275" s="159"/>
      <c r="W275" s="163">
        <f>SUM(W276:W282)</f>
        <v>0</v>
      </c>
      <c r="X275" s="159"/>
      <c r="Y275" s="163">
        <f>SUM(Y276:Y282)</f>
        <v>0.000801</v>
      </c>
      <c r="Z275" s="159"/>
      <c r="AA275" s="164">
        <f>SUM(AA276:AA282)</f>
        <v>0</v>
      </c>
      <c r="AR275" s="165" t="s">
        <v>87</v>
      </c>
      <c r="AT275" s="166" t="s">
        <v>77</v>
      </c>
      <c r="AU275" s="166" t="s">
        <v>84</v>
      </c>
      <c r="AY275" s="165" t="s">
        <v>153</v>
      </c>
      <c r="BK275" s="167">
        <f>SUM(BK276:BK282)</f>
        <v>0</v>
      </c>
    </row>
    <row r="276" spans="2:65" s="1" customFormat="1" ht="38.25" customHeight="1">
      <c r="B276" s="37"/>
      <c r="C276" s="169" t="s">
        <v>493</v>
      </c>
      <c r="D276" s="169" t="s">
        <v>154</v>
      </c>
      <c r="E276" s="170" t="s">
        <v>476</v>
      </c>
      <c r="F276" s="260" t="s">
        <v>477</v>
      </c>
      <c r="G276" s="260"/>
      <c r="H276" s="260"/>
      <c r="I276" s="260"/>
      <c r="J276" s="171" t="s">
        <v>157</v>
      </c>
      <c r="K276" s="172">
        <v>0.9</v>
      </c>
      <c r="L276" s="271">
        <v>0</v>
      </c>
      <c r="M276" s="272"/>
      <c r="N276" s="268">
        <f>ROUND(L276*K276,2)</f>
        <v>0</v>
      </c>
      <c r="O276" s="268"/>
      <c r="P276" s="268"/>
      <c r="Q276" s="268"/>
      <c r="R276" s="39"/>
      <c r="T276" s="173" t="s">
        <v>22</v>
      </c>
      <c r="U276" s="46" t="s">
        <v>43</v>
      </c>
      <c r="V276" s="38"/>
      <c r="W276" s="174">
        <f>V276*K276</f>
        <v>0</v>
      </c>
      <c r="X276" s="174">
        <v>9E-05</v>
      </c>
      <c r="Y276" s="174">
        <f>X276*K276</f>
        <v>8.1E-05</v>
      </c>
      <c r="Z276" s="174">
        <v>0</v>
      </c>
      <c r="AA276" s="175">
        <f>Z276*K276</f>
        <v>0</v>
      </c>
      <c r="AR276" s="21" t="s">
        <v>219</v>
      </c>
      <c r="AT276" s="21" t="s">
        <v>154</v>
      </c>
      <c r="AU276" s="21" t="s">
        <v>87</v>
      </c>
      <c r="AY276" s="21" t="s">
        <v>153</v>
      </c>
      <c r="BE276" s="112">
        <f>IF(U276="základní",N276,0)</f>
        <v>0</v>
      </c>
      <c r="BF276" s="112">
        <f>IF(U276="snížená",N276,0)</f>
        <v>0</v>
      </c>
      <c r="BG276" s="112">
        <f>IF(U276="zákl. přenesená",N276,0)</f>
        <v>0</v>
      </c>
      <c r="BH276" s="112">
        <f>IF(U276="sníž. přenesená",N276,0)</f>
        <v>0</v>
      </c>
      <c r="BI276" s="112">
        <f>IF(U276="nulová",N276,0)</f>
        <v>0</v>
      </c>
      <c r="BJ276" s="21" t="s">
        <v>84</v>
      </c>
      <c r="BK276" s="112">
        <f>ROUND(L276*K276,2)</f>
        <v>0</v>
      </c>
      <c r="BL276" s="21" t="s">
        <v>219</v>
      </c>
      <c r="BM276" s="21" t="s">
        <v>478</v>
      </c>
    </row>
    <row r="277" spans="2:51" s="11" customFormat="1" ht="16.5" customHeight="1">
      <c r="B277" s="183"/>
      <c r="C277" s="184"/>
      <c r="D277" s="184"/>
      <c r="E277" s="185" t="s">
        <v>22</v>
      </c>
      <c r="F277" s="261" t="s">
        <v>479</v>
      </c>
      <c r="G277" s="262"/>
      <c r="H277" s="262"/>
      <c r="I277" s="262"/>
      <c r="J277" s="184"/>
      <c r="K277" s="186">
        <v>0.9</v>
      </c>
      <c r="L277" s="184"/>
      <c r="M277" s="184"/>
      <c r="N277" s="184"/>
      <c r="O277" s="184"/>
      <c r="P277" s="184"/>
      <c r="Q277" s="184"/>
      <c r="R277" s="187"/>
      <c r="T277" s="188"/>
      <c r="U277" s="184"/>
      <c r="V277" s="184"/>
      <c r="W277" s="184"/>
      <c r="X277" s="184"/>
      <c r="Y277" s="184"/>
      <c r="Z277" s="184"/>
      <c r="AA277" s="189"/>
      <c r="AT277" s="190" t="s">
        <v>164</v>
      </c>
      <c r="AU277" s="190" t="s">
        <v>87</v>
      </c>
      <c r="AV277" s="11" t="s">
        <v>87</v>
      </c>
      <c r="AW277" s="11" t="s">
        <v>35</v>
      </c>
      <c r="AX277" s="11" t="s">
        <v>84</v>
      </c>
      <c r="AY277" s="190" t="s">
        <v>153</v>
      </c>
    </row>
    <row r="278" spans="2:65" s="1" customFormat="1" ht="25.5" customHeight="1">
      <c r="B278" s="37"/>
      <c r="C278" s="169" t="s">
        <v>503</v>
      </c>
      <c r="D278" s="169" t="s">
        <v>154</v>
      </c>
      <c r="E278" s="170" t="s">
        <v>481</v>
      </c>
      <c r="F278" s="260" t="s">
        <v>482</v>
      </c>
      <c r="G278" s="260"/>
      <c r="H278" s="260"/>
      <c r="I278" s="260"/>
      <c r="J278" s="171" t="s">
        <v>248</v>
      </c>
      <c r="K278" s="172">
        <v>6.3</v>
      </c>
      <c r="L278" s="271">
        <v>0</v>
      </c>
      <c r="M278" s="272"/>
      <c r="N278" s="268">
        <f>ROUND(L278*K278,2)</f>
        <v>0</v>
      </c>
      <c r="O278" s="268"/>
      <c r="P278" s="268"/>
      <c r="Q278" s="268"/>
      <c r="R278" s="39"/>
      <c r="T278" s="173" t="s">
        <v>22</v>
      </c>
      <c r="U278" s="46" t="s">
        <v>43</v>
      </c>
      <c r="V278" s="38"/>
      <c r="W278" s="174">
        <f>V278*K278</f>
        <v>0</v>
      </c>
      <c r="X278" s="174">
        <v>1E-05</v>
      </c>
      <c r="Y278" s="174">
        <f>X278*K278</f>
        <v>6.3E-05</v>
      </c>
      <c r="Z278" s="174">
        <v>0</v>
      </c>
      <c r="AA278" s="175">
        <f>Z278*K278</f>
        <v>0</v>
      </c>
      <c r="AR278" s="21" t="s">
        <v>219</v>
      </c>
      <c r="AT278" s="21" t="s">
        <v>154</v>
      </c>
      <c r="AU278" s="21" t="s">
        <v>87</v>
      </c>
      <c r="AY278" s="21" t="s">
        <v>153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84</v>
      </c>
      <c r="BK278" s="112">
        <f>ROUND(L278*K278,2)</f>
        <v>0</v>
      </c>
      <c r="BL278" s="21" t="s">
        <v>219</v>
      </c>
      <c r="BM278" s="21" t="s">
        <v>483</v>
      </c>
    </row>
    <row r="279" spans="2:51" s="11" customFormat="1" ht="16.5" customHeight="1">
      <c r="B279" s="183"/>
      <c r="C279" s="184"/>
      <c r="D279" s="184"/>
      <c r="E279" s="185" t="s">
        <v>22</v>
      </c>
      <c r="F279" s="261" t="s">
        <v>484</v>
      </c>
      <c r="G279" s="262"/>
      <c r="H279" s="262"/>
      <c r="I279" s="262"/>
      <c r="J279" s="184"/>
      <c r="K279" s="186">
        <v>6.3</v>
      </c>
      <c r="L279" s="184"/>
      <c r="M279" s="184"/>
      <c r="N279" s="184"/>
      <c r="O279" s="184"/>
      <c r="P279" s="184"/>
      <c r="Q279" s="184"/>
      <c r="R279" s="187"/>
      <c r="T279" s="188"/>
      <c r="U279" s="184"/>
      <c r="V279" s="184"/>
      <c r="W279" s="184"/>
      <c r="X279" s="184"/>
      <c r="Y279" s="184"/>
      <c r="Z279" s="184"/>
      <c r="AA279" s="189"/>
      <c r="AT279" s="190" t="s">
        <v>164</v>
      </c>
      <c r="AU279" s="190" t="s">
        <v>87</v>
      </c>
      <c r="AV279" s="11" t="s">
        <v>87</v>
      </c>
      <c r="AW279" s="11" t="s">
        <v>35</v>
      </c>
      <c r="AX279" s="11" t="s">
        <v>84</v>
      </c>
      <c r="AY279" s="190" t="s">
        <v>153</v>
      </c>
    </row>
    <row r="280" spans="2:65" s="1" customFormat="1" ht="25.5" customHeight="1">
      <c r="B280" s="37"/>
      <c r="C280" s="169" t="s">
        <v>554</v>
      </c>
      <c r="D280" s="169" t="s">
        <v>154</v>
      </c>
      <c r="E280" s="170" t="s">
        <v>486</v>
      </c>
      <c r="F280" s="260" t="s">
        <v>487</v>
      </c>
      <c r="G280" s="260"/>
      <c r="H280" s="260"/>
      <c r="I280" s="260"/>
      <c r="J280" s="171" t="s">
        <v>157</v>
      </c>
      <c r="K280" s="172">
        <v>0.9</v>
      </c>
      <c r="L280" s="271">
        <v>0</v>
      </c>
      <c r="M280" s="272"/>
      <c r="N280" s="268">
        <f>ROUND(L280*K280,2)</f>
        <v>0</v>
      </c>
      <c r="O280" s="268"/>
      <c r="P280" s="268"/>
      <c r="Q280" s="268"/>
      <c r="R280" s="39"/>
      <c r="T280" s="173" t="s">
        <v>22</v>
      </c>
      <c r="U280" s="46" t="s">
        <v>43</v>
      </c>
      <c r="V280" s="38"/>
      <c r="W280" s="174">
        <f>V280*K280</f>
        <v>0</v>
      </c>
      <c r="X280" s="174">
        <v>0.00031</v>
      </c>
      <c r="Y280" s="174">
        <f>X280*K280</f>
        <v>0.000279</v>
      </c>
      <c r="Z280" s="174">
        <v>0</v>
      </c>
      <c r="AA280" s="175">
        <f>Z280*K280</f>
        <v>0</v>
      </c>
      <c r="AR280" s="21" t="s">
        <v>219</v>
      </c>
      <c r="AT280" s="21" t="s">
        <v>154</v>
      </c>
      <c r="AU280" s="21" t="s">
        <v>87</v>
      </c>
      <c r="AY280" s="21" t="s">
        <v>153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84</v>
      </c>
      <c r="BK280" s="112">
        <f>ROUND(L280*K280,2)</f>
        <v>0</v>
      </c>
      <c r="BL280" s="21" t="s">
        <v>219</v>
      </c>
      <c r="BM280" s="21" t="s">
        <v>488</v>
      </c>
    </row>
    <row r="281" spans="2:51" s="11" customFormat="1" ht="16.5" customHeight="1">
      <c r="B281" s="183"/>
      <c r="C281" s="184"/>
      <c r="D281" s="184"/>
      <c r="E281" s="185" t="s">
        <v>22</v>
      </c>
      <c r="F281" s="261" t="s">
        <v>479</v>
      </c>
      <c r="G281" s="262"/>
      <c r="H281" s="262"/>
      <c r="I281" s="262"/>
      <c r="J281" s="184"/>
      <c r="K281" s="186">
        <v>0.9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164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153</v>
      </c>
    </row>
    <row r="282" spans="2:65" s="1" customFormat="1" ht="25.5" customHeight="1">
      <c r="B282" s="37"/>
      <c r="C282" s="169" t="s">
        <v>555</v>
      </c>
      <c r="D282" s="169" t="s">
        <v>154</v>
      </c>
      <c r="E282" s="170" t="s">
        <v>490</v>
      </c>
      <c r="F282" s="260" t="s">
        <v>491</v>
      </c>
      <c r="G282" s="260"/>
      <c r="H282" s="260"/>
      <c r="I282" s="260"/>
      <c r="J282" s="171" t="s">
        <v>248</v>
      </c>
      <c r="K282" s="172">
        <v>6.3</v>
      </c>
      <c r="L282" s="271">
        <v>0</v>
      </c>
      <c r="M282" s="272"/>
      <c r="N282" s="268">
        <f>ROUND(L282*K282,2)</f>
        <v>0</v>
      </c>
      <c r="O282" s="268"/>
      <c r="P282" s="268"/>
      <c r="Q282" s="268"/>
      <c r="R282" s="39"/>
      <c r="T282" s="173" t="s">
        <v>22</v>
      </c>
      <c r="U282" s="46" t="s">
        <v>43</v>
      </c>
      <c r="V282" s="38"/>
      <c r="W282" s="174">
        <f>V282*K282</f>
        <v>0</v>
      </c>
      <c r="X282" s="174">
        <v>6E-05</v>
      </c>
      <c r="Y282" s="174">
        <f>X282*K282</f>
        <v>0.00037799999999999997</v>
      </c>
      <c r="Z282" s="174">
        <v>0</v>
      </c>
      <c r="AA282" s="175">
        <f>Z282*K282</f>
        <v>0</v>
      </c>
      <c r="AR282" s="21" t="s">
        <v>219</v>
      </c>
      <c r="AT282" s="21" t="s">
        <v>154</v>
      </c>
      <c r="AU282" s="21" t="s">
        <v>87</v>
      </c>
      <c r="AY282" s="21" t="s">
        <v>153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84</v>
      </c>
      <c r="BK282" s="112">
        <f>ROUND(L282*K282,2)</f>
        <v>0</v>
      </c>
      <c r="BL282" s="21" t="s">
        <v>219</v>
      </c>
      <c r="BM282" s="21" t="s">
        <v>492</v>
      </c>
    </row>
    <row r="283" spans="2:63" s="9" customFormat="1" ht="29.85" customHeight="1">
      <c r="B283" s="158"/>
      <c r="C283" s="159"/>
      <c r="D283" s="168" t="s">
        <v>128</v>
      </c>
      <c r="E283" s="168"/>
      <c r="F283" s="168"/>
      <c r="G283" s="168"/>
      <c r="H283" s="168"/>
      <c r="I283" s="168"/>
      <c r="J283" s="168"/>
      <c r="K283" s="168"/>
      <c r="L283" s="168"/>
      <c r="M283" s="168"/>
      <c r="N283" s="276">
        <f>BK283</f>
        <v>0</v>
      </c>
      <c r="O283" s="277"/>
      <c r="P283" s="277"/>
      <c r="Q283" s="277"/>
      <c r="R283" s="161"/>
      <c r="T283" s="162"/>
      <c r="U283" s="159"/>
      <c r="V283" s="159"/>
      <c r="W283" s="163">
        <f>SUM(W284:W297)</f>
        <v>0</v>
      </c>
      <c r="X283" s="159"/>
      <c r="Y283" s="163">
        <f>SUM(Y284:Y297)</f>
        <v>0.02822304</v>
      </c>
      <c r="Z283" s="159"/>
      <c r="AA283" s="164">
        <f>SUM(AA284:AA297)</f>
        <v>0.00700786</v>
      </c>
      <c r="AR283" s="165" t="s">
        <v>87</v>
      </c>
      <c r="AT283" s="166" t="s">
        <v>77</v>
      </c>
      <c r="AU283" s="166" t="s">
        <v>84</v>
      </c>
      <c r="AY283" s="165" t="s">
        <v>153</v>
      </c>
      <c r="BK283" s="167">
        <f>SUM(BK284:BK297)</f>
        <v>0</v>
      </c>
    </row>
    <row r="284" spans="2:65" s="1" customFormat="1" ht="25.5" customHeight="1">
      <c r="B284" s="37"/>
      <c r="C284" s="169" t="s">
        <v>556</v>
      </c>
      <c r="D284" s="169" t="s">
        <v>154</v>
      </c>
      <c r="E284" s="170" t="s">
        <v>494</v>
      </c>
      <c r="F284" s="260" t="s">
        <v>495</v>
      </c>
      <c r="G284" s="260"/>
      <c r="H284" s="260"/>
      <c r="I284" s="260"/>
      <c r="J284" s="171" t="s">
        <v>157</v>
      </c>
      <c r="K284" s="172">
        <v>22.606</v>
      </c>
      <c r="L284" s="271">
        <v>0</v>
      </c>
      <c r="M284" s="272"/>
      <c r="N284" s="268">
        <f>ROUND(L284*K284,2)</f>
        <v>0</v>
      </c>
      <c r="O284" s="268"/>
      <c r="P284" s="268"/>
      <c r="Q284" s="268"/>
      <c r="R284" s="39"/>
      <c r="T284" s="173" t="s">
        <v>22</v>
      </c>
      <c r="U284" s="46" t="s">
        <v>43</v>
      </c>
      <c r="V284" s="38"/>
      <c r="W284" s="174">
        <f>V284*K284</f>
        <v>0</v>
      </c>
      <c r="X284" s="174">
        <v>0.001</v>
      </c>
      <c r="Y284" s="174">
        <f>X284*K284</f>
        <v>0.022606</v>
      </c>
      <c r="Z284" s="174">
        <v>0.00031</v>
      </c>
      <c r="AA284" s="175">
        <f>Z284*K284</f>
        <v>0.00700786</v>
      </c>
      <c r="AR284" s="21" t="s">
        <v>219</v>
      </c>
      <c r="AT284" s="21" t="s">
        <v>154</v>
      </c>
      <c r="AU284" s="21" t="s">
        <v>87</v>
      </c>
      <c r="AY284" s="21" t="s">
        <v>153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84</v>
      </c>
      <c r="BK284" s="112">
        <f>ROUND(L284*K284,2)</f>
        <v>0</v>
      </c>
      <c r="BL284" s="21" t="s">
        <v>219</v>
      </c>
      <c r="BM284" s="21" t="s">
        <v>496</v>
      </c>
    </row>
    <row r="285" spans="2:51" s="10" customFormat="1" ht="16.5" customHeight="1">
      <c r="B285" s="176"/>
      <c r="C285" s="177"/>
      <c r="D285" s="177"/>
      <c r="E285" s="178" t="s">
        <v>22</v>
      </c>
      <c r="F285" s="263" t="s">
        <v>497</v>
      </c>
      <c r="G285" s="264"/>
      <c r="H285" s="264"/>
      <c r="I285" s="264"/>
      <c r="J285" s="177"/>
      <c r="K285" s="178" t="s">
        <v>22</v>
      </c>
      <c r="L285" s="177"/>
      <c r="M285" s="177"/>
      <c r="N285" s="177"/>
      <c r="O285" s="177"/>
      <c r="P285" s="177"/>
      <c r="Q285" s="177"/>
      <c r="R285" s="179"/>
      <c r="T285" s="180"/>
      <c r="U285" s="177"/>
      <c r="V285" s="177"/>
      <c r="W285" s="177"/>
      <c r="X285" s="177"/>
      <c r="Y285" s="177"/>
      <c r="Z285" s="177"/>
      <c r="AA285" s="181"/>
      <c r="AT285" s="182" t="s">
        <v>164</v>
      </c>
      <c r="AU285" s="182" t="s">
        <v>87</v>
      </c>
      <c r="AV285" s="10" t="s">
        <v>84</v>
      </c>
      <c r="AW285" s="10" t="s">
        <v>35</v>
      </c>
      <c r="AX285" s="10" t="s">
        <v>78</v>
      </c>
      <c r="AY285" s="182" t="s">
        <v>153</v>
      </c>
    </row>
    <row r="286" spans="2:51" s="11" customFormat="1" ht="16.5" customHeight="1">
      <c r="B286" s="183"/>
      <c r="C286" s="184"/>
      <c r="D286" s="184"/>
      <c r="E286" s="185" t="s">
        <v>22</v>
      </c>
      <c r="F286" s="255" t="s">
        <v>533</v>
      </c>
      <c r="G286" s="256"/>
      <c r="H286" s="256"/>
      <c r="I286" s="256"/>
      <c r="J286" s="184"/>
      <c r="K286" s="186">
        <v>7.104</v>
      </c>
      <c r="L286" s="184"/>
      <c r="M286" s="184"/>
      <c r="N286" s="184"/>
      <c r="O286" s="184"/>
      <c r="P286" s="184"/>
      <c r="Q286" s="184"/>
      <c r="R286" s="187"/>
      <c r="T286" s="188"/>
      <c r="U286" s="184"/>
      <c r="V286" s="184"/>
      <c r="W286" s="184"/>
      <c r="X286" s="184"/>
      <c r="Y286" s="184"/>
      <c r="Z286" s="184"/>
      <c r="AA286" s="189"/>
      <c r="AT286" s="190" t="s">
        <v>164</v>
      </c>
      <c r="AU286" s="190" t="s">
        <v>87</v>
      </c>
      <c r="AV286" s="11" t="s">
        <v>87</v>
      </c>
      <c r="AW286" s="11" t="s">
        <v>35</v>
      </c>
      <c r="AX286" s="11" t="s">
        <v>78</v>
      </c>
      <c r="AY286" s="190" t="s">
        <v>153</v>
      </c>
    </row>
    <row r="287" spans="2:51" s="10" customFormat="1" ht="16.5" customHeight="1">
      <c r="B287" s="176"/>
      <c r="C287" s="177"/>
      <c r="D287" s="177"/>
      <c r="E287" s="178" t="s">
        <v>22</v>
      </c>
      <c r="F287" s="266" t="s">
        <v>499</v>
      </c>
      <c r="G287" s="267"/>
      <c r="H287" s="267"/>
      <c r="I287" s="267"/>
      <c r="J287" s="177"/>
      <c r="K287" s="178" t="s">
        <v>22</v>
      </c>
      <c r="L287" s="177"/>
      <c r="M287" s="177"/>
      <c r="N287" s="177"/>
      <c r="O287" s="177"/>
      <c r="P287" s="177"/>
      <c r="Q287" s="177"/>
      <c r="R287" s="179"/>
      <c r="T287" s="180"/>
      <c r="U287" s="177"/>
      <c r="V287" s="177"/>
      <c r="W287" s="177"/>
      <c r="X287" s="177"/>
      <c r="Y287" s="177"/>
      <c r="Z287" s="177"/>
      <c r="AA287" s="181"/>
      <c r="AT287" s="182" t="s">
        <v>164</v>
      </c>
      <c r="AU287" s="182" t="s">
        <v>87</v>
      </c>
      <c r="AV287" s="10" t="s">
        <v>84</v>
      </c>
      <c r="AW287" s="10" t="s">
        <v>35</v>
      </c>
      <c r="AX287" s="10" t="s">
        <v>78</v>
      </c>
      <c r="AY287" s="182" t="s">
        <v>153</v>
      </c>
    </row>
    <row r="288" spans="2:51" s="11" customFormat="1" ht="16.5" customHeight="1">
      <c r="B288" s="183"/>
      <c r="C288" s="184"/>
      <c r="D288" s="184"/>
      <c r="E288" s="185" t="s">
        <v>22</v>
      </c>
      <c r="F288" s="255" t="s">
        <v>557</v>
      </c>
      <c r="G288" s="256"/>
      <c r="H288" s="256"/>
      <c r="I288" s="256"/>
      <c r="J288" s="184"/>
      <c r="K288" s="186">
        <v>13.558</v>
      </c>
      <c r="L288" s="184"/>
      <c r="M288" s="184"/>
      <c r="N288" s="184"/>
      <c r="O288" s="184"/>
      <c r="P288" s="184"/>
      <c r="Q288" s="184"/>
      <c r="R288" s="187"/>
      <c r="T288" s="188"/>
      <c r="U288" s="184"/>
      <c r="V288" s="184"/>
      <c r="W288" s="184"/>
      <c r="X288" s="184"/>
      <c r="Y288" s="184"/>
      <c r="Z288" s="184"/>
      <c r="AA288" s="189"/>
      <c r="AT288" s="190" t="s">
        <v>164</v>
      </c>
      <c r="AU288" s="190" t="s">
        <v>87</v>
      </c>
      <c r="AV288" s="11" t="s">
        <v>87</v>
      </c>
      <c r="AW288" s="11" t="s">
        <v>35</v>
      </c>
      <c r="AX288" s="11" t="s">
        <v>78</v>
      </c>
      <c r="AY288" s="190" t="s">
        <v>153</v>
      </c>
    </row>
    <row r="289" spans="2:51" s="11" customFormat="1" ht="16.5" customHeight="1">
      <c r="B289" s="183"/>
      <c r="C289" s="184"/>
      <c r="D289" s="184"/>
      <c r="E289" s="185" t="s">
        <v>22</v>
      </c>
      <c r="F289" s="255" t="s">
        <v>558</v>
      </c>
      <c r="G289" s="256"/>
      <c r="H289" s="256"/>
      <c r="I289" s="256"/>
      <c r="J289" s="184"/>
      <c r="K289" s="186">
        <v>1.944</v>
      </c>
      <c r="L289" s="184"/>
      <c r="M289" s="184"/>
      <c r="N289" s="184"/>
      <c r="O289" s="184"/>
      <c r="P289" s="184"/>
      <c r="Q289" s="184"/>
      <c r="R289" s="187"/>
      <c r="T289" s="188"/>
      <c r="U289" s="184"/>
      <c r="V289" s="184"/>
      <c r="W289" s="184"/>
      <c r="X289" s="184"/>
      <c r="Y289" s="184"/>
      <c r="Z289" s="184"/>
      <c r="AA289" s="189"/>
      <c r="AT289" s="190" t="s">
        <v>164</v>
      </c>
      <c r="AU289" s="190" t="s">
        <v>87</v>
      </c>
      <c r="AV289" s="11" t="s">
        <v>87</v>
      </c>
      <c r="AW289" s="11" t="s">
        <v>35</v>
      </c>
      <c r="AX289" s="11" t="s">
        <v>78</v>
      </c>
      <c r="AY289" s="190" t="s">
        <v>153</v>
      </c>
    </row>
    <row r="290" spans="2:51" s="12" customFormat="1" ht="16.5" customHeight="1">
      <c r="B290" s="191"/>
      <c r="C290" s="192"/>
      <c r="D290" s="192"/>
      <c r="E290" s="193" t="s">
        <v>22</v>
      </c>
      <c r="F290" s="257" t="s">
        <v>169</v>
      </c>
      <c r="G290" s="258"/>
      <c r="H290" s="258"/>
      <c r="I290" s="258"/>
      <c r="J290" s="192"/>
      <c r="K290" s="194">
        <v>22.606</v>
      </c>
      <c r="L290" s="192"/>
      <c r="M290" s="192"/>
      <c r="N290" s="192"/>
      <c r="O290" s="192"/>
      <c r="P290" s="192"/>
      <c r="Q290" s="192"/>
      <c r="R290" s="195"/>
      <c r="T290" s="196"/>
      <c r="U290" s="192"/>
      <c r="V290" s="192"/>
      <c r="W290" s="192"/>
      <c r="X290" s="192"/>
      <c r="Y290" s="192"/>
      <c r="Z290" s="192"/>
      <c r="AA290" s="197"/>
      <c r="AT290" s="198" t="s">
        <v>164</v>
      </c>
      <c r="AU290" s="198" t="s">
        <v>87</v>
      </c>
      <c r="AV290" s="12" t="s">
        <v>158</v>
      </c>
      <c r="AW290" s="12" t="s">
        <v>35</v>
      </c>
      <c r="AX290" s="12" t="s">
        <v>84</v>
      </c>
      <c r="AY290" s="198" t="s">
        <v>153</v>
      </c>
    </row>
    <row r="291" spans="2:65" s="1" customFormat="1" ht="38.25" customHeight="1">
      <c r="B291" s="37"/>
      <c r="C291" s="169" t="s">
        <v>559</v>
      </c>
      <c r="D291" s="169" t="s">
        <v>154</v>
      </c>
      <c r="E291" s="170" t="s">
        <v>504</v>
      </c>
      <c r="F291" s="260" t="s">
        <v>505</v>
      </c>
      <c r="G291" s="260"/>
      <c r="H291" s="260"/>
      <c r="I291" s="260"/>
      <c r="J291" s="171" t="s">
        <v>157</v>
      </c>
      <c r="K291" s="172">
        <v>21.604</v>
      </c>
      <c r="L291" s="271">
        <v>0</v>
      </c>
      <c r="M291" s="272"/>
      <c r="N291" s="268">
        <f>ROUND(L291*K291,2)</f>
        <v>0</v>
      </c>
      <c r="O291" s="268"/>
      <c r="P291" s="268"/>
      <c r="Q291" s="268"/>
      <c r="R291" s="39"/>
      <c r="T291" s="173" t="s">
        <v>22</v>
      </c>
      <c r="U291" s="46" t="s">
        <v>43</v>
      </c>
      <c r="V291" s="38"/>
      <c r="W291" s="174">
        <f>V291*K291</f>
        <v>0</v>
      </c>
      <c r="X291" s="174">
        <v>0.00026</v>
      </c>
      <c r="Y291" s="174">
        <f>X291*K291</f>
        <v>0.005617039999999999</v>
      </c>
      <c r="Z291" s="174">
        <v>0</v>
      </c>
      <c r="AA291" s="175">
        <f>Z291*K291</f>
        <v>0</v>
      </c>
      <c r="AR291" s="21" t="s">
        <v>219</v>
      </c>
      <c r="AT291" s="21" t="s">
        <v>154</v>
      </c>
      <c r="AU291" s="21" t="s">
        <v>87</v>
      </c>
      <c r="AY291" s="21" t="s">
        <v>153</v>
      </c>
      <c r="BE291" s="112">
        <f>IF(U291="základní",N291,0)</f>
        <v>0</v>
      </c>
      <c r="BF291" s="112">
        <f>IF(U291="snížená",N291,0)</f>
        <v>0</v>
      </c>
      <c r="BG291" s="112">
        <f>IF(U291="zákl. přenesená",N291,0)</f>
        <v>0</v>
      </c>
      <c r="BH291" s="112">
        <f>IF(U291="sníž. přenesená",N291,0)</f>
        <v>0</v>
      </c>
      <c r="BI291" s="112">
        <f>IF(U291="nulová",N291,0)</f>
        <v>0</v>
      </c>
      <c r="BJ291" s="21" t="s">
        <v>84</v>
      </c>
      <c r="BK291" s="112">
        <f>ROUND(L291*K291,2)</f>
        <v>0</v>
      </c>
      <c r="BL291" s="21" t="s">
        <v>219</v>
      </c>
      <c r="BM291" s="21" t="s">
        <v>506</v>
      </c>
    </row>
    <row r="292" spans="2:51" s="10" customFormat="1" ht="16.5" customHeight="1">
      <c r="B292" s="176"/>
      <c r="C292" s="177"/>
      <c r="D292" s="177"/>
      <c r="E292" s="178" t="s">
        <v>22</v>
      </c>
      <c r="F292" s="263" t="s">
        <v>497</v>
      </c>
      <c r="G292" s="264"/>
      <c r="H292" s="264"/>
      <c r="I292" s="264"/>
      <c r="J292" s="177"/>
      <c r="K292" s="178" t="s">
        <v>22</v>
      </c>
      <c r="L292" s="177"/>
      <c r="M292" s="177"/>
      <c r="N292" s="177"/>
      <c r="O292" s="177"/>
      <c r="P292" s="177"/>
      <c r="Q292" s="177"/>
      <c r="R292" s="179"/>
      <c r="T292" s="180"/>
      <c r="U292" s="177"/>
      <c r="V292" s="177"/>
      <c r="W292" s="177"/>
      <c r="X292" s="177"/>
      <c r="Y292" s="177"/>
      <c r="Z292" s="177"/>
      <c r="AA292" s="181"/>
      <c r="AT292" s="182" t="s">
        <v>164</v>
      </c>
      <c r="AU292" s="182" t="s">
        <v>87</v>
      </c>
      <c r="AV292" s="10" t="s">
        <v>84</v>
      </c>
      <c r="AW292" s="10" t="s">
        <v>35</v>
      </c>
      <c r="AX292" s="10" t="s">
        <v>78</v>
      </c>
      <c r="AY292" s="182" t="s">
        <v>153</v>
      </c>
    </row>
    <row r="293" spans="2:51" s="11" customFormat="1" ht="16.5" customHeight="1">
      <c r="B293" s="183"/>
      <c r="C293" s="184"/>
      <c r="D293" s="184"/>
      <c r="E293" s="185" t="s">
        <v>22</v>
      </c>
      <c r="F293" s="255" t="s">
        <v>498</v>
      </c>
      <c r="G293" s="256"/>
      <c r="H293" s="256"/>
      <c r="I293" s="256"/>
      <c r="J293" s="184"/>
      <c r="K293" s="186">
        <v>6.844</v>
      </c>
      <c r="L293" s="184"/>
      <c r="M293" s="184"/>
      <c r="N293" s="184"/>
      <c r="O293" s="184"/>
      <c r="P293" s="184"/>
      <c r="Q293" s="184"/>
      <c r="R293" s="187"/>
      <c r="T293" s="188"/>
      <c r="U293" s="184"/>
      <c r="V293" s="184"/>
      <c r="W293" s="184"/>
      <c r="X293" s="184"/>
      <c r="Y293" s="184"/>
      <c r="Z293" s="184"/>
      <c r="AA293" s="189"/>
      <c r="AT293" s="190" t="s">
        <v>164</v>
      </c>
      <c r="AU293" s="190" t="s">
        <v>87</v>
      </c>
      <c r="AV293" s="11" t="s">
        <v>87</v>
      </c>
      <c r="AW293" s="11" t="s">
        <v>35</v>
      </c>
      <c r="AX293" s="11" t="s">
        <v>78</v>
      </c>
      <c r="AY293" s="190" t="s">
        <v>153</v>
      </c>
    </row>
    <row r="294" spans="2:51" s="10" customFormat="1" ht="16.5" customHeight="1">
      <c r="B294" s="176"/>
      <c r="C294" s="177"/>
      <c r="D294" s="177"/>
      <c r="E294" s="178" t="s">
        <v>22</v>
      </c>
      <c r="F294" s="266" t="s">
        <v>499</v>
      </c>
      <c r="G294" s="267"/>
      <c r="H294" s="267"/>
      <c r="I294" s="267"/>
      <c r="J294" s="177"/>
      <c r="K294" s="178" t="s">
        <v>22</v>
      </c>
      <c r="L294" s="177"/>
      <c r="M294" s="177"/>
      <c r="N294" s="177"/>
      <c r="O294" s="177"/>
      <c r="P294" s="177"/>
      <c r="Q294" s="177"/>
      <c r="R294" s="179"/>
      <c r="T294" s="180"/>
      <c r="U294" s="177"/>
      <c r="V294" s="177"/>
      <c r="W294" s="177"/>
      <c r="X294" s="177"/>
      <c r="Y294" s="177"/>
      <c r="Z294" s="177"/>
      <c r="AA294" s="181"/>
      <c r="AT294" s="182" t="s">
        <v>164</v>
      </c>
      <c r="AU294" s="182" t="s">
        <v>87</v>
      </c>
      <c r="AV294" s="10" t="s">
        <v>84</v>
      </c>
      <c r="AW294" s="10" t="s">
        <v>35</v>
      </c>
      <c r="AX294" s="10" t="s">
        <v>78</v>
      </c>
      <c r="AY294" s="182" t="s">
        <v>153</v>
      </c>
    </row>
    <row r="295" spans="2:51" s="11" customFormat="1" ht="16.5" customHeight="1">
      <c r="B295" s="183"/>
      <c r="C295" s="184"/>
      <c r="D295" s="184"/>
      <c r="E295" s="185" t="s">
        <v>22</v>
      </c>
      <c r="F295" s="255" t="s">
        <v>560</v>
      </c>
      <c r="G295" s="256"/>
      <c r="H295" s="256"/>
      <c r="I295" s="256"/>
      <c r="J295" s="184"/>
      <c r="K295" s="186">
        <v>9.48</v>
      </c>
      <c r="L295" s="184"/>
      <c r="M295" s="184"/>
      <c r="N295" s="184"/>
      <c r="O295" s="184"/>
      <c r="P295" s="184"/>
      <c r="Q295" s="184"/>
      <c r="R295" s="187"/>
      <c r="T295" s="188"/>
      <c r="U295" s="184"/>
      <c r="V295" s="184"/>
      <c r="W295" s="184"/>
      <c r="X295" s="184"/>
      <c r="Y295" s="184"/>
      <c r="Z295" s="184"/>
      <c r="AA295" s="189"/>
      <c r="AT295" s="190" t="s">
        <v>164</v>
      </c>
      <c r="AU295" s="190" t="s">
        <v>87</v>
      </c>
      <c r="AV295" s="11" t="s">
        <v>87</v>
      </c>
      <c r="AW295" s="11" t="s">
        <v>35</v>
      </c>
      <c r="AX295" s="11" t="s">
        <v>78</v>
      </c>
      <c r="AY295" s="190" t="s">
        <v>153</v>
      </c>
    </row>
    <row r="296" spans="2:51" s="11" customFormat="1" ht="16.5" customHeight="1">
      <c r="B296" s="183"/>
      <c r="C296" s="184"/>
      <c r="D296" s="184"/>
      <c r="E296" s="185" t="s">
        <v>22</v>
      </c>
      <c r="F296" s="255" t="s">
        <v>561</v>
      </c>
      <c r="G296" s="256"/>
      <c r="H296" s="256"/>
      <c r="I296" s="256"/>
      <c r="J296" s="184"/>
      <c r="K296" s="186">
        <v>5.28</v>
      </c>
      <c r="L296" s="184"/>
      <c r="M296" s="184"/>
      <c r="N296" s="184"/>
      <c r="O296" s="184"/>
      <c r="P296" s="184"/>
      <c r="Q296" s="184"/>
      <c r="R296" s="187"/>
      <c r="T296" s="188"/>
      <c r="U296" s="184"/>
      <c r="V296" s="184"/>
      <c r="W296" s="184"/>
      <c r="X296" s="184"/>
      <c r="Y296" s="184"/>
      <c r="Z296" s="184"/>
      <c r="AA296" s="189"/>
      <c r="AT296" s="190" t="s">
        <v>164</v>
      </c>
      <c r="AU296" s="190" t="s">
        <v>87</v>
      </c>
      <c r="AV296" s="11" t="s">
        <v>87</v>
      </c>
      <c r="AW296" s="11" t="s">
        <v>35</v>
      </c>
      <c r="AX296" s="11" t="s">
        <v>78</v>
      </c>
      <c r="AY296" s="190" t="s">
        <v>153</v>
      </c>
    </row>
    <row r="297" spans="2:51" s="12" customFormat="1" ht="16.5" customHeight="1">
      <c r="B297" s="191"/>
      <c r="C297" s="192"/>
      <c r="D297" s="192"/>
      <c r="E297" s="193" t="s">
        <v>22</v>
      </c>
      <c r="F297" s="257" t="s">
        <v>169</v>
      </c>
      <c r="G297" s="258"/>
      <c r="H297" s="258"/>
      <c r="I297" s="258"/>
      <c r="J297" s="192"/>
      <c r="K297" s="194">
        <v>21.604</v>
      </c>
      <c r="L297" s="192"/>
      <c r="M297" s="192"/>
      <c r="N297" s="192"/>
      <c r="O297" s="192"/>
      <c r="P297" s="192"/>
      <c r="Q297" s="192"/>
      <c r="R297" s="195"/>
      <c r="T297" s="196"/>
      <c r="U297" s="192"/>
      <c r="V297" s="192"/>
      <c r="W297" s="192"/>
      <c r="X297" s="192"/>
      <c r="Y297" s="192"/>
      <c r="Z297" s="192"/>
      <c r="AA297" s="197"/>
      <c r="AT297" s="198" t="s">
        <v>164</v>
      </c>
      <c r="AU297" s="198" t="s">
        <v>87</v>
      </c>
      <c r="AV297" s="12" t="s">
        <v>158</v>
      </c>
      <c r="AW297" s="12" t="s">
        <v>35</v>
      </c>
      <c r="AX297" s="12" t="s">
        <v>84</v>
      </c>
      <c r="AY297" s="198" t="s">
        <v>153</v>
      </c>
    </row>
    <row r="298" spans="2:63" s="1" customFormat="1" ht="49.9" customHeight="1">
      <c r="B298" s="37"/>
      <c r="C298" s="38"/>
      <c r="D298" s="160" t="s">
        <v>509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269">
        <f aca="true" t="shared" si="25" ref="N298:N303">BK298</f>
        <v>0</v>
      </c>
      <c r="O298" s="270"/>
      <c r="P298" s="270"/>
      <c r="Q298" s="270"/>
      <c r="R298" s="39"/>
      <c r="T298" s="145"/>
      <c r="U298" s="38"/>
      <c r="V298" s="38"/>
      <c r="W298" s="38"/>
      <c r="X298" s="38"/>
      <c r="Y298" s="38"/>
      <c r="Z298" s="38"/>
      <c r="AA298" s="80"/>
      <c r="AT298" s="21" t="s">
        <v>77</v>
      </c>
      <c r="AU298" s="21" t="s">
        <v>78</v>
      </c>
      <c r="AY298" s="21" t="s">
        <v>510</v>
      </c>
      <c r="BK298" s="112">
        <f>SUM(BK299:BK303)</f>
        <v>0</v>
      </c>
    </row>
    <row r="299" spans="2:63" s="1" customFormat="1" ht="22.35" customHeight="1">
      <c r="B299" s="37"/>
      <c r="C299" s="203" t="s">
        <v>22</v>
      </c>
      <c r="D299" s="203" t="s">
        <v>154</v>
      </c>
      <c r="E299" s="204" t="s">
        <v>22</v>
      </c>
      <c r="F299" s="259" t="s">
        <v>22</v>
      </c>
      <c r="G299" s="259"/>
      <c r="H299" s="259"/>
      <c r="I299" s="259"/>
      <c r="J299" s="205" t="s">
        <v>22</v>
      </c>
      <c r="K299" s="206"/>
      <c r="L299" s="271"/>
      <c r="M299" s="268"/>
      <c r="N299" s="268">
        <f t="shared" si="25"/>
        <v>0</v>
      </c>
      <c r="O299" s="268"/>
      <c r="P299" s="268"/>
      <c r="Q299" s="268"/>
      <c r="R299" s="39"/>
      <c r="T299" s="173" t="s">
        <v>22</v>
      </c>
      <c r="U299" s="207" t="s">
        <v>43</v>
      </c>
      <c r="V299" s="38"/>
      <c r="W299" s="38"/>
      <c r="X299" s="38"/>
      <c r="Y299" s="38"/>
      <c r="Z299" s="38"/>
      <c r="AA299" s="80"/>
      <c r="AT299" s="21" t="s">
        <v>510</v>
      </c>
      <c r="AU299" s="21" t="s">
        <v>84</v>
      </c>
      <c r="AY299" s="21" t="s">
        <v>510</v>
      </c>
      <c r="BE299" s="112">
        <f>IF(U299="základní",N299,0)</f>
        <v>0</v>
      </c>
      <c r="BF299" s="112">
        <f>IF(U299="snížená",N299,0)</f>
        <v>0</v>
      </c>
      <c r="BG299" s="112">
        <f>IF(U299="zákl. přenesená",N299,0)</f>
        <v>0</v>
      </c>
      <c r="BH299" s="112">
        <f>IF(U299="sníž. přenesená",N299,0)</f>
        <v>0</v>
      </c>
      <c r="BI299" s="112">
        <f>IF(U299="nulová",N299,0)</f>
        <v>0</v>
      </c>
      <c r="BJ299" s="21" t="s">
        <v>84</v>
      </c>
      <c r="BK299" s="112">
        <f>L299*K299</f>
        <v>0</v>
      </c>
    </row>
    <row r="300" spans="2:63" s="1" customFormat="1" ht="22.35" customHeight="1">
      <c r="B300" s="37"/>
      <c r="C300" s="203" t="s">
        <v>22</v>
      </c>
      <c r="D300" s="203" t="s">
        <v>154</v>
      </c>
      <c r="E300" s="204" t="s">
        <v>22</v>
      </c>
      <c r="F300" s="259" t="s">
        <v>22</v>
      </c>
      <c r="G300" s="259"/>
      <c r="H300" s="259"/>
      <c r="I300" s="259"/>
      <c r="J300" s="205" t="s">
        <v>22</v>
      </c>
      <c r="K300" s="206"/>
      <c r="L300" s="271"/>
      <c r="M300" s="268"/>
      <c r="N300" s="268">
        <f t="shared" si="25"/>
        <v>0</v>
      </c>
      <c r="O300" s="268"/>
      <c r="P300" s="268"/>
      <c r="Q300" s="268"/>
      <c r="R300" s="39"/>
      <c r="T300" s="173" t="s">
        <v>22</v>
      </c>
      <c r="U300" s="207" t="s">
        <v>43</v>
      </c>
      <c r="V300" s="38"/>
      <c r="W300" s="38"/>
      <c r="X300" s="38"/>
      <c r="Y300" s="38"/>
      <c r="Z300" s="38"/>
      <c r="AA300" s="80"/>
      <c r="AT300" s="21" t="s">
        <v>510</v>
      </c>
      <c r="AU300" s="21" t="s">
        <v>84</v>
      </c>
      <c r="AY300" s="21" t="s">
        <v>510</v>
      </c>
      <c r="BE300" s="112">
        <f>IF(U300="základní",N300,0)</f>
        <v>0</v>
      </c>
      <c r="BF300" s="112">
        <f>IF(U300="snížená",N300,0)</f>
        <v>0</v>
      </c>
      <c r="BG300" s="112">
        <f>IF(U300="zákl. přenesená",N300,0)</f>
        <v>0</v>
      </c>
      <c r="BH300" s="112">
        <f>IF(U300="sníž. přenesená",N300,0)</f>
        <v>0</v>
      </c>
      <c r="BI300" s="112">
        <f>IF(U300="nulová",N300,0)</f>
        <v>0</v>
      </c>
      <c r="BJ300" s="21" t="s">
        <v>84</v>
      </c>
      <c r="BK300" s="112">
        <f>L300*K300</f>
        <v>0</v>
      </c>
    </row>
    <row r="301" spans="2:63" s="1" customFormat="1" ht="22.35" customHeight="1">
      <c r="B301" s="37"/>
      <c r="C301" s="203" t="s">
        <v>22</v>
      </c>
      <c r="D301" s="203" t="s">
        <v>154</v>
      </c>
      <c r="E301" s="204" t="s">
        <v>22</v>
      </c>
      <c r="F301" s="259" t="s">
        <v>22</v>
      </c>
      <c r="G301" s="259"/>
      <c r="H301" s="259"/>
      <c r="I301" s="259"/>
      <c r="J301" s="205" t="s">
        <v>22</v>
      </c>
      <c r="K301" s="206"/>
      <c r="L301" s="271"/>
      <c r="M301" s="268"/>
      <c r="N301" s="268">
        <f t="shared" si="25"/>
        <v>0</v>
      </c>
      <c r="O301" s="268"/>
      <c r="P301" s="268"/>
      <c r="Q301" s="268"/>
      <c r="R301" s="39"/>
      <c r="T301" s="173" t="s">
        <v>22</v>
      </c>
      <c r="U301" s="207" t="s">
        <v>43</v>
      </c>
      <c r="V301" s="38"/>
      <c r="W301" s="38"/>
      <c r="X301" s="38"/>
      <c r="Y301" s="38"/>
      <c r="Z301" s="38"/>
      <c r="AA301" s="80"/>
      <c r="AT301" s="21" t="s">
        <v>510</v>
      </c>
      <c r="AU301" s="21" t="s">
        <v>84</v>
      </c>
      <c r="AY301" s="21" t="s">
        <v>510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84</v>
      </c>
      <c r="BK301" s="112">
        <f>L301*K301</f>
        <v>0</v>
      </c>
    </row>
    <row r="302" spans="2:63" s="1" customFormat="1" ht="22.35" customHeight="1">
      <c r="B302" s="37"/>
      <c r="C302" s="203" t="s">
        <v>22</v>
      </c>
      <c r="D302" s="203" t="s">
        <v>154</v>
      </c>
      <c r="E302" s="204" t="s">
        <v>22</v>
      </c>
      <c r="F302" s="259" t="s">
        <v>22</v>
      </c>
      <c r="G302" s="259"/>
      <c r="H302" s="259"/>
      <c r="I302" s="259"/>
      <c r="J302" s="205" t="s">
        <v>22</v>
      </c>
      <c r="K302" s="206"/>
      <c r="L302" s="271"/>
      <c r="M302" s="268"/>
      <c r="N302" s="268">
        <f t="shared" si="25"/>
        <v>0</v>
      </c>
      <c r="O302" s="268"/>
      <c r="P302" s="268"/>
      <c r="Q302" s="268"/>
      <c r="R302" s="39"/>
      <c r="T302" s="173" t="s">
        <v>22</v>
      </c>
      <c r="U302" s="207" t="s">
        <v>43</v>
      </c>
      <c r="V302" s="38"/>
      <c r="W302" s="38"/>
      <c r="X302" s="38"/>
      <c r="Y302" s="38"/>
      <c r="Z302" s="38"/>
      <c r="AA302" s="80"/>
      <c r="AT302" s="21" t="s">
        <v>510</v>
      </c>
      <c r="AU302" s="21" t="s">
        <v>84</v>
      </c>
      <c r="AY302" s="21" t="s">
        <v>510</v>
      </c>
      <c r="BE302" s="112">
        <f>IF(U302="základní",N302,0)</f>
        <v>0</v>
      </c>
      <c r="BF302" s="112">
        <f>IF(U302="snížená",N302,0)</f>
        <v>0</v>
      </c>
      <c r="BG302" s="112">
        <f>IF(U302="zákl. přenesená",N302,0)</f>
        <v>0</v>
      </c>
      <c r="BH302" s="112">
        <f>IF(U302="sníž. přenesená",N302,0)</f>
        <v>0</v>
      </c>
      <c r="BI302" s="112">
        <f>IF(U302="nulová",N302,0)</f>
        <v>0</v>
      </c>
      <c r="BJ302" s="21" t="s">
        <v>84</v>
      </c>
      <c r="BK302" s="112">
        <f>L302*K302</f>
        <v>0</v>
      </c>
    </row>
    <row r="303" spans="2:63" s="1" customFormat="1" ht="22.35" customHeight="1">
      <c r="B303" s="37"/>
      <c r="C303" s="203" t="s">
        <v>22</v>
      </c>
      <c r="D303" s="203" t="s">
        <v>154</v>
      </c>
      <c r="E303" s="204" t="s">
        <v>22</v>
      </c>
      <c r="F303" s="259" t="s">
        <v>22</v>
      </c>
      <c r="G303" s="259"/>
      <c r="H303" s="259"/>
      <c r="I303" s="259"/>
      <c r="J303" s="205" t="s">
        <v>22</v>
      </c>
      <c r="K303" s="206"/>
      <c r="L303" s="271"/>
      <c r="M303" s="268"/>
      <c r="N303" s="268">
        <f t="shared" si="25"/>
        <v>0</v>
      </c>
      <c r="O303" s="268"/>
      <c r="P303" s="268"/>
      <c r="Q303" s="268"/>
      <c r="R303" s="39"/>
      <c r="T303" s="173" t="s">
        <v>22</v>
      </c>
      <c r="U303" s="207" t="s">
        <v>43</v>
      </c>
      <c r="V303" s="58"/>
      <c r="W303" s="58"/>
      <c r="X303" s="58"/>
      <c r="Y303" s="58"/>
      <c r="Z303" s="58"/>
      <c r="AA303" s="60"/>
      <c r="AT303" s="21" t="s">
        <v>510</v>
      </c>
      <c r="AU303" s="21" t="s">
        <v>84</v>
      </c>
      <c r="AY303" s="21" t="s">
        <v>510</v>
      </c>
      <c r="BE303" s="112">
        <f>IF(U303="základní",N303,0)</f>
        <v>0</v>
      </c>
      <c r="BF303" s="112">
        <f>IF(U303="snížená",N303,0)</f>
        <v>0</v>
      </c>
      <c r="BG303" s="112">
        <f>IF(U303="zákl. přenesená",N303,0)</f>
        <v>0</v>
      </c>
      <c r="BH303" s="112">
        <f>IF(U303="sníž. přenesená",N303,0)</f>
        <v>0</v>
      </c>
      <c r="BI303" s="112">
        <f>IF(U303="nulová",N303,0)</f>
        <v>0</v>
      </c>
      <c r="BJ303" s="21" t="s">
        <v>84</v>
      </c>
      <c r="BK303" s="112">
        <f>L303*K303</f>
        <v>0</v>
      </c>
    </row>
    <row r="304" spans="2:18" s="1" customFormat="1" ht="6.95" customHeight="1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</sheetData>
  <sheetProtection algorithmName="SHA-512" hashValue="2Rz5AV6SFoguQrTvw7WBwjkZ+8fUHtUR1cg7XW4YqgV/HsbiOPs/LWeh4rbJJ/qCfcvALUu3AnP/RP2NR3ztAg==" saltValue="2hX81DA8VwIL9QeyIQVqBlrO8G/JOscWXhjh+snBsaMfM81dLaE9sjV7/Lj8gLmXAdlrPvhSFKuSfU6LmqSenA==" spinCount="10" sheet="1" objects="1" scenarios="1" formatColumns="0" formatRows="0"/>
  <mergeCells count="425">
    <mergeCell ref="N267:Q267"/>
    <mergeCell ref="N268:Q268"/>
    <mergeCell ref="N248:Q248"/>
    <mergeCell ref="N253:Q253"/>
    <mergeCell ref="N215:Q215"/>
    <mergeCell ref="N217:Q217"/>
    <mergeCell ref="N216:Q216"/>
    <mergeCell ref="N223:Q223"/>
    <mergeCell ref="N224:Q224"/>
    <mergeCell ref="N225:Q225"/>
    <mergeCell ref="N227:Q227"/>
    <mergeCell ref="N230:Q230"/>
    <mergeCell ref="N233:Q233"/>
    <mergeCell ref="N234:Q234"/>
    <mergeCell ref="N236:Q236"/>
    <mergeCell ref="N238:Q238"/>
    <mergeCell ref="N226:Q226"/>
    <mergeCell ref="N235:Q235"/>
    <mergeCell ref="F260:I260"/>
    <mergeCell ref="F261:I261"/>
    <mergeCell ref="F262:I262"/>
    <mergeCell ref="F263:I263"/>
    <mergeCell ref="F264:I264"/>
    <mergeCell ref="F265:I265"/>
    <mergeCell ref="F266:I266"/>
    <mergeCell ref="N243:Q243"/>
    <mergeCell ref="N245:Q245"/>
    <mergeCell ref="N246:Q246"/>
    <mergeCell ref="N247:Q247"/>
    <mergeCell ref="N249:Q249"/>
    <mergeCell ref="N250:Q250"/>
    <mergeCell ref="N251:Q251"/>
    <mergeCell ref="N252:Q252"/>
    <mergeCell ref="N254:Q254"/>
    <mergeCell ref="N259:Q259"/>
    <mergeCell ref="N265:Q265"/>
    <mergeCell ref="N266:Q266"/>
    <mergeCell ref="L251:M251"/>
    <mergeCell ref="L252:M252"/>
    <mergeCell ref="L254:M254"/>
    <mergeCell ref="L259:M259"/>
    <mergeCell ref="F251:I251"/>
    <mergeCell ref="F252:I252"/>
    <mergeCell ref="F254:I254"/>
    <mergeCell ref="F255:I255"/>
    <mergeCell ref="F256:I256"/>
    <mergeCell ref="F257:I257"/>
    <mergeCell ref="F258:I258"/>
    <mergeCell ref="F259:I259"/>
    <mergeCell ref="F243:I243"/>
    <mergeCell ref="F244:I244"/>
    <mergeCell ref="F245:I245"/>
    <mergeCell ref="F246:I246"/>
    <mergeCell ref="F247:I247"/>
    <mergeCell ref="F249:I249"/>
    <mergeCell ref="F250:I250"/>
    <mergeCell ref="L236:M236"/>
    <mergeCell ref="L238:M238"/>
    <mergeCell ref="L240:M240"/>
    <mergeCell ref="L241:M241"/>
    <mergeCell ref="L242:M242"/>
    <mergeCell ref="L243:M243"/>
    <mergeCell ref="L245:M245"/>
    <mergeCell ref="L246:M246"/>
    <mergeCell ref="L247:M247"/>
    <mergeCell ref="L249:M249"/>
    <mergeCell ref="L250:M250"/>
    <mergeCell ref="L234:M234"/>
    <mergeCell ref="N242:Q242"/>
    <mergeCell ref="N240:Q240"/>
    <mergeCell ref="N241:Q241"/>
    <mergeCell ref="F234:I234"/>
    <mergeCell ref="F236:I236"/>
    <mergeCell ref="F237:I237"/>
    <mergeCell ref="F238:I238"/>
    <mergeCell ref="F239:I239"/>
    <mergeCell ref="F240:I240"/>
    <mergeCell ref="F241:I241"/>
    <mergeCell ref="F242:I242"/>
    <mergeCell ref="F229:I229"/>
    <mergeCell ref="F230:I230"/>
    <mergeCell ref="F231:I231"/>
    <mergeCell ref="F232:I232"/>
    <mergeCell ref="F233:I233"/>
    <mergeCell ref="L204:M204"/>
    <mergeCell ref="L206:M206"/>
    <mergeCell ref="L207:M207"/>
    <mergeCell ref="L208:M208"/>
    <mergeCell ref="L209:M209"/>
    <mergeCell ref="L215:M215"/>
    <mergeCell ref="L216:M216"/>
    <mergeCell ref="L217:M217"/>
    <mergeCell ref="L223:M223"/>
    <mergeCell ref="L224:M224"/>
    <mergeCell ref="L225:M225"/>
    <mergeCell ref="L227:M227"/>
    <mergeCell ref="L230:M230"/>
    <mergeCell ref="L233:M233"/>
    <mergeCell ref="F219:I219"/>
    <mergeCell ref="F220:I220"/>
    <mergeCell ref="F221:I221"/>
    <mergeCell ref="F222:I222"/>
    <mergeCell ref="F223:I223"/>
    <mergeCell ref="F224:I224"/>
    <mergeCell ref="F225:I225"/>
    <mergeCell ref="F227:I227"/>
    <mergeCell ref="F228:I228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N204:Q204"/>
    <mergeCell ref="N206:Q206"/>
    <mergeCell ref="N207:Q207"/>
    <mergeCell ref="N208:Q208"/>
    <mergeCell ref="N209:Q209"/>
    <mergeCell ref="N192:Q192"/>
    <mergeCell ref="N203:Q203"/>
    <mergeCell ref="F202:I202"/>
    <mergeCell ref="F204:I204"/>
    <mergeCell ref="F205:I205"/>
    <mergeCell ref="F206:I206"/>
    <mergeCell ref="F207:I207"/>
    <mergeCell ref="F208:I208"/>
    <mergeCell ref="F209:I209"/>
    <mergeCell ref="N193:Q193"/>
    <mergeCell ref="N199:Q199"/>
    <mergeCell ref="N194:Q194"/>
    <mergeCell ref="N195:Q195"/>
    <mergeCell ref="N196:Q196"/>
    <mergeCell ref="N197:Q197"/>
    <mergeCell ref="N200:Q200"/>
    <mergeCell ref="N201:Q201"/>
    <mergeCell ref="N202:Q202"/>
    <mergeCell ref="L193:M193"/>
    <mergeCell ref="L194:M194"/>
    <mergeCell ref="L195:M195"/>
    <mergeCell ref="L196:M196"/>
    <mergeCell ref="L197:M197"/>
    <mergeCell ref="L199:M199"/>
    <mergeCell ref="L200:M200"/>
    <mergeCell ref="L201:M201"/>
    <mergeCell ref="L202:M20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N190:Q190"/>
    <mergeCell ref="N191:Q191"/>
    <mergeCell ref="N182:Q182"/>
    <mergeCell ref="F186:I186"/>
    <mergeCell ref="F189:I189"/>
    <mergeCell ref="F187:I187"/>
    <mergeCell ref="F188:I188"/>
    <mergeCell ref="F190:I190"/>
    <mergeCell ref="F191:I191"/>
    <mergeCell ref="L186:M186"/>
    <mergeCell ref="L191:M191"/>
    <mergeCell ref="L187:M187"/>
    <mergeCell ref="L188:M188"/>
    <mergeCell ref="L189:M189"/>
    <mergeCell ref="L190:M190"/>
    <mergeCell ref="F183:I183"/>
    <mergeCell ref="F185:I185"/>
    <mergeCell ref="L183:M183"/>
    <mergeCell ref="N183:Q183"/>
    <mergeCell ref="F184:I184"/>
    <mergeCell ref="N186:Q186"/>
    <mergeCell ref="N187:Q187"/>
    <mergeCell ref="N188:Q188"/>
    <mergeCell ref="N189:Q189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78:Q178"/>
    <mergeCell ref="F179:I179"/>
    <mergeCell ref="F180:I180"/>
    <mergeCell ref="L180:M180"/>
    <mergeCell ref="N180:Q180"/>
    <mergeCell ref="F181:I181"/>
    <mergeCell ref="L181:M181"/>
    <mergeCell ref="N181:Q181"/>
    <mergeCell ref="M127:P127"/>
    <mergeCell ref="M129:Q129"/>
    <mergeCell ref="M130:Q130"/>
    <mergeCell ref="L132:M132"/>
    <mergeCell ref="N132:Q132"/>
    <mergeCell ref="N136:Q136"/>
    <mergeCell ref="N139:Q139"/>
    <mergeCell ref="N142:Q142"/>
    <mergeCell ref="N143:Q143"/>
    <mergeCell ref="N133:Q133"/>
    <mergeCell ref="N134:Q134"/>
    <mergeCell ref="N135:Q135"/>
    <mergeCell ref="N141:Q141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L172:M172"/>
    <mergeCell ref="N172:Q172"/>
    <mergeCell ref="L174:M174"/>
    <mergeCell ref="N174:Q174"/>
    <mergeCell ref="N166:Q166"/>
    <mergeCell ref="N168:Q168"/>
    <mergeCell ref="N169:Q169"/>
    <mergeCell ref="F157:I157"/>
    <mergeCell ref="L157:M157"/>
    <mergeCell ref="N157:Q157"/>
    <mergeCell ref="L158:M158"/>
    <mergeCell ref="N158:Q158"/>
    <mergeCell ref="L159:M159"/>
    <mergeCell ref="N159:Q159"/>
    <mergeCell ref="L160:M160"/>
    <mergeCell ref="N160:Q160"/>
    <mergeCell ref="N161:Q161"/>
    <mergeCell ref="N162:Q162"/>
    <mergeCell ref="N164:Q164"/>
    <mergeCell ref="F158:I158"/>
    <mergeCell ref="F162:I162"/>
    <mergeCell ref="F160:I160"/>
    <mergeCell ref="F159:I159"/>
    <mergeCell ref="F161:I161"/>
    <mergeCell ref="F155:I155"/>
    <mergeCell ref="N156:Q156"/>
    <mergeCell ref="L167:M167"/>
    <mergeCell ref="L161:M161"/>
    <mergeCell ref="L162:M162"/>
    <mergeCell ref="L164:M164"/>
    <mergeCell ref="N167:Q167"/>
    <mergeCell ref="L170:M170"/>
    <mergeCell ref="N170:Q170"/>
    <mergeCell ref="F163:I163"/>
    <mergeCell ref="F164:I164"/>
    <mergeCell ref="F165:I165"/>
    <mergeCell ref="F167:I167"/>
    <mergeCell ref="F170:I170"/>
    <mergeCell ref="F147:I147"/>
    <mergeCell ref="F148:I148"/>
    <mergeCell ref="F149:I149"/>
    <mergeCell ref="F150:I150"/>
    <mergeCell ref="F152:I152"/>
    <mergeCell ref="F153:I153"/>
    <mergeCell ref="F154:I154"/>
    <mergeCell ref="L154:M154"/>
    <mergeCell ref="N154:Q154"/>
    <mergeCell ref="L116:Q116"/>
    <mergeCell ref="C122:Q122"/>
    <mergeCell ref="F124:P124"/>
    <mergeCell ref="F125:P125"/>
    <mergeCell ref="L152:M152"/>
    <mergeCell ref="L149:M149"/>
    <mergeCell ref="N149:Q149"/>
    <mergeCell ref="N152:Q152"/>
    <mergeCell ref="N151:Q151"/>
    <mergeCell ref="L143:M143"/>
    <mergeCell ref="L136:M136"/>
    <mergeCell ref="L139:M139"/>
    <mergeCell ref="L142:M142"/>
    <mergeCell ref="F132:I132"/>
    <mergeCell ref="F142:I142"/>
    <mergeCell ref="F136:I136"/>
    <mergeCell ref="F137:I137"/>
    <mergeCell ref="F138:I138"/>
    <mergeCell ref="F139:I139"/>
    <mergeCell ref="F140:I140"/>
    <mergeCell ref="F143:I143"/>
    <mergeCell ref="F144:I144"/>
    <mergeCell ref="F145:I145"/>
    <mergeCell ref="F146:I146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F292:I292"/>
    <mergeCell ref="F293:I293"/>
    <mergeCell ref="F294:I294"/>
    <mergeCell ref="F295:I295"/>
    <mergeCell ref="F296:I296"/>
    <mergeCell ref="F297:I297"/>
    <mergeCell ref="N270:Q270"/>
    <mergeCell ref="N272:Q272"/>
    <mergeCell ref="N271:Q271"/>
    <mergeCell ref="N273:Q273"/>
    <mergeCell ref="N274:Q274"/>
    <mergeCell ref="N276:Q276"/>
    <mergeCell ref="N278:Q278"/>
    <mergeCell ref="N280:Q280"/>
    <mergeCell ref="N282:Q282"/>
    <mergeCell ref="N284:Q284"/>
    <mergeCell ref="N291:Q291"/>
    <mergeCell ref="N275:Q275"/>
    <mergeCell ref="N283:Q283"/>
    <mergeCell ref="L282:M282"/>
    <mergeCell ref="L284:M284"/>
    <mergeCell ref="L291:M291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L265:M265"/>
    <mergeCell ref="L266:M266"/>
    <mergeCell ref="L267:M267"/>
    <mergeCell ref="L268:M268"/>
    <mergeCell ref="L270:M270"/>
    <mergeCell ref="L271:M271"/>
    <mergeCell ref="L272:M272"/>
    <mergeCell ref="L273:M273"/>
    <mergeCell ref="L274:M274"/>
    <mergeCell ref="N298:Q298"/>
    <mergeCell ref="F301:I301"/>
    <mergeCell ref="F299:I299"/>
    <mergeCell ref="F300:I300"/>
    <mergeCell ref="F302:I302"/>
    <mergeCell ref="F303:I303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6:I276"/>
    <mergeCell ref="F277:I277"/>
    <mergeCell ref="F278:I278"/>
    <mergeCell ref="F279:I279"/>
    <mergeCell ref="F280:I280"/>
    <mergeCell ref="F281:I281"/>
    <mergeCell ref="F282:I282"/>
    <mergeCell ref="L276:M276"/>
    <mergeCell ref="L278:M278"/>
    <mergeCell ref="L280:M280"/>
    <mergeCell ref="L300:M300"/>
    <mergeCell ref="L299:M299"/>
    <mergeCell ref="L301:M301"/>
    <mergeCell ref="L302:M302"/>
    <mergeCell ref="L303:M303"/>
    <mergeCell ref="N303:Q303"/>
    <mergeCell ref="N299:Q299"/>
    <mergeCell ref="N300:Q300"/>
    <mergeCell ref="N301:Q301"/>
    <mergeCell ref="N302:Q302"/>
  </mergeCells>
  <dataValidations count="2">
    <dataValidation type="list" allowBlank="1" showInputMessage="1" showErrorMessage="1" error="Povoleny jsou hodnoty K, M." sqref="D299:D304">
      <formula1>"K, M"</formula1>
    </dataValidation>
    <dataValidation type="list" allowBlank="1" showInputMessage="1" showErrorMessage="1" error="Povoleny jsou hodnoty základní, snížená, zákl. přenesená, sníž. přenesená, nulová." sqref="U299:U30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Deutsch Dalibor, Ing.</cp:lastModifiedBy>
  <cp:lastPrinted>2018-10-22T05:54:06Z</cp:lastPrinted>
  <dcterms:created xsi:type="dcterms:W3CDTF">2018-10-03T10:44:59Z</dcterms:created>
  <dcterms:modified xsi:type="dcterms:W3CDTF">2018-10-22T05:55:03Z</dcterms:modified>
  <cp:category/>
  <cp:version/>
  <cp:contentType/>
  <cp:contentStatus/>
</cp:coreProperties>
</file>